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VERALL" sheetId="1" r:id="rId1"/>
    <sheet name="Sheet1" sheetId="2" r:id="rId2"/>
  </sheets>
  <definedNames>
    <definedName name="_xlnm_Print_Area_1">'OVERALL'!$A$1:$AL$603</definedName>
  </definedNames>
  <calcPr fullCalcOnLoad="1"/>
</workbook>
</file>

<file path=xl/sharedStrings.xml><?xml version="1.0" encoding="utf-8"?>
<sst xmlns="http://schemas.openxmlformats.org/spreadsheetml/2006/main" count="748" uniqueCount="706">
  <si>
    <t>YMCA / GOLDEN HILL CC LEAGUE BATTING AVERAGES 1973-2020</t>
  </si>
  <si>
    <t xml:space="preserve"> </t>
  </si>
  <si>
    <t>OVERALL</t>
  </si>
  <si>
    <t>FIRST ELEVEN</t>
  </si>
  <si>
    <t>SECOND ELEVEN</t>
  </si>
  <si>
    <t>THIRD ELEVEN</t>
  </si>
  <si>
    <t>FOURTH ELEVEN</t>
  </si>
  <si>
    <t>FIFTH ELEVEN</t>
  </si>
  <si>
    <t>SIXTH ELEVEN</t>
  </si>
  <si>
    <t>NAME</t>
  </si>
  <si>
    <t>INNS</t>
  </si>
  <si>
    <t>N/O</t>
  </si>
  <si>
    <t xml:space="preserve"> RUNS</t>
  </si>
  <si>
    <t>H/S</t>
  </si>
  <si>
    <t>50s</t>
  </si>
  <si>
    <t>100s</t>
  </si>
  <si>
    <t>AVE</t>
  </si>
  <si>
    <t>RUNS</t>
  </si>
  <si>
    <t>ABRAHAM.D</t>
  </si>
  <si>
    <t>ADAMS.D</t>
  </si>
  <si>
    <t>ADAMS.N</t>
  </si>
  <si>
    <t>ADAMS.T</t>
  </si>
  <si>
    <t>AHMED.D</t>
  </si>
  <si>
    <t>AHMED.F.J.</t>
  </si>
  <si>
    <t>AHMED.M</t>
  </si>
  <si>
    <t>AHMED.R.S.</t>
  </si>
  <si>
    <t>AHMED.S</t>
  </si>
  <si>
    <t>ALBA.B.</t>
  </si>
  <si>
    <t>ALI.S.Y.</t>
  </si>
  <si>
    <t>ALLAN.C.</t>
  </si>
  <si>
    <t>ALLAN.M.</t>
  </si>
  <si>
    <t>ALLEN.H</t>
  </si>
  <si>
    <t>ALLEN.M.J.</t>
  </si>
  <si>
    <t>ANDERSON.N</t>
  </si>
  <si>
    <t>ANDREW.C.A.E.</t>
  </si>
  <si>
    <t>ANDREWS.A.G.</t>
  </si>
  <si>
    <t>ANSAR.S</t>
  </si>
  <si>
    <t>ANSON.J.D.</t>
  </si>
  <si>
    <t>ANSON.M</t>
  </si>
  <si>
    <t>ARUNDELL.S</t>
  </si>
  <si>
    <t>ASBURY.D</t>
  </si>
  <si>
    <t>ASHRAF.A</t>
  </si>
  <si>
    <t>ASIF.F</t>
  </si>
  <si>
    <t>ATTWOOD.A</t>
  </si>
  <si>
    <t>AUBREY.R</t>
  </si>
  <si>
    <t>BACON.G.F.J.</t>
  </si>
  <si>
    <t>BACON.T.</t>
  </si>
  <si>
    <t>BADMAN.O</t>
  </si>
  <si>
    <t>BAILEY.R.J.</t>
  </si>
  <si>
    <t>BALL.C.J.</t>
  </si>
  <si>
    <t>10*</t>
  </si>
  <si>
    <t>BALL.M.C.</t>
  </si>
  <si>
    <t>BARNETT.A.J.</t>
  </si>
  <si>
    <t>BARNETT.B</t>
  </si>
  <si>
    <t>BARTLEY.T.D.</t>
  </si>
  <si>
    <t>BASTERRECHEA.P.</t>
  </si>
  <si>
    <t>BEES.I.D.</t>
  </si>
  <si>
    <t>BEES.J</t>
  </si>
  <si>
    <t>BELBIN.M</t>
  </si>
  <si>
    <t>BELL.S</t>
  </si>
  <si>
    <t>BERRY.G</t>
  </si>
  <si>
    <t>BETTY.M.M.</t>
  </si>
  <si>
    <t>BILLINGTON.N</t>
  </si>
  <si>
    <t>BIRD.J.S.</t>
  </si>
  <si>
    <t>BIRLEY.L</t>
  </si>
  <si>
    <t>BISHOP.J.R.</t>
  </si>
  <si>
    <t>BISHOP.S</t>
  </si>
  <si>
    <t>BLANPLAIN.J.P.</t>
  </si>
  <si>
    <t>BLUFF.B</t>
  </si>
  <si>
    <t>BOLTON.O</t>
  </si>
  <si>
    <t>BOND.C</t>
  </si>
  <si>
    <t>BONEHILL.S</t>
  </si>
  <si>
    <t>BONOMINI.C</t>
  </si>
  <si>
    <t>BONYNGE-PEARCE.A.L.</t>
  </si>
  <si>
    <t>BOSWELL.P</t>
  </si>
  <si>
    <t>BOULTON.J</t>
  </si>
  <si>
    <t>BOULTON.O</t>
  </si>
  <si>
    <t>BOULTON.P</t>
  </si>
  <si>
    <t>BOW.B.F.</t>
  </si>
  <si>
    <t>BOYCE.J.R.</t>
  </si>
  <si>
    <t>BRACEY.A.G.</t>
  </si>
  <si>
    <t>BRADLEY.K.B.</t>
  </si>
  <si>
    <t>BRENCHLEY.J</t>
  </si>
  <si>
    <t>BRIMSON.A</t>
  </si>
  <si>
    <t>BRITTON.R.J.</t>
  </si>
  <si>
    <t>BROADHEAD.M.P.</t>
  </si>
  <si>
    <t>BROCKS.M</t>
  </si>
  <si>
    <t>BROOKS.J.D.W.</t>
  </si>
  <si>
    <t>BROOKS.J.S.L.</t>
  </si>
  <si>
    <t>BROOKS.S</t>
  </si>
  <si>
    <t>BROOME.D</t>
  </si>
  <si>
    <t>BROOME.G</t>
  </si>
  <si>
    <t>BROWNING.G.D.</t>
  </si>
  <si>
    <t>BRYAN-SMITH.T.</t>
  </si>
  <si>
    <t>BUCKLAND.P.W.</t>
  </si>
  <si>
    <t>BUCKLAND.S.</t>
  </si>
  <si>
    <t>BUDD.J.W.</t>
  </si>
  <si>
    <t>BUNYAN.N.P.</t>
  </si>
  <si>
    <t>BURGESS.J.</t>
  </si>
  <si>
    <t>BURGESS.T.G.</t>
  </si>
  <si>
    <t>BURNETT.R.W.</t>
  </si>
  <si>
    <t>BUSH.A.R.J.</t>
  </si>
  <si>
    <t>BUSH.K.</t>
  </si>
  <si>
    <t>BUTLER. W.C.</t>
  </si>
  <si>
    <t>BUTLER.W.</t>
  </si>
  <si>
    <t>BUTT.S</t>
  </si>
  <si>
    <t>BUZCEK.J</t>
  </si>
  <si>
    <t>BYRNE.P</t>
  </si>
  <si>
    <t>CALLISTER.N</t>
  </si>
  <si>
    <t>CAMP.J</t>
  </si>
  <si>
    <t>CANNOCK.S</t>
  </si>
  <si>
    <t>CARHART.D</t>
  </si>
  <si>
    <t>CARMODY.S.S.</t>
  </si>
  <si>
    <t>CARR.A.R.C.</t>
  </si>
  <si>
    <t>CARR.C.D.</t>
  </si>
  <si>
    <t>CHAMBERS.S.</t>
  </si>
  <si>
    <t>CHANDLER.L</t>
  </si>
  <si>
    <t>CHANDLER.R</t>
  </si>
  <si>
    <t>CHANDLER.T.R.</t>
  </si>
  <si>
    <t>CHARD.D.</t>
  </si>
  <si>
    <t>CHARD.T.C.</t>
  </si>
  <si>
    <t>CHARLES.M.M.</t>
  </si>
  <si>
    <t>CHATFIELD.T.J.</t>
  </si>
  <si>
    <t>CHICK.A.J.</t>
  </si>
  <si>
    <t>CHICK.C</t>
  </si>
  <si>
    <t>CHIDGEY.J.F.</t>
  </si>
  <si>
    <t>CHILCOTT.P.L.</t>
  </si>
  <si>
    <t>CHILCOTT.S.P.</t>
  </si>
  <si>
    <t>CHUF-SANG.J</t>
  </si>
  <si>
    <t>CLARK.A.C.</t>
  </si>
  <si>
    <t>CLARKE.T.R.</t>
  </si>
  <si>
    <t>CLEE.G.</t>
  </si>
  <si>
    <t>CLEWETT.G.H.</t>
  </si>
  <si>
    <t>COATES.N</t>
  </si>
  <si>
    <t>COCHRAM.M</t>
  </si>
  <si>
    <t>COCKLE.R.</t>
  </si>
  <si>
    <t>COGHLAN.S</t>
  </si>
  <si>
    <t>COHEN.M</t>
  </si>
  <si>
    <t>COLLARD.D.J.</t>
  </si>
  <si>
    <t>COLLEY.J.R.</t>
  </si>
  <si>
    <t>COLLEY.P.J.</t>
  </si>
  <si>
    <t>COLLING.L</t>
  </si>
  <si>
    <t>COLYER.D.C.</t>
  </si>
  <si>
    <t>CONFREY.S</t>
  </si>
  <si>
    <t>CONNELLY.F</t>
  </si>
  <si>
    <t>COOK.S.V.R.</t>
  </si>
  <si>
    <t>CORDELL.D.M.</t>
  </si>
  <si>
    <t>CORK.C.R.</t>
  </si>
  <si>
    <t>CORK.R.S.</t>
  </si>
  <si>
    <t>CORNWELL.M.A.</t>
  </si>
  <si>
    <t>CORNWELL.P.H.</t>
  </si>
  <si>
    <t>CORNWELL.S.A.</t>
  </si>
  <si>
    <t>COUSINS.J</t>
  </si>
  <si>
    <t>COX.C</t>
  </si>
  <si>
    <t>COX.J</t>
  </si>
  <si>
    <t>COX.M.H.</t>
  </si>
  <si>
    <t>COX.S</t>
  </si>
  <si>
    <t>CROCKER.V</t>
  </si>
  <si>
    <t>CROOK.D</t>
  </si>
  <si>
    <t>CULLEN.P</t>
  </si>
  <si>
    <t>CURRIE.N</t>
  </si>
  <si>
    <t>CURSON.L</t>
  </si>
  <si>
    <t>CURTIS.D</t>
  </si>
  <si>
    <t>DACK.J.</t>
  </si>
  <si>
    <t>DAER.A.E.</t>
  </si>
  <si>
    <t>DAMANI.A</t>
  </si>
  <si>
    <t>DAMANI.K</t>
  </si>
  <si>
    <t>DAVIES.B</t>
  </si>
  <si>
    <t>DAVIES.C</t>
  </si>
  <si>
    <t>DAVIES.G</t>
  </si>
  <si>
    <t>DAVIES.K.H.</t>
  </si>
  <si>
    <t>DAVIES.P.D.</t>
  </si>
  <si>
    <t>DAVIES.S</t>
  </si>
  <si>
    <t>DAVIS.A.</t>
  </si>
  <si>
    <t>DAVIS.G.M.</t>
  </si>
  <si>
    <t>DAVIS.H</t>
  </si>
  <si>
    <t>DAVIS.J</t>
  </si>
  <si>
    <t>DAVIS.R</t>
  </si>
  <si>
    <t>DAVIS.S</t>
  </si>
  <si>
    <t>DAWE.G</t>
  </si>
  <si>
    <t>DAY.G</t>
  </si>
  <si>
    <t>DAY.J.R.M.</t>
  </si>
  <si>
    <t>DAY.J.S. (Joe)</t>
  </si>
  <si>
    <t>De QUIDT.S</t>
  </si>
  <si>
    <t>DEE.M</t>
  </si>
  <si>
    <t>DEMPSEY.P</t>
  </si>
  <si>
    <t>DENDY.W.N.</t>
  </si>
  <si>
    <t>DICKMAN.H</t>
  </si>
  <si>
    <t>DICKMAN.M</t>
  </si>
  <si>
    <t>DILLISTONE.M</t>
  </si>
  <si>
    <t>DONOGHUE.S.</t>
  </si>
  <si>
    <t>DOWLE.C.P.</t>
  </si>
  <si>
    <t>DOWLE.P.A.</t>
  </si>
  <si>
    <t>DRAKETT.W.P.</t>
  </si>
  <si>
    <t>DREW.C.B.</t>
  </si>
  <si>
    <t>DREWETT.M.H.</t>
  </si>
  <si>
    <t>DURY.B.L.</t>
  </si>
  <si>
    <t>DYER.T</t>
  </si>
  <si>
    <t>EDEN</t>
  </si>
  <si>
    <t>EDNEY.P</t>
  </si>
  <si>
    <t>EDWARDS.A</t>
  </si>
  <si>
    <t>EDWARDS.J.S.L.</t>
  </si>
  <si>
    <t>ELLIS.G</t>
  </si>
  <si>
    <t>ELLIS.G.D.</t>
  </si>
  <si>
    <t>EUSTACE.J</t>
  </si>
  <si>
    <t>EVANS.C.M.</t>
  </si>
  <si>
    <t>EVANS.M</t>
  </si>
  <si>
    <t>EVANS.S</t>
  </si>
  <si>
    <t>FAIRHOLM.S.L.</t>
  </si>
  <si>
    <t>FAULKNER.M.P.</t>
  </si>
  <si>
    <t>FAULKNER-ELLIS.E</t>
  </si>
  <si>
    <t>FEATHER.T</t>
  </si>
  <si>
    <t>FINNING.S.R.</t>
  </si>
  <si>
    <t>FOALE.A</t>
  </si>
  <si>
    <t>FOALE.R.J.K.</t>
  </si>
  <si>
    <t>FORBES.A.P.L.</t>
  </si>
  <si>
    <t>FORD.A</t>
  </si>
  <si>
    <t>FORD.G</t>
  </si>
  <si>
    <t>FRANCIS.M</t>
  </si>
  <si>
    <t>FRASER-TYTLER.A.H.B.</t>
  </si>
  <si>
    <t>FREEGUARD.S</t>
  </si>
  <si>
    <t>FROST.W.O.J.</t>
  </si>
  <si>
    <t>FRY.R.J.</t>
  </si>
  <si>
    <t>FULLER.G</t>
  </si>
  <si>
    <t>GADD.R.M.</t>
  </si>
  <si>
    <t>GARDINER.L</t>
  </si>
  <si>
    <t>GENGE.B.E.</t>
  </si>
  <si>
    <t>GHANDI.S</t>
  </si>
  <si>
    <t>GILFOY.R.</t>
  </si>
  <si>
    <t>GILL.M</t>
  </si>
  <si>
    <t>GLADSTONE.J.</t>
  </si>
  <si>
    <t>GOEWAL.S.S.</t>
  </si>
  <si>
    <t>GOLD.S</t>
  </si>
  <si>
    <t>GOLIGHTLY.J.</t>
  </si>
  <si>
    <t>GOLLEDGE.K.P.</t>
  </si>
  <si>
    <t>GOODCHILD.M</t>
  </si>
  <si>
    <t>GORDON.T.A.</t>
  </si>
  <si>
    <t>GOSLING.B</t>
  </si>
  <si>
    <t>GOWER.P.G.</t>
  </si>
  <si>
    <t>GOWER.R.H.</t>
  </si>
  <si>
    <t>GRAY.A.F.</t>
  </si>
  <si>
    <t>GREENWOOD.J</t>
  </si>
  <si>
    <t>GREGG.M.P.</t>
  </si>
  <si>
    <t>GREGOR.L</t>
  </si>
  <si>
    <t>GRIFFITHS.D</t>
  </si>
  <si>
    <t>GUEST.M</t>
  </si>
  <si>
    <t>GUPTA.A</t>
  </si>
  <si>
    <t>HAGON.G</t>
  </si>
  <si>
    <t>HALE.D.A.</t>
  </si>
  <si>
    <t>HALE.M.A.</t>
  </si>
  <si>
    <t>HALL.G.J.</t>
  </si>
  <si>
    <t>HALL.J</t>
  </si>
  <si>
    <t>HALL.R.J.</t>
  </si>
  <si>
    <t>HALLETT.M.P.</t>
  </si>
  <si>
    <t>HAMID.T</t>
  </si>
  <si>
    <t>HAMILTON.N</t>
  </si>
  <si>
    <t>HARDING.P</t>
  </si>
  <si>
    <t>HARDWELL.G</t>
  </si>
  <si>
    <t>HARDWELL.T</t>
  </si>
  <si>
    <t>HARPER.A</t>
  </si>
  <si>
    <t>HARRIS.D</t>
  </si>
  <si>
    <t>HARRIS.J</t>
  </si>
  <si>
    <t>HARRIS.L.C.</t>
  </si>
  <si>
    <t>HARRIS.P</t>
  </si>
  <si>
    <t>HARRIS.T.C.</t>
  </si>
  <si>
    <t>HARVEY.A</t>
  </si>
  <si>
    <t>HASSAN.A</t>
  </si>
  <si>
    <t>HAWKINS.O.C.</t>
  </si>
  <si>
    <t>HAYNES.A</t>
  </si>
  <si>
    <t>HEALEY.M</t>
  </si>
  <si>
    <t>HEPPLEWHITE.</t>
  </si>
  <si>
    <t>HERBERT.A.P.</t>
  </si>
  <si>
    <t>HERBERT.P.R.</t>
  </si>
  <si>
    <t>HERBERT.S.J.</t>
  </si>
  <si>
    <t>HERBERT.T.L.</t>
  </si>
  <si>
    <t>HEWETT.S.J.</t>
  </si>
  <si>
    <t>HEWLETT.O.D.R.</t>
  </si>
  <si>
    <t>HIGGINS.J.M.L.</t>
  </si>
  <si>
    <t>HIGGINS.P</t>
  </si>
  <si>
    <t>HIGGINS.S.D.</t>
  </si>
  <si>
    <t>HILL.P.J.</t>
  </si>
  <si>
    <t>HILL.R.O.</t>
  </si>
  <si>
    <t>HILLMAN.T</t>
  </si>
  <si>
    <t>HINES.O</t>
  </si>
  <si>
    <t>HINKS.M.J.</t>
  </si>
  <si>
    <t>HIRD.I.D.</t>
  </si>
  <si>
    <t>HODGE.N</t>
  </si>
  <si>
    <t>HOLBROOK.J</t>
  </si>
  <si>
    <t>HOLBROOK.T</t>
  </si>
  <si>
    <t>HOLDER.S</t>
  </si>
  <si>
    <t>HOLLINGHURST.E.T.</t>
  </si>
  <si>
    <t>HOLLINGHURST.J.W.</t>
  </si>
  <si>
    <t>HONEY.M</t>
  </si>
  <si>
    <t>HOOD.R</t>
  </si>
  <si>
    <t>HOOPER.R.M.</t>
  </si>
  <si>
    <t>HOPES.S</t>
  </si>
  <si>
    <t>HOPKINS.M</t>
  </si>
  <si>
    <t>HOPKINSON-PARKER.W</t>
  </si>
  <si>
    <t>HORNBY.I.D.</t>
  </si>
  <si>
    <t>HUBERT.J</t>
  </si>
  <si>
    <t>HUCKLE.P.R.</t>
  </si>
  <si>
    <t>HUDSWELL.K.D.</t>
  </si>
  <si>
    <t>HUGHES.J.W.</t>
  </si>
  <si>
    <t>HUGHES.R.C.</t>
  </si>
  <si>
    <t>HUMPRIES.N.</t>
  </si>
  <si>
    <t>HUSSAIN.S</t>
  </si>
  <si>
    <t>HUSSEIN.M</t>
  </si>
  <si>
    <t>HUSSEY.J</t>
  </si>
  <si>
    <t>HUSSEY.P.</t>
  </si>
  <si>
    <t>HUSZLICSKA.A.S.</t>
  </si>
  <si>
    <t>HUTCHINGS.C.</t>
  </si>
  <si>
    <t>HUTTON.C.</t>
  </si>
  <si>
    <t>HYDE.A.D.</t>
  </si>
  <si>
    <t>HYDE.J.J.</t>
  </si>
  <si>
    <t>HYGATE.S.J.</t>
  </si>
  <si>
    <t>HYGATE.S.M</t>
  </si>
  <si>
    <t>ILES.M.J.</t>
  </si>
  <si>
    <t>INGRAM.D.J.</t>
  </si>
  <si>
    <t>IRELAND.J.P.</t>
  </si>
  <si>
    <t>J.S.FITZGERALD</t>
  </si>
  <si>
    <t>JACABAS</t>
  </si>
  <si>
    <t>JACK.A.</t>
  </si>
  <si>
    <t>JALAGADEESWARAN.V</t>
  </si>
  <si>
    <t>JAMES.P.</t>
  </si>
  <si>
    <t>JAMES.R.</t>
  </si>
  <si>
    <t>JEEVES.R.</t>
  </si>
  <si>
    <t>JENKINSON.C.P.</t>
  </si>
  <si>
    <t>JENKINSON.T.W.</t>
  </si>
  <si>
    <t>JESSOP.D.</t>
  </si>
  <si>
    <t>JOHANNSEN.A.G.</t>
  </si>
  <si>
    <t>JOHNSON.K.J.</t>
  </si>
  <si>
    <t>JOHNSTONE.C.F.D.</t>
  </si>
  <si>
    <t>JONES.M.C.</t>
  </si>
  <si>
    <t>JONES.R.B.</t>
  </si>
  <si>
    <t>JONES.T</t>
  </si>
  <si>
    <t>JONES.W</t>
  </si>
  <si>
    <t>KEATING.R</t>
  </si>
  <si>
    <t>KELLY.J.</t>
  </si>
  <si>
    <t>KERR.D</t>
  </si>
  <si>
    <t>KHAN.J.</t>
  </si>
  <si>
    <t>KHAN.N.</t>
  </si>
  <si>
    <t>KING.R.P.</t>
  </si>
  <si>
    <t>KIRK.P.D.</t>
  </si>
  <si>
    <t>KIRKMAN.R</t>
  </si>
  <si>
    <t>KNAPP.A</t>
  </si>
  <si>
    <t>KNAPP.S.J.</t>
  </si>
  <si>
    <t>KNIGHT.G.</t>
  </si>
  <si>
    <t>KNIGHT.R.</t>
  </si>
  <si>
    <t>KORIA.V.N.</t>
  </si>
  <si>
    <t>KRASNAKUMAR.M</t>
  </si>
  <si>
    <t>KULKARNI.A</t>
  </si>
  <si>
    <t>KUMAR.S</t>
  </si>
  <si>
    <t>LANGDON.D</t>
  </si>
  <si>
    <t>LAVERTON.R.C.L.</t>
  </si>
  <si>
    <t>LAWRENCE.G.</t>
  </si>
  <si>
    <t>LAWRENCE.I.M.</t>
  </si>
  <si>
    <t>LAWRENCE.M.A.</t>
  </si>
  <si>
    <t>LAWRENCE.P.M.</t>
  </si>
  <si>
    <t>LEDGARD.E</t>
  </si>
  <si>
    <t>LEE.M.D.</t>
  </si>
  <si>
    <t>LEE.N.R.</t>
  </si>
  <si>
    <t>LEGGE.P.J.F.</t>
  </si>
  <si>
    <t>LEMON.G.C.</t>
  </si>
  <si>
    <t>LEVY.C.A.</t>
  </si>
  <si>
    <t>LEWIS.H.</t>
  </si>
  <si>
    <t>LLOYD.A.R.</t>
  </si>
  <si>
    <t>LLOYD.C.</t>
  </si>
  <si>
    <t>LOWE.N</t>
  </si>
  <si>
    <t>LOWRY.P.</t>
  </si>
  <si>
    <t>LUCIA.J.P.</t>
  </si>
  <si>
    <t>LUSH.T.C.</t>
  </si>
  <si>
    <t>LUSH.W.W.</t>
  </si>
  <si>
    <t>MacDONALD.A.</t>
  </si>
  <si>
    <t>MACHIN.C.P.</t>
  </si>
  <si>
    <t>MACHIN.J.W.</t>
  </si>
  <si>
    <t>MALCOLM.D.T.</t>
  </si>
  <si>
    <t>MALESH</t>
  </si>
  <si>
    <t>MANDALIA.V.P.</t>
  </si>
  <si>
    <t>MANESH.K</t>
  </si>
  <si>
    <t>MANNING.R.G.</t>
  </si>
  <si>
    <t>MANNINGS.K.</t>
  </si>
  <si>
    <t>MAROOF.I</t>
  </si>
  <si>
    <t>MARSDEN.C.J.</t>
  </si>
  <si>
    <t>MARSDEN.D</t>
  </si>
  <si>
    <t>MARSH.G.W.</t>
  </si>
  <si>
    <t>MARTINI.J</t>
  </si>
  <si>
    <t>MASON.K.R.</t>
  </si>
  <si>
    <t>MASON.T.R.J.</t>
  </si>
  <si>
    <t>MATHIESON.G.</t>
  </si>
  <si>
    <t>MAY.D.B.</t>
  </si>
  <si>
    <t>McALLISTER.K.J.</t>
  </si>
  <si>
    <t>McALLISTER.N.J.</t>
  </si>
  <si>
    <t>McCARTHY.M</t>
  </si>
  <si>
    <t>McCORMICK.M</t>
  </si>
  <si>
    <t>McCOUBRIE.P.</t>
  </si>
  <si>
    <t>McDERMOT.N.</t>
  </si>
  <si>
    <t>McDOUGALL.W.</t>
  </si>
  <si>
    <t>McKIMM.D.A.</t>
  </si>
  <si>
    <t>McKIMM.D.R.M.</t>
  </si>
  <si>
    <t>McKIMM.J.A.</t>
  </si>
  <si>
    <t>McKIMM.J.M.</t>
  </si>
  <si>
    <t>McMAHON.M.S.</t>
  </si>
  <si>
    <t>McMANUS.T</t>
  </si>
  <si>
    <t>McNAMARA.D.</t>
  </si>
  <si>
    <t>MEAKINS.A.</t>
  </si>
  <si>
    <t>MIDDLETON.C.J.</t>
  </si>
  <si>
    <t>MILES.D.C.</t>
  </si>
  <si>
    <t>MILFORD.R.G.</t>
  </si>
  <si>
    <t>MILFORD.R.J.</t>
  </si>
  <si>
    <t>MILLMAN.A.L</t>
  </si>
  <si>
    <t>MILLMAN.S.L.</t>
  </si>
  <si>
    <t>MILLS.A</t>
  </si>
  <si>
    <t>MILSOM.B.A.</t>
  </si>
  <si>
    <t>MILSOM.K.</t>
  </si>
  <si>
    <t>MILSOM.T.J.</t>
  </si>
  <si>
    <t>MOHAMMED.S.</t>
  </si>
  <si>
    <t>MOHAMMED.Z</t>
  </si>
  <si>
    <t>MOIR.S.W.</t>
  </si>
  <si>
    <t>MOLTON.B</t>
  </si>
  <si>
    <t>MONKS.A</t>
  </si>
  <si>
    <t>MOODY.M.</t>
  </si>
  <si>
    <t>MORRIS.C</t>
  </si>
  <si>
    <t>MORRIS.S.</t>
  </si>
  <si>
    <t>MOSS.D.A.</t>
  </si>
  <si>
    <t>MOSS.E.J.</t>
  </si>
  <si>
    <t>MUHUHU.R</t>
  </si>
  <si>
    <t>MULHOLLAND.G.K.V.</t>
  </si>
  <si>
    <t>MURDOCH.J.D.</t>
  </si>
  <si>
    <t>MURLEY.R</t>
  </si>
  <si>
    <t>MURPHY.C.R.</t>
  </si>
  <si>
    <t>MURPHY.M.T.</t>
  </si>
  <si>
    <t>MURPHY.S</t>
  </si>
  <si>
    <t>MURRAY.R</t>
  </si>
  <si>
    <t>MURTON.O</t>
  </si>
  <si>
    <t>NAZIR.N.</t>
  </si>
  <si>
    <t>NEWELL.W.T.</t>
  </si>
  <si>
    <t>NEWTON.A</t>
  </si>
  <si>
    <t>NEWTON.H</t>
  </si>
  <si>
    <t>NEWTON.W</t>
  </si>
  <si>
    <t>NICHOLS.M.B.</t>
  </si>
  <si>
    <t>NICOL.E.D.</t>
  </si>
  <si>
    <t>NOEL.L.J.</t>
  </si>
  <si>
    <t>NORRIS.J.A.</t>
  </si>
  <si>
    <t>NORRIS.L</t>
  </si>
  <si>
    <t>NORRIS.S</t>
  </si>
  <si>
    <t>NURSEY.P.R.</t>
  </si>
  <si>
    <t>O'CONOR.H.M.</t>
  </si>
  <si>
    <t>O'HARA.A.J.</t>
  </si>
  <si>
    <t>O'REGAN.M</t>
  </si>
  <si>
    <t>O'REGAN.P.C.C.</t>
  </si>
  <si>
    <t>OSBOURNE.R</t>
  </si>
  <si>
    <t>OVER.T.D.</t>
  </si>
  <si>
    <t>PADGETT.D</t>
  </si>
  <si>
    <t>PALMER.S.G.</t>
  </si>
  <si>
    <t>PARKER.M.K.</t>
  </si>
  <si>
    <t>PARKER.S.P.</t>
  </si>
  <si>
    <t>PARKINSON.A.J.</t>
  </si>
  <si>
    <t>PARRETT.J.R.</t>
  </si>
  <si>
    <t>PARRETT.T.J.H.</t>
  </si>
  <si>
    <t>PARSONAGE.A.</t>
  </si>
  <si>
    <t>PARSONS.D.R.</t>
  </si>
  <si>
    <t xml:space="preserve">PARSONS.J </t>
  </si>
  <si>
    <t>PARSONS.R.J.</t>
  </si>
  <si>
    <t>PARTINGTON.H</t>
  </si>
  <si>
    <t>PARTINGTON.R</t>
  </si>
  <si>
    <t>PEARCE.M</t>
  </si>
  <si>
    <t>PEARSON.M.W.</t>
  </si>
  <si>
    <t>PEMBERTON.A.J.</t>
  </si>
  <si>
    <t>PEPLAR.D</t>
  </si>
  <si>
    <t>PERRYMAN.J.</t>
  </si>
  <si>
    <t>PHILIPS.H.</t>
  </si>
  <si>
    <t>PICKFORD.M.W.</t>
  </si>
  <si>
    <t>PILGRIM.G.</t>
  </si>
  <si>
    <t>PINDER.A.W.</t>
  </si>
  <si>
    <t>PINDER.M</t>
  </si>
  <si>
    <t>PORTCH.L.C.</t>
  </si>
  <si>
    <t>PORTCH.N.S.</t>
  </si>
  <si>
    <t>PORTCH.S.J.</t>
  </si>
  <si>
    <t>PORTER.J.B.</t>
  </si>
  <si>
    <t>PORTER.J.E.</t>
  </si>
  <si>
    <t>PORTER.R.J.</t>
  </si>
  <si>
    <t>PRENSAGAR.S</t>
  </si>
  <si>
    <t>PRICE.I</t>
  </si>
  <si>
    <t>PRIEST.C.P.</t>
  </si>
  <si>
    <t>PRIOR.M</t>
  </si>
  <si>
    <t>PRYAN.D</t>
  </si>
  <si>
    <t>QUAIFE.M.J.</t>
  </si>
  <si>
    <t>RAMSDEN.T</t>
  </si>
  <si>
    <t>RAMUS.B</t>
  </si>
  <si>
    <t>RAMUS.M</t>
  </si>
  <si>
    <t>RANAVAN.R</t>
  </si>
  <si>
    <t>RAZAQ.M</t>
  </si>
  <si>
    <t>REED.A</t>
  </si>
  <si>
    <t>REED.D.J.</t>
  </si>
  <si>
    <t>REED.G.W.</t>
  </si>
  <si>
    <t>REES.G.D.</t>
  </si>
  <si>
    <t>REES.M</t>
  </si>
  <si>
    <t>REEVES.P.G.</t>
  </si>
  <si>
    <t>REYNOLDS.I.D.J.</t>
  </si>
  <si>
    <t>RIAZ.T*</t>
  </si>
  <si>
    <t>RICHARDSON.S.P.</t>
  </si>
  <si>
    <t>RICHARDSON.S.P..</t>
  </si>
  <si>
    <t>RICKETTS.P</t>
  </si>
  <si>
    <t>RIGG.B</t>
  </si>
  <si>
    <t>RIKKEN.F</t>
  </si>
  <si>
    <t>RILEY.H.D.</t>
  </si>
  <si>
    <t>RILEY.T.C.</t>
  </si>
  <si>
    <t>RISDALE.C.R.</t>
  </si>
  <si>
    <t>RIZVI.S.Ahad</t>
  </si>
  <si>
    <t>RIZVI.S.Sadiq</t>
  </si>
  <si>
    <t>Rizvi.S.Samad</t>
  </si>
  <si>
    <t>ROBBINS.D</t>
  </si>
  <si>
    <t>ROBERTS.M</t>
  </si>
  <si>
    <t>ROBERTSON.L</t>
  </si>
  <si>
    <t>ROBOTTOM.K</t>
  </si>
  <si>
    <t>ROBSON.C.M.</t>
  </si>
  <si>
    <t>ROD.M</t>
  </si>
  <si>
    <t>ROGER.L.A.</t>
  </si>
  <si>
    <t>ROGERS.A.</t>
  </si>
  <si>
    <t>ROGERS.G</t>
  </si>
  <si>
    <t>ROGERS.M</t>
  </si>
  <si>
    <t>ROGERS.P.</t>
  </si>
  <si>
    <t>ROSE.B</t>
  </si>
  <si>
    <t>ROSEN.H</t>
  </si>
  <si>
    <t>ROUTLEDGE.W.J.</t>
  </si>
  <si>
    <t>ROWLAND.T</t>
  </si>
  <si>
    <t>ROXBOROUGH.J.</t>
  </si>
  <si>
    <t>ROYLANCE.D</t>
  </si>
  <si>
    <t>RUDD.M</t>
  </si>
  <si>
    <t>RUTTER.K.D.</t>
  </si>
  <si>
    <t>RUTTER.T.M.</t>
  </si>
  <si>
    <t>RYLAND.M.J.</t>
  </si>
  <si>
    <t>SAGE.J.A.</t>
  </si>
  <si>
    <t>SAMINTHANBY.U</t>
  </si>
  <si>
    <t>SARA.N.D.</t>
  </si>
  <si>
    <t>SAWYER.K.W.</t>
  </si>
  <si>
    <t>SCHILLER.B</t>
  </si>
  <si>
    <t>SCHOFIELD.T</t>
  </si>
  <si>
    <t>SCOTT.C.J.Y.</t>
  </si>
  <si>
    <t>SCRAFTON.M.R.V.</t>
  </si>
  <si>
    <t>SERJEANT.I</t>
  </si>
  <si>
    <t>SHABAZ</t>
  </si>
  <si>
    <t>SHAFI.C.A.</t>
  </si>
  <si>
    <t>SHAFI.Z.A.</t>
  </si>
  <si>
    <t>SHAFIQ.C</t>
  </si>
  <si>
    <t>SHAH.A</t>
  </si>
  <si>
    <t>SHAH.D.K.</t>
  </si>
  <si>
    <t>SHAH.H.</t>
  </si>
  <si>
    <t>SHAH.JOWAID</t>
  </si>
  <si>
    <t>SHAH.JUNAID</t>
  </si>
  <si>
    <t>SHAH.S</t>
  </si>
  <si>
    <t>SHAH.T</t>
  </si>
  <si>
    <t>SHANKAR.S</t>
  </si>
  <si>
    <t>11*</t>
  </si>
  <si>
    <t>SHARLAND.P</t>
  </si>
  <si>
    <t>SHELDON.H.R.T.</t>
  </si>
  <si>
    <t>SHELDON.N</t>
  </si>
  <si>
    <t>SHELLARD.S.R.</t>
  </si>
  <si>
    <t>SHEPHERD.M</t>
  </si>
  <si>
    <t>SHINAWARI.B</t>
  </si>
  <si>
    <t>SHUFFLEBOTHAM.D.H.</t>
  </si>
  <si>
    <t>SIENESI.J.A.</t>
  </si>
  <si>
    <t>SILLITOE.T.E.</t>
  </si>
  <si>
    <t>SIMON.A.N.</t>
  </si>
  <si>
    <t>SIMON.T.</t>
  </si>
  <si>
    <t>SIMPSON.R</t>
  </si>
  <si>
    <t>SIMSON.D.P.</t>
  </si>
  <si>
    <t>SIRIWARDENA.S.N.</t>
  </si>
  <si>
    <t>SKEATES.R.A.</t>
  </si>
  <si>
    <t>SMITH.B</t>
  </si>
  <si>
    <t>SMITH.C</t>
  </si>
  <si>
    <t>SMITH.J.M.</t>
  </si>
  <si>
    <t>SMITH.M.D.</t>
  </si>
  <si>
    <t>SMITH.M.J.</t>
  </si>
  <si>
    <t>SMITH.S</t>
  </si>
  <si>
    <t>SMITH.S.J.</t>
  </si>
  <si>
    <t>SOMERS.M.C.</t>
  </si>
  <si>
    <t>SORRELL.P.J.</t>
  </si>
  <si>
    <t>SOUTHERN.B</t>
  </si>
  <si>
    <t>SOUTHERN.M</t>
  </si>
  <si>
    <t>SOUTHORN.J</t>
  </si>
  <si>
    <t>SOUTTER.J*</t>
  </si>
  <si>
    <t>SPELLER.D</t>
  </si>
  <si>
    <t>SPENCE.J.A.</t>
  </si>
  <si>
    <t>SPENCE.M.D.</t>
  </si>
  <si>
    <t>SPICER.A.H.</t>
  </si>
  <si>
    <t>SPICER.J.H.</t>
  </si>
  <si>
    <t>SPINK.D.M.P</t>
  </si>
  <si>
    <t>SPINK.S.D.A.</t>
  </si>
  <si>
    <t>SPOONER.P</t>
  </si>
  <si>
    <t>St. JEAN DICK.A.P.</t>
  </si>
  <si>
    <t>STANDEN.I</t>
  </si>
  <si>
    <t>STANILAND.R</t>
  </si>
  <si>
    <t>STARK.C.J.</t>
  </si>
  <si>
    <t>STARR.B.C.</t>
  </si>
  <si>
    <t>STEER.A</t>
  </si>
  <si>
    <t>STEER.M.E.</t>
  </si>
  <si>
    <t>STEER.O</t>
  </si>
  <si>
    <t>STEVEN.J.H.S.</t>
  </si>
  <si>
    <t>STEVENSON.J</t>
  </si>
  <si>
    <t>STEWART.R</t>
  </si>
  <si>
    <t>STIDDARD.G.E.</t>
  </si>
  <si>
    <t>STILWELL.J</t>
  </si>
  <si>
    <t>STONE.D.G.</t>
  </si>
  <si>
    <t>STONE.R.G.</t>
  </si>
  <si>
    <t>STRACHAN.R.N.</t>
  </si>
  <si>
    <t>STREET.J</t>
  </si>
  <si>
    <t>SUTOR.B.A.</t>
  </si>
  <si>
    <t>SUTOR.S.R.</t>
  </si>
  <si>
    <t>SWENSON.F</t>
  </si>
  <si>
    <t>SYKES.J.G.</t>
  </si>
  <si>
    <t>SYKES.J.P.M.</t>
  </si>
  <si>
    <t>SYKES.P.J.E.</t>
  </si>
  <si>
    <t>TAHIR.H</t>
  </si>
  <si>
    <t>TALLIS.V.R.</t>
  </si>
  <si>
    <t>TANNER.J.R.</t>
  </si>
  <si>
    <t>TAUBMAN.H</t>
  </si>
  <si>
    <t>TAVARE.M.R.</t>
  </si>
  <si>
    <t>TAYLOR.J</t>
  </si>
  <si>
    <t>TAYLOR.K.C.</t>
  </si>
  <si>
    <t>TAYLOR.N</t>
  </si>
  <si>
    <t>TEBB.C.J.</t>
  </si>
  <si>
    <t>TENUWERA R.R.T.</t>
  </si>
  <si>
    <t>TEW.D</t>
  </si>
  <si>
    <t>THOMAS.A.J.</t>
  </si>
  <si>
    <t>THOMAS.C</t>
  </si>
  <si>
    <t>THOMAS.H.S</t>
  </si>
  <si>
    <t>THOMAS.J.</t>
  </si>
  <si>
    <t>THOMAS.N</t>
  </si>
  <si>
    <t>THOMAS.P.M.Q.</t>
  </si>
  <si>
    <t>THOMAS.W</t>
  </si>
  <si>
    <t>THOMPSON.A.</t>
  </si>
  <si>
    <t>THOMPSON.R.M.</t>
  </si>
  <si>
    <t>THORNELL.M.J.</t>
  </si>
  <si>
    <t>TILZEY.M.R.K.</t>
  </si>
  <si>
    <t>TOWLER.J</t>
  </si>
  <si>
    <t>TOYE.M</t>
  </si>
  <si>
    <t>TREACHER.M.</t>
  </si>
  <si>
    <t>TURNER.N</t>
  </si>
  <si>
    <t>TURNER.N.L.</t>
  </si>
  <si>
    <t>TUSON.P</t>
  </si>
  <si>
    <t>TWOMEY.D</t>
  </si>
  <si>
    <t>VALENTINE.R.K.</t>
  </si>
  <si>
    <t>VENN.N</t>
  </si>
  <si>
    <t>WAINES.P</t>
  </si>
  <si>
    <t>WALDRON.M</t>
  </si>
  <si>
    <t>WALKER.B</t>
  </si>
  <si>
    <t>WALKER.C</t>
  </si>
  <si>
    <t>WALKER.P.A.</t>
  </si>
  <si>
    <t>WALL.J.</t>
  </si>
  <si>
    <t>WALLER.I.</t>
  </si>
  <si>
    <t>WALLER.N.</t>
  </si>
  <si>
    <t>WARD.B.</t>
  </si>
  <si>
    <t>WARD.R.J.</t>
  </si>
  <si>
    <t>WAREHAM.C</t>
  </si>
  <si>
    <t>WATCHURST.D.C.</t>
  </si>
  <si>
    <t>WATSON-ROPER.L</t>
  </si>
  <si>
    <t>WATTS.C.P.</t>
  </si>
  <si>
    <t>WATTS.P.C.</t>
  </si>
  <si>
    <t>WEBSTER.O.J.</t>
  </si>
  <si>
    <t>WEBSTER.T.J</t>
  </si>
  <si>
    <t>WEBSTER.W.R.J.</t>
  </si>
  <si>
    <t>WEEKS.C.J.</t>
  </si>
  <si>
    <t>WELLS.M.J.</t>
  </si>
  <si>
    <t>WENHAM.J.P.</t>
  </si>
  <si>
    <t>WEST.S</t>
  </si>
  <si>
    <t>WHALE.A.E.</t>
  </si>
  <si>
    <t>WHALE.E.J.</t>
  </si>
  <si>
    <t>WHALE.M.J.</t>
  </si>
  <si>
    <t>WHEELER.K.</t>
  </si>
  <si>
    <t>WHETTON.D.</t>
  </si>
  <si>
    <t>WHITE.A.S.</t>
  </si>
  <si>
    <t>WHITE.R.H.</t>
  </si>
  <si>
    <t>WHITE.S</t>
  </si>
  <si>
    <t>WHITE.S.J.</t>
  </si>
  <si>
    <t>WHITING.J</t>
  </si>
  <si>
    <t>WICKREMANSINGHE.S</t>
  </si>
  <si>
    <t>WICKS.M.A.C.</t>
  </si>
  <si>
    <t>WILCOX.A.E.</t>
  </si>
  <si>
    <t>WILKINS.A</t>
  </si>
  <si>
    <t>WILLIAMS.A</t>
  </si>
  <si>
    <t>WILLIAMS.A.K.</t>
  </si>
  <si>
    <t>WILLIAMS.A.R.</t>
  </si>
  <si>
    <t>WILLIAMS.C</t>
  </si>
  <si>
    <t>WILLIAMS.D.G.</t>
  </si>
  <si>
    <t>WILLIAMS.G</t>
  </si>
  <si>
    <t>WILLIAMS.M.A.</t>
  </si>
  <si>
    <t>WILLIAMS.M.P.</t>
  </si>
  <si>
    <t>WILLIAMS.P</t>
  </si>
  <si>
    <t>WILLIAMS.R.</t>
  </si>
  <si>
    <t>WILSON.R.</t>
  </si>
  <si>
    <t>WILTON.P.A.</t>
  </si>
  <si>
    <t>WINDOWS.M</t>
  </si>
  <si>
    <t>WINDOWS.W</t>
  </si>
  <si>
    <t>WOOD.D.</t>
  </si>
  <si>
    <t>WOODLEY.D</t>
  </si>
  <si>
    <t>WOODWORTH.J.G.</t>
  </si>
  <si>
    <t>WOODWORTH.J.R.</t>
  </si>
  <si>
    <t>WORSFOLD.R.V.</t>
  </si>
  <si>
    <t>WRIDE.P.A.</t>
  </si>
  <si>
    <t>WRIGHT.D</t>
  </si>
  <si>
    <t>WRIGHT.W</t>
  </si>
  <si>
    <t>WYATT.S</t>
  </si>
  <si>
    <t>YAQUB.A</t>
  </si>
  <si>
    <t>YEO.C.</t>
  </si>
  <si>
    <t>YOUNG.K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</si>
</sst>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/>
      <protection/>
    </xf>
    <xf numFmtId="164" fontId="2" fillId="0" borderId="2" xfId="20" applyFont="1" applyBorder="1" applyAlignment="1">
      <alignment/>
      <protection/>
    </xf>
    <xf numFmtId="164" fontId="3" fillId="0" borderId="2" xfId="20" applyFont="1" applyBorder="1" applyAlignment="1">
      <alignment/>
      <protection/>
    </xf>
    <xf numFmtId="164" fontId="3" fillId="0" borderId="3" xfId="20" applyFont="1" applyBorder="1" applyAlignment="1">
      <alignment/>
      <protection/>
    </xf>
    <xf numFmtId="164" fontId="3" fillId="0" borderId="4" xfId="20" applyFont="1" applyBorder="1" applyAlignment="1">
      <alignment/>
      <protection/>
    </xf>
    <xf numFmtId="164" fontId="4" fillId="0" borderId="4" xfId="20" applyFont="1" applyBorder="1" applyAlignment="1">
      <alignment horizontal="center"/>
      <protection/>
    </xf>
    <xf numFmtId="164" fontId="1" fillId="0" borderId="4" xfId="20" applyFont="1" applyBorder="1" applyAlignment="1">
      <alignment/>
      <protection/>
    </xf>
    <xf numFmtId="164" fontId="0" fillId="0" borderId="4" xfId="20" applyFont="1" applyBorder="1" applyAlignment="1">
      <alignment/>
      <protection/>
    </xf>
    <xf numFmtId="164" fontId="0" fillId="0" borderId="2" xfId="20" applyFont="1" applyBorder="1" applyAlignment="1">
      <alignment/>
      <protection/>
    </xf>
    <xf numFmtId="164" fontId="0" fillId="0" borderId="3" xfId="20" applyFont="1" applyBorder="1">
      <alignment/>
      <protection/>
    </xf>
    <xf numFmtId="164" fontId="5" fillId="0" borderId="4" xfId="20" applyFont="1" applyBorder="1" applyAlignment="1">
      <alignment horizontal="right"/>
      <protection/>
    </xf>
    <xf numFmtId="164" fontId="0" fillId="0" borderId="4" xfId="20" applyFont="1" applyBorder="1" applyAlignment="1">
      <alignment horizontal="right"/>
      <protection/>
    </xf>
    <xf numFmtId="164" fontId="0" fillId="0" borderId="1" xfId="20" applyFont="1" applyBorder="1" applyAlignment="1">
      <alignment/>
      <protection/>
    </xf>
    <xf numFmtId="164" fontId="6" fillId="0" borderId="4" xfId="20" applyFont="1" applyBorder="1" applyAlignment="1">
      <alignment horizontal="center"/>
      <protection/>
    </xf>
    <xf numFmtId="164" fontId="7" fillId="0" borderId="4" xfId="20" applyFont="1" applyBorder="1" applyAlignment="1">
      <alignment horizontal="center"/>
      <protection/>
    </xf>
    <xf numFmtId="164" fontId="6" fillId="0" borderId="4" xfId="20" applyFont="1" applyBorder="1" applyAlignment="1">
      <alignment/>
      <protection/>
    </xf>
    <xf numFmtId="164" fontId="6" fillId="0" borderId="4" xfId="20" applyFont="1" applyBorder="1" applyAlignment="1">
      <alignment horizontal="right"/>
      <protection/>
    </xf>
    <xf numFmtId="164" fontId="6" fillId="0" borderId="4" xfId="20" applyFont="1" applyFill="1" applyBorder="1" applyAlignment="1">
      <alignment horizontal="right"/>
      <protection/>
    </xf>
    <xf numFmtId="164" fontId="0" fillId="2" borderId="4" xfId="20" applyFont="1" applyFill="1" applyBorder="1" applyAlignment="1">
      <alignment/>
      <protection/>
    </xf>
    <xf numFmtId="164" fontId="0" fillId="3" borderId="4" xfId="20" applyFont="1" applyFill="1" applyBorder="1" applyAlignment="1">
      <alignment/>
      <protection/>
    </xf>
    <xf numFmtId="164" fontId="0" fillId="3" borderId="4" xfId="20" applyFont="1" applyFill="1" applyBorder="1" applyAlignment="1">
      <alignment horizontal="right"/>
      <protection/>
    </xf>
    <xf numFmtId="166" fontId="0" fillId="3" borderId="4" xfId="20" applyNumberFormat="1" applyFont="1" applyFill="1" applyBorder="1" applyAlignment="1">
      <alignment horizontal="right"/>
      <protection/>
    </xf>
    <xf numFmtId="164" fontId="0" fillId="4" borderId="4" xfId="20" applyFont="1" applyFill="1" applyBorder="1" applyAlignment="1">
      <alignment horizontal="right"/>
      <protection/>
    </xf>
    <xf numFmtId="164" fontId="8" fillId="4" borderId="4" xfId="20" applyFont="1" applyFill="1" applyBorder="1" applyAlignment="1">
      <alignment horizontal="right"/>
      <protection/>
    </xf>
    <xf numFmtId="166" fontId="0" fillId="4" borderId="4" xfId="20" applyNumberFormat="1" applyFont="1" applyFill="1" applyBorder="1" applyAlignment="1">
      <alignment horizontal="right"/>
      <protection/>
    </xf>
    <xf numFmtId="164" fontId="0" fillId="5" borderId="4" xfId="20" applyFont="1" applyFill="1" applyBorder="1" applyAlignment="1">
      <alignment/>
      <protection/>
    </xf>
    <xf numFmtId="164" fontId="0" fillId="6" borderId="4" xfId="20" applyFont="1" applyFill="1" applyBorder="1" applyAlignment="1">
      <alignment/>
      <protection/>
    </xf>
    <xf numFmtId="166" fontId="0" fillId="5" borderId="4" xfId="20" applyNumberFormat="1" applyFont="1" applyFill="1" applyBorder="1" applyAlignment="1">
      <alignment horizontal="right"/>
      <protection/>
    </xf>
    <xf numFmtId="164" fontId="0" fillId="7" borderId="4" xfId="20" applyFont="1" applyFill="1" applyBorder="1" applyAlignment="1">
      <alignment horizontal="right"/>
      <protection/>
    </xf>
    <xf numFmtId="166" fontId="0" fillId="7" borderId="4" xfId="20" applyNumberFormat="1" applyFont="1" applyFill="1" applyBorder="1" applyAlignment="1">
      <alignment horizontal="right"/>
      <protection/>
    </xf>
    <xf numFmtId="164" fontId="0" fillId="6" borderId="4" xfId="20" applyFont="1" applyFill="1" applyBorder="1" applyAlignment="1">
      <alignment horizontal="right"/>
      <protection/>
    </xf>
    <xf numFmtId="166" fontId="0" fillId="6" borderId="4" xfId="20" applyNumberFormat="1" applyFont="1" applyFill="1" applyBorder="1" applyAlignment="1">
      <alignment horizontal="right"/>
      <protection/>
    </xf>
    <xf numFmtId="164" fontId="0" fillId="8" borderId="4" xfId="20" applyFont="1" applyFill="1" applyBorder="1" applyAlignment="1">
      <alignment horizontal="right"/>
      <protection/>
    </xf>
    <xf numFmtId="166" fontId="0" fillId="8" borderId="1" xfId="20" applyNumberFormat="1" applyFont="1" applyFill="1" applyBorder="1" applyAlignment="1">
      <alignment horizontal="right"/>
      <protection/>
    </xf>
    <xf numFmtId="164" fontId="1" fillId="9" borderId="4" xfId="20" applyFont="1" applyFill="1" applyBorder="1" applyAlignment="1">
      <alignment/>
      <protection/>
    </xf>
    <xf numFmtId="164" fontId="8" fillId="5" borderId="4" xfId="20" applyFont="1" applyFill="1" applyBorder="1" applyAlignment="1">
      <alignment horizontal="right"/>
      <protection/>
    </xf>
    <xf numFmtId="164" fontId="0" fillId="5" borderId="4" xfId="20" applyFont="1" applyFill="1" applyBorder="1" applyAlignment="1">
      <alignment horizontal="right"/>
      <protection/>
    </xf>
    <xf numFmtId="164" fontId="0" fillId="7" borderId="4" xfId="20" applyFont="1" applyFill="1" applyBorder="1" applyAlignment="1">
      <alignment/>
      <protection/>
    </xf>
    <xf numFmtId="164" fontId="0" fillId="8" borderId="4" xfId="20" applyFont="1" applyFill="1" applyBorder="1" applyAlignment="1">
      <alignment/>
      <protection/>
    </xf>
    <xf numFmtId="164" fontId="8" fillId="7" borderId="4" xfId="20" applyFont="1" applyFill="1" applyBorder="1" applyAlignment="1">
      <alignment horizontal="right"/>
      <protection/>
    </xf>
    <xf numFmtId="164" fontId="7" fillId="0" borderId="4" xfId="20" applyFont="1" applyBorder="1" applyAlignment="1">
      <alignment/>
      <protection/>
    </xf>
    <xf numFmtId="166" fontId="0" fillId="9" borderId="4" xfId="20" applyNumberFormat="1" applyFont="1" applyFill="1" applyBorder="1" applyAlignment="1">
      <alignment horizontal="right"/>
      <protection/>
    </xf>
    <xf numFmtId="164" fontId="1" fillId="10" borderId="4" xfId="20" applyFont="1" applyFill="1" applyBorder="1" applyAlignment="1">
      <alignment/>
      <protection/>
    </xf>
    <xf numFmtId="164" fontId="1" fillId="11" borderId="4" xfId="20" applyFont="1" applyFill="1" applyBorder="1" applyAlignment="1">
      <alignment/>
      <protection/>
    </xf>
    <xf numFmtId="164" fontId="9" fillId="11" borderId="4" xfId="20" applyFont="1" applyFill="1" applyBorder="1" applyAlignment="1">
      <alignment/>
      <protection/>
    </xf>
    <xf numFmtId="164" fontId="1" fillId="12" borderId="4" xfId="20" applyFont="1" applyFill="1" applyBorder="1" applyAlignment="1">
      <alignment/>
      <protection/>
    </xf>
    <xf numFmtId="164" fontId="1" fillId="13" borderId="4" xfId="20" applyFont="1" applyFill="1" applyBorder="1" applyAlignment="1">
      <alignment/>
      <protection/>
    </xf>
    <xf numFmtId="164" fontId="8" fillId="6" borderId="4" xfId="20" applyFont="1" applyFill="1" applyBorder="1" applyAlignment="1">
      <alignment horizontal="right"/>
      <protection/>
    </xf>
    <xf numFmtId="164" fontId="1" fillId="7" borderId="4" xfId="20" applyFont="1" applyFill="1" applyBorder="1" applyAlignment="1">
      <alignment horizontal="right"/>
      <protection/>
    </xf>
    <xf numFmtId="164" fontId="6" fillId="0" borderId="4" xfId="20" applyFont="1" applyFill="1" applyBorder="1" applyAlignment="1">
      <alignment/>
      <protection/>
    </xf>
    <xf numFmtId="164" fontId="1" fillId="7" borderId="4" xfId="20" applyFont="1" applyFill="1" applyBorder="1" applyAlignment="1">
      <alignment/>
      <protection/>
    </xf>
    <xf numFmtId="164" fontId="9" fillId="13" borderId="4" xfId="20" applyFont="1" applyFill="1" applyBorder="1" applyAlignment="1">
      <alignment/>
      <protection/>
    </xf>
    <xf numFmtId="164" fontId="6" fillId="0" borderId="4" xfId="20" applyFont="1" applyBorder="1" applyAlignment="1">
      <alignment horizontal="left"/>
      <protection/>
    </xf>
    <xf numFmtId="164" fontId="1" fillId="5" borderId="4" xfId="20" applyFont="1" applyFill="1" applyBorder="1" applyAlignment="1">
      <alignment horizontal="right"/>
      <protection/>
    </xf>
    <xf numFmtId="164" fontId="6" fillId="8" borderId="4" xfId="20" applyFont="1" applyFill="1" applyBorder="1" applyAlignment="1">
      <alignment/>
      <protection/>
    </xf>
    <xf numFmtId="164" fontId="1" fillId="6" borderId="4" xfId="20" applyFont="1" applyFill="1" applyBorder="1" applyAlignment="1">
      <alignment horizontal="right"/>
      <protection/>
    </xf>
    <xf numFmtId="164" fontId="1" fillId="8" borderId="4" xfId="20" applyFont="1" applyFill="1" applyBorder="1" applyAlignment="1">
      <alignment horizontal="right"/>
      <protection/>
    </xf>
    <xf numFmtId="164" fontId="8" fillId="8" borderId="4" xfId="20" applyFont="1" applyFill="1" applyBorder="1" applyAlignment="1">
      <alignment horizontal="right"/>
      <protection/>
    </xf>
    <xf numFmtId="164" fontId="9" fillId="9" borderId="4" xfId="20" applyFont="1" applyFill="1" applyBorder="1" applyAlignment="1">
      <alignment/>
      <protection/>
    </xf>
    <xf numFmtId="164" fontId="9" fillId="10" borderId="4" xfId="20" applyFont="1" applyFill="1" applyBorder="1" applyAlignment="1">
      <alignment/>
      <protection/>
    </xf>
    <xf numFmtId="164" fontId="0" fillId="14" borderId="4" xfId="20" applyFont="1" applyFill="1" applyBorder="1" applyAlignment="1">
      <alignment horizontal="right"/>
      <protection/>
    </xf>
    <xf numFmtId="164" fontId="0" fillId="5" borderId="4" xfId="20" applyFont="1" applyFill="1" applyBorder="1" applyAlignment="1">
      <alignment horizontal="right" vertical="top" wrapText="1"/>
      <protection/>
    </xf>
    <xf numFmtId="164" fontId="0" fillId="5" borderId="4" xfId="20" applyFont="1" applyFill="1" applyBorder="1" applyAlignment="1">
      <alignment horizontal="center" vertical="top" wrapText="1"/>
      <protection/>
    </xf>
    <xf numFmtId="164" fontId="8" fillId="6" borderId="4" xfId="20" applyFont="1" applyFill="1" applyBorder="1" applyAlignment="1">
      <alignment/>
      <protection/>
    </xf>
    <xf numFmtId="164" fontId="8" fillId="5" borderId="4" xfId="20" applyFont="1" applyFill="1" applyBorder="1" applyAlignment="1">
      <alignment/>
      <protection/>
    </xf>
    <xf numFmtId="164" fontId="9" fillId="8" borderId="4" xfId="20" applyFont="1" applyFill="1" applyBorder="1" applyAlignment="1">
      <alignment horizontal="right"/>
      <protection/>
    </xf>
    <xf numFmtId="164" fontId="9" fillId="6" borderId="4" xfId="20" applyFont="1" applyFill="1" applyBorder="1" applyAlignment="1">
      <alignment horizontal="right"/>
      <protection/>
    </xf>
    <xf numFmtId="164" fontId="9" fillId="7" borderId="4" xfId="20" applyFont="1" applyFill="1" applyBorder="1" applyAlignment="1">
      <alignment/>
      <protection/>
    </xf>
    <xf numFmtId="164" fontId="9" fillId="12" borderId="4" xfId="20" applyFont="1" applyFill="1" applyBorder="1" applyAlignment="1">
      <alignment/>
      <protection/>
    </xf>
    <xf numFmtId="164" fontId="0" fillId="12" borderId="4" xfId="20" applyFont="1" applyFill="1" applyBorder="1" applyAlignment="1">
      <alignment horizontal="right"/>
      <protection/>
    </xf>
    <xf numFmtId="164" fontId="6" fillId="7" borderId="4" xfId="20" applyFont="1" applyFill="1" applyBorder="1" applyAlignment="1">
      <alignment horizontal="right"/>
      <protection/>
    </xf>
    <xf numFmtId="164" fontId="6" fillId="6" borderId="4" xfId="20" applyFont="1" applyFill="1" applyBorder="1" applyAlignment="1">
      <alignment horizontal="right"/>
      <protection/>
    </xf>
    <xf numFmtId="164" fontId="6" fillId="8" borderId="4" xfId="20" applyFont="1" applyFill="1" applyBorder="1" applyAlignment="1">
      <alignment horizontal="right"/>
      <protection/>
    </xf>
    <xf numFmtId="164" fontId="6" fillId="7" borderId="4" xfId="20" applyFont="1" applyFill="1" applyBorder="1" applyAlignment="1">
      <alignment/>
      <protection/>
    </xf>
    <xf numFmtId="164" fontId="7" fillId="0" borderId="4" xfId="20" applyFont="1" applyBorder="1" applyAlignment="1">
      <alignment horizontal="left"/>
      <protection/>
    </xf>
    <xf numFmtId="164" fontId="0" fillId="9" borderId="4" xfId="20" applyFont="1" applyFill="1" applyBorder="1" applyAlignment="1">
      <alignment horizontal="right"/>
      <protection/>
    </xf>
    <xf numFmtId="164" fontId="8" fillId="8" borderId="4" xfId="20" applyFont="1" applyFill="1" applyBorder="1" applyAlignment="1">
      <alignment/>
      <protection/>
    </xf>
    <xf numFmtId="164" fontId="0" fillId="10" borderId="4" xfId="20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2E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9C9C9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AF6"/>
      <rgbColor rgb="00E2F0D9"/>
      <rgbColor rgb="00FEF2CB"/>
      <rgbColor rgb="00C5E0B4"/>
      <rgbColor rgb="00F7CAAC"/>
      <rgbColor rgb="00D9E2F3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C5E0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726"/>
  <sheetViews>
    <sheetView tabSelected="1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W707" sqref="AW707"/>
    </sheetView>
  </sheetViews>
  <sheetFormatPr defaultColWidth="13.7109375" defaultRowHeight="12.75" customHeight="1"/>
  <cols>
    <col min="1" max="1" width="24.421875" style="1" customWidth="1"/>
    <col min="2" max="2" width="5.28125" style="1" customWidth="1"/>
    <col min="3" max="3" width="4.28125" style="1" customWidth="1"/>
    <col min="4" max="9" width="7.00390625" style="1" customWidth="1"/>
    <col min="10" max="10" width="8.00390625" style="1" customWidth="1"/>
    <col min="11" max="12" width="7.00390625" style="1" customWidth="1"/>
    <col min="13" max="13" width="7.57421875" style="1" customWidth="1"/>
    <col min="14" max="16" width="6.7109375" style="1" customWidth="1"/>
    <col min="17" max="46" width="7.00390625" style="1" customWidth="1"/>
    <col min="47" max="47" width="6.7109375" style="1" customWidth="1"/>
    <col min="48" max="48" width="6.8515625" style="1" customWidth="1"/>
    <col min="49" max="49" width="6.57421875" style="1" customWidth="1"/>
    <col min="50" max="50" width="6.7109375" style="1" customWidth="1"/>
    <col min="51" max="51" width="6.57421875" style="1" customWidth="1"/>
    <col min="52" max="52" width="7.00390625" style="1" customWidth="1"/>
    <col min="53" max="16384" width="14.421875" style="1" customWidth="1"/>
  </cols>
  <sheetData>
    <row r="1" spans="1:52" ht="33" customHeight="1">
      <c r="A1" s="2"/>
      <c r="B1" s="3"/>
      <c r="C1" s="3"/>
      <c r="D1" s="4"/>
      <c r="E1" s="4"/>
      <c r="F1" s="4"/>
      <c r="G1" s="4"/>
      <c r="H1" s="4"/>
      <c r="I1" s="4"/>
      <c r="J1" s="5"/>
      <c r="K1" s="6"/>
      <c r="L1" s="6"/>
      <c r="M1" s="7" t="s">
        <v>0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8"/>
      <c r="AU1" s="8"/>
      <c r="AV1" s="8"/>
      <c r="AW1" s="8"/>
      <c r="AX1" s="8"/>
      <c r="AY1" s="8"/>
      <c r="AZ1" s="8"/>
    </row>
    <row r="2" spans="1:52" ht="12.75" customHeight="1">
      <c r="A2" s="9"/>
      <c r="B2" s="10"/>
      <c r="C2" s="10"/>
      <c r="D2" s="11"/>
      <c r="E2" s="11"/>
      <c r="F2" s="11"/>
      <c r="G2" s="11"/>
      <c r="H2" s="11"/>
      <c r="I2" s="11"/>
      <c r="J2" s="11"/>
      <c r="K2" s="12"/>
      <c r="L2" s="13" t="s">
        <v>1</v>
      </c>
      <c r="M2" s="13"/>
      <c r="N2" s="13"/>
      <c r="O2" s="13"/>
      <c r="P2" s="13"/>
      <c r="Q2" s="13"/>
      <c r="R2" s="9"/>
      <c r="S2" s="9"/>
      <c r="T2" s="9"/>
      <c r="U2" s="9"/>
      <c r="V2" s="9"/>
      <c r="W2" s="9"/>
      <c r="X2" s="9"/>
      <c r="Y2" s="13"/>
      <c r="Z2" s="13"/>
      <c r="AA2" s="13"/>
      <c r="AB2" s="13"/>
      <c r="AC2" s="13"/>
      <c r="AD2" s="13"/>
      <c r="AE2" s="13"/>
      <c r="AF2" s="13"/>
      <c r="AG2" s="12"/>
      <c r="AH2" s="13"/>
      <c r="AI2" s="13"/>
      <c r="AJ2" s="13"/>
      <c r="AK2" s="13"/>
      <c r="AL2" s="13"/>
      <c r="AM2" s="13"/>
      <c r="AN2" s="12"/>
      <c r="AO2" s="13"/>
      <c r="AP2" s="13"/>
      <c r="AQ2" s="13"/>
      <c r="AR2" s="13"/>
      <c r="AS2" s="13"/>
      <c r="AT2" s="8"/>
      <c r="AU2" s="8"/>
      <c r="AV2" s="8"/>
      <c r="AW2" s="8"/>
      <c r="AX2" s="8"/>
      <c r="AY2" s="8"/>
      <c r="AZ2" s="8"/>
    </row>
    <row r="3" spans="1:52" ht="12.75" customHeight="1">
      <c r="A3" s="9"/>
      <c r="B3" s="14"/>
      <c r="C3" s="14"/>
      <c r="D3" s="15" t="s">
        <v>2</v>
      </c>
      <c r="E3" s="15"/>
      <c r="F3" s="15"/>
      <c r="G3" s="15"/>
      <c r="H3" s="15"/>
      <c r="I3" s="15"/>
      <c r="J3" s="15"/>
      <c r="K3" s="15" t="s">
        <v>3</v>
      </c>
      <c r="L3" s="15"/>
      <c r="M3" s="15"/>
      <c r="N3" s="15"/>
      <c r="O3" s="15"/>
      <c r="P3" s="15"/>
      <c r="Q3" s="15"/>
      <c r="R3" s="15" t="s">
        <v>4</v>
      </c>
      <c r="S3" s="15"/>
      <c r="T3" s="15"/>
      <c r="U3" s="15"/>
      <c r="V3" s="15"/>
      <c r="W3" s="15"/>
      <c r="X3" s="15"/>
      <c r="Y3" s="15" t="s">
        <v>5</v>
      </c>
      <c r="Z3" s="15"/>
      <c r="AA3" s="15"/>
      <c r="AB3" s="15"/>
      <c r="AC3" s="15"/>
      <c r="AD3" s="15"/>
      <c r="AE3" s="15"/>
      <c r="AF3" s="15" t="s">
        <v>6</v>
      </c>
      <c r="AG3" s="15"/>
      <c r="AH3" s="15"/>
      <c r="AI3" s="15"/>
      <c r="AJ3" s="15"/>
      <c r="AK3" s="15"/>
      <c r="AL3" s="15"/>
      <c r="AM3" s="15" t="s">
        <v>7</v>
      </c>
      <c r="AN3" s="15"/>
      <c r="AO3" s="15"/>
      <c r="AP3" s="15"/>
      <c r="AQ3" s="15"/>
      <c r="AR3" s="15"/>
      <c r="AS3" s="15"/>
      <c r="AT3" s="16" t="s">
        <v>8</v>
      </c>
      <c r="AU3" s="16"/>
      <c r="AV3" s="16"/>
      <c r="AW3" s="16"/>
      <c r="AX3" s="16"/>
      <c r="AY3" s="16"/>
      <c r="AZ3" s="16"/>
    </row>
    <row r="4" spans="1:52" ht="12.75" customHeight="1">
      <c r="A4" s="17" t="s">
        <v>9</v>
      </c>
      <c r="B4" s="17"/>
      <c r="C4" s="17"/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10</v>
      </c>
      <c r="S4" s="18" t="s">
        <v>11</v>
      </c>
      <c r="T4" s="18" t="s">
        <v>12</v>
      </c>
      <c r="U4" s="18" t="s">
        <v>13</v>
      </c>
      <c r="V4" s="18" t="s">
        <v>14</v>
      </c>
      <c r="W4" s="18" t="s">
        <v>15</v>
      </c>
      <c r="X4" s="18" t="s">
        <v>16</v>
      </c>
      <c r="Y4" s="18" t="s">
        <v>10</v>
      </c>
      <c r="Z4" s="18" t="s">
        <v>11</v>
      </c>
      <c r="AA4" s="18" t="s">
        <v>12</v>
      </c>
      <c r="AB4" s="18" t="s">
        <v>13</v>
      </c>
      <c r="AC4" s="18" t="s">
        <v>14</v>
      </c>
      <c r="AD4" s="18" t="s">
        <v>15</v>
      </c>
      <c r="AE4" s="18" t="s">
        <v>16</v>
      </c>
      <c r="AF4" s="18" t="s">
        <v>10</v>
      </c>
      <c r="AG4" s="18" t="s">
        <v>11</v>
      </c>
      <c r="AH4" s="18" t="s">
        <v>12</v>
      </c>
      <c r="AI4" s="18" t="s">
        <v>13</v>
      </c>
      <c r="AJ4" s="18" t="s">
        <v>14</v>
      </c>
      <c r="AK4" s="18" t="s">
        <v>15</v>
      </c>
      <c r="AL4" s="18" t="s">
        <v>16</v>
      </c>
      <c r="AM4" s="18" t="s">
        <v>10</v>
      </c>
      <c r="AN4" s="18" t="s">
        <v>11</v>
      </c>
      <c r="AO4" s="18" t="s">
        <v>12</v>
      </c>
      <c r="AP4" s="18" t="s">
        <v>13</v>
      </c>
      <c r="AQ4" s="18" t="s">
        <v>14</v>
      </c>
      <c r="AR4" s="18" t="s">
        <v>15</v>
      </c>
      <c r="AS4" s="18" t="s">
        <v>16</v>
      </c>
      <c r="AT4" s="19" t="s">
        <v>10</v>
      </c>
      <c r="AU4" s="19" t="s">
        <v>11</v>
      </c>
      <c r="AV4" s="19" t="s">
        <v>17</v>
      </c>
      <c r="AW4" s="19" t="s">
        <v>13</v>
      </c>
      <c r="AX4" s="19" t="s">
        <v>14</v>
      </c>
      <c r="AY4" s="19" t="s">
        <v>15</v>
      </c>
      <c r="AZ4" s="19" t="s">
        <v>16</v>
      </c>
    </row>
    <row r="5" spans="1:52" ht="12.75" customHeight="1">
      <c r="A5" s="17" t="s">
        <v>18</v>
      </c>
      <c r="B5" s="17"/>
      <c r="C5" s="17">
        <v>556</v>
      </c>
      <c r="D5" s="20">
        <f>$K5+$R5+$Y5+$AF5+$AM5+$AT5</f>
        <v>33</v>
      </c>
      <c r="E5" s="21">
        <f>$L5+$S5+$Z5+$AG5+$AN5+$AU5</f>
        <v>6</v>
      </c>
      <c r="F5" s="21">
        <f>$M5+$T5+$AA5+$AH5+$AO5+$AV5</f>
        <v>706</v>
      </c>
      <c r="G5" s="22">
        <f>MAX($N5,$U5,$AB5,$AI5,$AP5,$AW5)</f>
        <v>102</v>
      </c>
      <c r="H5" s="22">
        <f>$O5+$V5+$AC5+$AJ5+$AQ5+$AX5</f>
        <v>3</v>
      </c>
      <c r="I5" s="22">
        <f>$P5+$W5+$AD5+$AK5+$AR5+$AY5</f>
        <v>1</v>
      </c>
      <c r="J5" s="23">
        <f>IF(D5-E5&lt;&gt;0,F5/(D5-E5),"")</f>
        <v>26.14814814814815</v>
      </c>
      <c r="K5" s="24">
        <v>31</v>
      </c>
      <c r="L5" s="24">
        <v>5</v>
      </c>
      <c r="M5" s="24">
        <v>608</v>
      </c>
      <c r="N5" s="25">
        <v>102</v>
      </c>
      <c r="O5" s="24">
        <v>2</v>
      </c>
      <c r="P5" s="24">
        <v>1</v>
      </c>
      <c r="Q5" s="26">
        <f>IF(K5-L5&lt;&gt;0,M5/(K5-L5),"")</f>
        <v>23.384615384615383</v>
      </c>
      <c r="R5" s="27">
        <v>2</v>
      </c>
      <c r="S5" s="27">
        <v>1</v>
      </c>
      <c r="T5" s="27">
        <v>98</v>
      </c>
      <c r="U5" s="27">
        <v>62</v>
      </c>
      <c r="V5" s="28">
        <v>1</v>
      </c>
      <c r="W5" s="27"/>
      <c r="X5" s="29">
        <f>IF(R5-S5&lt;&gt;0,T5/(R5-S5),"")</f>
        <v>98</v>
      </c>
      <c r="Y5" s="30"/>
      <c r="Z5" s="30"/>
      <c r="AA5" s="30"/>
      <c r="AB5" s="30"/>
      <c r="AC5" s="30"/>
      <c r="AD5" s="30"/>
      <c r="AE5" s="31">
        <f>IF(Y5-Z5&lt;&gt;0,AA5/(Y5-Z5),"")</f>
      </c>
      <c r="AF5" s="32"/>
      <c r="AG5" s="32"/>
      <c r="AH5" s="32"/>
      <c r="AI5" s="32"/>
      <c r="AJ5" s="32"/>
      <c r="AK5" s="32"/>
      <c r="AL5" s="33">
        <f>IF(AF5-AG5&lt;&gt;0,AH5/(AF5-AG5),"")</f>
      </c>
      <c r="AM5" s="34"/>
      <c r="AN5" s="34"/>
      <c r="AO5" s="34"/>
      <c r="AP5" s="34"/>
      <c r="AQ5" s="34"/>
      <c r="AR5" s="34"/>
      <c r="AS5" s="35">
        <f>IF(AM5-AN5&lt;&gt;0,AO5/(AM5-AN5),"")</f>
      </c>
      <c r="AT5" s="36"/>
      <c r="AU5" s="36"/>
      <c r="AV5" s="36"/>
      <c r="AW5" s="36"/>
      <c r="AX5" s="36"/>
      <c r="AY5" s="36"/>
      <c r="AZ5" s="36">
        <f>IF(AT5-AU5&lt;&gt;0,AV5/(AT5-AU5),"")</f>
      </c>
    </row>
    <row r="6" spans="1:52" ht="12.75" customHeight="1">
      <c r="A6" s="17" t="s">
        <v>19</v>
      </c>
      <c r="B6" s="17"/>
      <c r="C6" s="17">
        <v>460</v>
      </c>
      <c r="D6" s="20">
        <f>$K6+$R6+$Y6+$AF6+$AM6+$AT6</f>
        <v>5</v>
      </c>
      <c r="E6" s="21">
        <f>$L6+$S6+$Z6+$AG6+$AN6+$AU6</f>
        <v>2</v>
      </c>
      <c r="F6" s="21">
        <f>$M6+$T6+$AA6+$AH6+$AO6+$AV6</f>
        <v>1</v>
      </c>
      <c r="G6" s="22">
        <f>MAX($N6,$U6,$AB6,$AI6,$AP6,$AW6)</f>
        <v>1</v>
      </c>
      <c r="H6" s="22">
        <f>$O6+$V6+$AC6+$AJ6+$AQ6+$AX6</f>
        <v>0</v>
      </c>
      <c r="I6" s="22">
        <f>$P6+$W6+$AD6+$AK6+$AR6+$AY6</f>
        <v>0</v>
      </c>
      <c r="J6" s="23">
        <f>IF(D6-E6&lt;&gt;0,F6/(D6-E6),"")</f>
        <v>0.3333333333333333</v>
      </c>
      <c r="K6" s="24"/>
      <c r="L6" s="24"/>
      <c r="M6" s="24"/>
      <c r="N6" s="24"/>
      <c r="O6" s="24"/>
      <c r="P6" s="24"/>
      <c r="Q6" s="26">
        <f>IF(K6-L6&lt;&gt;0,M6/(K6-L6),"")</f>
      </c>
      <c r="R6" s="27"/>
      <c r="S6" s="27"/>
      <c r="T6" s="27"/>
      <c r="U6" s="27"/>
      <c r="V6" s="27"/>
      <c r="W6" s="27"/>
      <c r="X6" s="29">
        <f>IF(R6-S6&lt;&gt;0,T6/(R6-S6),"")</f>
      </c>
      <c r="Y6" s="30"/>
      <c r="Z6" s="30"/>
      <c r="AA6" s="30"/>
      <c r="AB6" s="30"/>
      <c r="AC6" s="30"/>
      <c r="AD6" s="30"/>
      <c r="AE6" s="31">
        <f>IF(Y6-Z6&lt;&gt;0,AA6/(Y6-Z6),"")</f>
      </c>
      <c r="AF6" s="32"/>
      <c r="AG6" s="32"/>
      <c r="AH6" s="32"/>
      <c r="AI6" s="32"/>
      <c r="AJ6" s="32"/>
      <c r="AK6" s="32"/>
      <c r="AL6" s="33">
        <f>IF(AF6-AG6&lt;&gt;0,AH6/(AF6-AG6),"")</f>
      </c>
      <c r="AM6" s="34">
        <f>3+2</f>
        <v>5</v>
      </c>
      <c r="AN6" s="34">
        <v>2</v>
      </c>
      <c r="AO6" s="34">
        <v>1</v>
      </c>
      <c r="AP6" s="34">
        <v>1</v>
      </c>
      <c r="AQ6" s="34"/>
      <c r="AR6" s="34"/>
      <c r="AS6" s="35">
        <f>IF(AM6-AN6&lt;&gt;0,AO6/(AM6-AN6),"")</f>
        <v>0.3333333333333333</v>
      </c>
      <c r="AT6" s="36"/>
      <c r="AU6" s="36"/>
      <c r="AV6" s="36"/>
      <c r="AW6" s="36"/>
      <c r="AX6" s="36"/>
      <c r="AY6" s="36"/>
      <c r="AZ6" s="36">
        <f>IF(AT6-AU6&lt;&gt;0,AV6/(AT6-AU6),"")</f>
      </c>
    </row>
    <row r="7" spans="1:52" ht="12.75" customHeight="1">
      <c r="A7" s="17" t="s">
        <v>20</v>
      </c>
      <c r="B7" s="17"/>
      <c r="C7" s="17">
        <v>545</v>
      </c>
      <c r="D7" s="20">
        <f>$K7+$R7+$Y7+$AF7+$AM7+$AT7</f>
        <v>1</v>
      </c>
      <c r="E7" s="21">
        <f>$L7+$S7+$Z7+$AG7+$AN7+$AU7</f>
        <v>0</v>
      </c>
      <c r="F7" s="21">
        <f>$M7+$T7+$AA7+$AH7+$AO7+$AV7</f>
        <v>30</v>
      </c>
      <c r="G7" s="22">
        <f>MAX($N7,$U7,$AB7,$AI7,$AP7,$AW7)</f>
        <v>30</v>
      </c>
      <c r="H7" s="22">
        <f>$O7+$V7+$AC7+$AJ7+$AQ7+$AX7</f>
        <v>0</v>
      </c>
      <c r="I7" s="22">
        <f>$P7+$W7+$AD7+$AK7+$AR7+$AY7</f>
        <v>0</v>
      </c>
      <c r="J7" s="23">
        <f>IF(D7-E7&lt;&gt;0,F7/(D7-E7),"")</f>
        <v>30</v>
      </c>
      <c r="K7" s="24"/>
      <c r="L7" s="24"/>
      <c r="M7" s="24"/>
      <c r="N7" s="24"/>
      <c r="O7" s="24"/>
      <c r="P7" s="24"/>
      <c r="Q7" s="26">
        <f>IF(K7-L7&lt;&gt;0,M7/(K7-L7),"")</f>
      </c>
      <c r="R7" s="27"/>
      <c r="S7" s="27"/>
      <c r="T7" s="27"/>
      <c r="U7" s="27"/>
      <c r="V7" s="27"/>
      <c r="W7" s="27"/>
      <c r="X7" s="29">
        <f>IF(R7-S7&lt;&gt;0,T7/(R7-S7),"")</f>
      </c>
      <c r="Y7" s="30"/>
      <c r="Z7" s="30"/>
      <c r="AA7" s="30"/>
      <c r="AB7" s="30"/>
      <c r="AC7" s="30"/>
      <c r="AD7" s="30"/>
      <c r="AE7" s="31">
        <f>IF(Y7-Z7&lt;&gt;0,AA7/(Y7-Z7),"")</f>
      </c>
      <c r="AF7" s="32"/>
      <c r="AG7" s="32"/>
      <c r="AH7" s="32"/>
      <c r="AI7" s="32"/>
      <c r="AJ7" s="32"/>
      <c r="AK7" s="32"/>
      <c r="AL7" s="33">
        <f>IF(AF7-AG7&lt;&gt;0,AH7/(AF7-AG7),"")</f>
      </c>
      <c r="AM7" s="34">
        <v>1</v>
      </c>
      <c r="AN7" s="34">
        <v>0</v>
      </c>
      <c r="AO7" s="34">
        <v>30</v>
      </c>
      <c r="AP7" s="34">
        <v>30</v>
      </c>
      <c r="AQ7" s="34"/>
      <c r="AR7" s="34"/>
      <c r="AS7" s="35">
        <f>IF(AM7-AN7&lt;&gt;0,AO7/(AM7-AN7),"")</f>
        <v>30</v>
      </c>
      <c r="AT7" s="36"/>
      <c r="AU7" s="36"/>
      <c r="AV7" s="36"/>
      <c r="AW7" s="36"/>
      <c r="AX7" s="36"/>
      <c r="AY7" s="36"/>
      <c r="AZ7" s="36">
        <f>IF(AT7-AU7&lt;&gt;0,AV7/(AT7-AU7),"")</f>
      </c>
    </row>
    <row r="8" spans="1:52" ht="12.75" customHeight="1">
      <c r="A8" s="17" t="s">
        <v>21</v>
      </c>
      <c r="B8" s="17"/>
      <c r="C8" s="17">
        <v>465</v>
      </c>
      <c r="D8" s="20">
        <f>$K8+$R8+$Y8+$AF8+$AM8+$AT8</f>
        <v>3</v>
      </c>
      <c r="E8" s="21">
        <f>$L8+$S8+$Z8+$AG8+$AN8+$AU8</f>
        <v>1</v>
      </c>
      <c r="F8" s="21">
        <f>$M8+$T8+$AA8+$AH8+$AO8+$AV8</f>
        <v>10</v>
      </c>
      <c r="G8" s="22">
        <f>MAX($N8,$U8,$AB8,$AI8,$AP8,$AW8)</f>
        <v>7</v>
      </c>
      <c r="H8" s="22">
        <f>$O8+$V8+$AC8+$AJ8+$AQ8+$AX8</f>
        <v>0</v>
      </c>
      <c r="I8" s="22">
        <f>$P8+$W8+$AD8+$AK8+$AR8+$AY8</f>
        <v>0</v>
      </c>
      <c r="J8" s="23">
        <f>IF(D8-E8&lt;&gt;0,F8/(D8-E8),"")</f>
        <v>5</v>
      </c>
      <c r="K8" s="24"/>
      <c r="L8" s="24"/>
      <c r="M8" s="24"/>
      <c r="N8" s="24"/>
      <c r="O8" s="24"/>
      <c r="P8" s="24"/>
      <c r="Q8" s="26">
        <f>IF(K8-L8&lt;&gt;0,M8/(K8-L8),"")</f>
      </c>
      <c r="R8" s="27"/>
      <c r="S8" s="27"/>
      <c r="T8" s="27"/>
      <c r="U8" s="27"/>
      <c r="V8" s="27"/>
      <c r="W8" s="27"/>
      <c r="X8" s="29">
        <f>IF(R8-S8&lt;&gt;0,T8/(R8-S8),"")</f>
      </c>
      <c r="Y8" s="30"/>
      <c r="Z8" s="30"/>
      <c r="AA8" s="30"/>
      <c r="AB8" s="30"/>
      <c r="AC8" s="30"/>
      <c r="AD8" s="30"/>
      <c r="AE8" s="31">
        <f>IF(Y8-Z8&lt;&gt;0,AA8/(Y8-Z8),"")</f>
      </c>
      <c r="AF8" s="32">
        <v>1</v>
      </c>
      <c r="AG8" s="32">
        <v>0</v>
      </c>
      <c r="AH8" s="28">
        <v>3</v>
      </c>
      <c r="AI8" s="28">
        <v>3</v>
      </c>
      <c r="AJ8" s="28"/>
      <c r="AK8" s="28"/>
      <c r="AL8" s="33">
        <f>IF(AF8-AG8&lt;&gt;0,AH8/(AF8-AG8),"")</f>
        <v>3</v>
      </c>
      <c r="AM8" s="34">
        <v>2</v>
      </c>
      <c r="AN8" s="34">
        <v>1</v>
      </c>
      <c r="AO8" s="34">
        <v>7</v>
      </c>
      <c r="AP8" s="34">
        <v>7</v>
      </c>
      <c r="AQ8" s="34"/>
      <c r="AR8" s="34"/>
      <c r="AS8" s="35">
        <f>IF(AM8-AN8&lt;&gt;0,AO8/(AM8-AN8),"")</f>
        <v>7</v>
      </c>
      <c r="AT8" s="36"/>
      <c r="AU8" s="36"/>
      <c r="AV8" s="36"/>
      <c r="AW8" s="36"/>
      <c r="AX8" s="36"/>
      <c r="AY8" s="36"/>
      <c r="AZ8" s="36">
        <f>IF(AT8-AU8&lt;&gt;0,AV8/(AT8-AU8),"")</f>
      </c>
    </row>
    <row r="9" spans="1:52" ht="12.75" customHeight="1">
      <c r="A9" s="17" t="s">
        <v>22</v>
      </c>
      <c r="B9" s="17"/>
      <c r="C9" s="17">
        <v>477</v>
      </c>
      <c r="D9" s="20">
        <f>$K9+$R9+$Y9+$AF9+$AM9+$AT9</f>
        <v>34</v>
      </c>
      <c r="E9" s="21">
        <f>$L9+$S9+$Z9+$AG9+$AN9+$AU9</f>
        <v>3</v>
      </c>
      <c r="F9" s="21">
        <f>$M9+$T9+$AA9+$AH9+$AO9+$AV9</f>
        <v>690</v>
      </c>
      <c r="G9" s="22">
        <f>MAX($N9,$U9,$AB9,$AI9,$AP9,$AW9)</f>
        <v>115</v>
      </c>
      <c r="H9" s="22">
        <f>$O9+$V9+$AC9+$AJ9+$AQ9+$AX9</f>
        <v>1</v>
      </c>
      <c r="I9" s="22">
        <f>$P9+$W9+$AD9+$AK9+$AR9+$AY9</f>
        <v>1</v>
      </c>
      <c r="J9" s="23">
        <f>IF(D9-E9&lt;&gt;0,F9/(D9-E9),"")</f>
        <v>22.258064516129032</v>
      </c>
      <c r="K9" s="24">
        <v>10</v>
      </c>
      <c r="L9" s="24">
        <v>0</v>
      </c>
      <c r="M9" s="24">
        <v>264</v>
      </c>
      <c r="N9" s="24">
        <v>53</v>
      </c>
      <c r="O9" s="24">
        <v>1</v>
      </c>
      <c r="P9" s="24"/>
      <c r="Q9" s="26">
        <f>IF(K9-L9&lt;&gt;0,M9/(K9-L9),"")</f>
        <v>26.4</v>
      </c>
      <c r="R9" s="27">
        <v>11</v>
      </c>
      <c r="S9" s="27">
        <v>2</v>
      </c>
      <c r="T9" s="27">
        <v>280</v>
      </c>
      <c r="U9" s="37">
        <v>115</v>
      </c>
      <c r="V9" s="32"/>
      <c r="W9" s="38">
        <v>1</v>
      </c>
      <c r="X9" s="29">
        <f>IF(R9-S9&lt;&gt;0,T9/(R9-S9),"")</f>
        <v>31.11111111111111</v>
      </c>
      <c r="Y9" s="39">
        <v>1</v>
      </c>
      <c r="Z9" s="39">
        <v>0</v>
      </c>
      <c r="AA9" s="39">
        <v>22</v>
      </c>
      <c r="AB9" s="30">
        <v>22</v>
      </c>
      <c r="AC9" s="30"/>
      <c r="AD9" s="30"/>
      <c r="AE9" s="31">
        <f>IF(Y9-Z9&lt;&gt;0,AA9/(Y9-Z9),"")</f>
        <v>22</v>
      </c>
      <c r="AF9" s="32">
        <v>4</v>
      </c>
      <c r="AG9" s="32">
        <v>0</v>
      </c>
      <c r="AH9" s="32">
        <f>68+15</f>
        <v>83</v>
      </c>
      <c r="AI9" s="32">
        <v>49</v>
      </c>
      <c r="AJ9" s="32"/>
      <c r="AK9" s="32"/>
      <c r="AL9" s="33">
        <f>IF(AF9-AG9&lt;&gt;0,AH9/(AF9-AG9),"")</f>
        <v>20.75</v>
      </c>
      <c r="AM9" s="40">
        <v>8</v>
      </c>
      <c r="AN9" s="40">
        <v>1</v>
      </c>
      <c r="AO9" s="40">
        <v>41</v>
      </c>
      <c r="AP9" s="40">
        <v>26</v>
      </c>
      <c r="AQ9" s="40"/>
      <c r="AR9" s="40"/>
      <c r="AS9" s="35">
        <f>IF(AM9-AN9&lt;&gt;0,AO9/(AM9-AN9),"")</f>
        <v>5.857142857142857</v>
      </c>
      <c r="AT9" s="36"/>
      <c r="AU9" s="36"/>
      <c r="AV9" s="36"/>
      <c r="AW9" s="36"/>
      <c r="AX9" s="36"/>
      <c r="AY9" s="36"/>
      <c r="AZ9" s="36">
        <f>IF(AT9-AU9&lt;&gt;0,AV9/(AT9-AU9),"")</f>
      </c>
    </row>
    <row r="10" spans="1:52" ht="12.75" customHeight="1">
      <c r="A10" s="17" t="s">
        <v>23</v>
      </c>
      <c r="B10" s="17"/>
      <c r="C10" s="17">
        <v>543</v>
      </c>
      <c r="D10" s="20">
        <f>$K10+$R10+$Y10+$AF10+$AM10+$AT10</f>
        <v>34</v>
      </c>
      <c r="E10" s="21">
        <f>$L10+$S10+$Z10+$AG10+$AN10+$AU10</f>
        <v>6</v>
      </c>
      <c r="F10" s="21">
        <f>$M10+$T10+$AA10+$AH10+$AO10+$AV10</f>
        <v>315</v>
      </c>
      <c r="G10" s="22">
        <f>MAX($N10,$U10,$AB10,$AI10,$AP10,$AW10)</f>
        <v>56</v>
      </c>
      <c r="H10" s="22">
        <f>$O10+$V10+$AC10+$AJ10+$AQ10+$AX10</f>
        <v>1</v>
      </c>
      <c r="I10" s="22">
        <f>$P10+$W10+$AD10+$AK10+$AR10+$AY10</f>
        <v>0</v>
      </c>
      <c r="J10" s="23">
        <f>IF(D10-E10&lt;&gt;0,F10/(D10-E10),"")</f>
        <v>11.25</v>
      </c>
      <c r="K10" s="24">
        <v>12</v>
      </c>
      <c r="L10" s="24">
        <v>1</v>
      </c>
      <c r="M10" s="24">
        <v>127</v>
      </c>
      <c r="N10" s="24">
        <v>39</v>
      </c>
      <c r="O10" s="24"/>
      <c r="P10" s="24"/>
      <c r="Q10" s="26">
        <f>IF(K10-L10&lt;&gt;0,M10/(K10-L10),"")</f>
        <v>11.545454545454545</v>
      </c>
      <c r="R10" s="38">
        <v>13</v>
      </c>
      <c r="S10" s="38">
        <v>2</v>
      </c>
      <c r="T10" s="38">
        <v>138</v>
      </c>
      <c r="U10" s="38">
        <v>56</v>
      </c>
      <c r="V10" s="38">
        <v>1</v>
      </c>
      <c r="W10" s="38"/>
      <c r="X10" s="29">
        <f>IF(R10-S10&lt;&gt;0,T10/(R10-S10),"")</f>
        <v>12.545454545454545</v>
      </c>
      <c r="Y10" s="39">
        <v>6</v>
      </c>
      <c r="Z10" s="39">
        <v>1</v>
      </c>
      <c r="AA10" s="39">
        <v>47</v>
      </c>
      <c r="AB10" s="41">
        <v>39</v>
      </c>
      <c r="AC10" s="30"/>
      <c r="AD10" s="30"/>
      <c r="AE10" s="31">
        <f>IF(Y10-Z10&lt;&gt;0,AA10/(Y10-Z10),"")</f>
        <v>9.4</v>
      </c>
      <c r="AF10" s="32">
        <v>2</v>
      </c>
      <c r="AG10" s="32">
        <v>2</v>
      </c>
      <c r="AH10" s="32">
        <v>3</v>
      </c>
      <c r="AI10" s="32">
        <v>2</v>
      </c>
      <c r="AJ10" s="32"/>
      <c r="AK10" s="32"/>
      <c r="AL10" s="33">
        <f>IF(AF10-AG10&lt;&gt;0,AH10/(AF10-AG10),"")</f>
      </c>
      <c r="AM10" s="34">
        <v>1</v>
      </c>
      <c r="AN10" s="34">
        <v>0</v>
      </c>
      <c r="AO10" s="34">
        <v>0</v>
      </c>
      <c r="AP10" s="34">
        <v>0</v>
      </c>
      <c r="AQ10" s="34"/>
      <c r="AR10" s="34"/>
      <c r="AS10" s="35">
        <f>IF(AM10-AN10&lt;&gt;0,AO10/(AM10-AN10),"")</f>
        <v>0</v>
      </c>
      <c r="AT10" s="36"/>
      <c r="AU10" s="36"/>
      <c r="AV10" s="36"/>
      <c r="AW10" s="36"/>
      <c r="AX10" s="36"/>
      <c r="AY10" s="36"/>
      <c r="AZ10" s="36">
        <f>IF(AT10-AU10&lt;&gt;0,AV10/(AT10-AU10),"")</f>
      </c>
    </row>
    <row r="11" spans="1:52" ht="12.75" customHeight="1">
      <c r="A11" s="17" t="s">
        <v>24</v>
      </c>
      <c r="B11" s="17"/>
      <c r="C11" s="17">
        <v>468</v>
      </c>
      <c r="D11" s="20">
        <f>$K11+$R11+$Y11+$AF11+$AM11+$AT11</f>
        <v>9</v>
      </c>
      <c r="E11" s="21">
        <f>$L11+$S11+$Z11+$AG11+$AN11+$AU11</f>
        <v>1</v>
      </c>
      <c r="F11" s="21">
        <f>$M11+$T11+$AA11+$AH11+$AO11+$AV11</f>
        <v>66</v>
      </c>
      <c r="G11" s="22">
        <f>MAX($N11,$U11,$AB11,$AI11,$AP11,$AW11)</f>
        <v>18</v>
      </c>
      <c r="H11" s="22">
        <f>$O11+$V11+$AC11+$AJ11+$AQ11+$AX11</f>
        <v>0</v>
      </c>
      <c r="I11" s="22">
        <f>$P11+$W11+$AD11+$AK11+$AR11+$AY11</f>
        <v>0</v>
      </c>
      <c r="J11" s="23">
        <f>IF(D11-E11&lt;&gt;0,F11/(D11-E11),"")</f>
        <v>8.25</v>
      </c>
      <c r="K11" s="24">
        <v>9</v>
      </c>
      <c r="L11" s="24">
        <v>1</v>
      </c>
      <c r="M11" s="24">
        <v>66</v>
      </c>
      <c r="N11" s="24">
        <v>18</v>
      </c>
      <c r="O11" s="24"/>
      <c r="P11" s="24"/>
      <c r="Q11" s="26">
        <f>IF(K11-L11&lt;&gt;0,M11/(K11-L11),"")</f>
        <v>8.25</v>
      </c>
      <c r="R11" s="27"/>
      <c r="S11" s="27"/>
      <c r="T11" s="27"/>
      <c r="U11" s="27"/>
      <c r="V11" s="27"/>
      <c r="W11" s="27"/>
      <c r="X11" s="29">
        <f>IF(R11-S11&lt;&gt;0,T11/(R11-S11),"")</f>
      </c>
      <c r="Y11" s="30"/>
      <c r="Z11" s="30"/>
      <c r="AA11" s="30"/>
      <c r="AB11" s="30"/>
      <c r="AC11" s="30"/>
      <c r="AD11" s="30"/>
      <c r="AE11" s="31">
        <f>IF(Y11-Z11&lt;&gt;0,AA11/(Y11-Z11),"")</f>
      </c>
      <c r="AF11" s="32"/>
      <c r="AG11" s="32"/>
      <c r="AH11" s="32"/>
      <c r="AI11" s="32"/>
      <c r="AJ11" s="32"/>
      <c r="AK11" s="32"/>
      <c r="AL11" s="33">
        <f>IF(AF11-AG11&lt;&gt;0,AH11/(AF11-AG11),"")</f>
      </c>
      <c r="AM11" s="34"/>
      <c r="AN11" s="34"/>
      <c r="AO11" s="34"/>
      <c r="AP11" s="34"/>
      <c r="AQ11" s="34"/>
      <c r="AR11" s="34"/>
      <c r="AS11" s="35">
        <f>IF(AM11-AN11&lt;&gt;0,AO11/(AM11-AN11),"")</f>
      </c>
      <c r="AT11" s="36"/>
      <c r="AU11" s="36"/>
      <c r="AV11" s="36"/>
      <c r="AW11" s="36"/>
      <c r="AX11" s="36"/>
      <c r="AY11" s="36"/>
      <c r="AZ11" s="36">
        <f>IF(AT11-AU11&lt;&gt;0,AV11/(AT11-AU11),"")</f>
      </c>
    </row>
    <row r="12" spans="1:52" ht="12.75" customHeight="1">
      <c r="A12" s="17" t="s">
        <v>24</v>
      </c>
      <c r="B12" s="17">
        <v>1990</v>
      </c>
      <c r="C12" s="17">
        <v>119</v>
      </c>
      <c r="D12" s="20">
        <f>$K12+$R12+$Y12+$AF12+$AM12+$AT12</f>
        <v>6</v>
      </c>
      <c r="E12" s="21">
        <f>$L12+$S12+$Z12+$AG12+$AN12+$AU12</f>
        <v>1</v>
      </c>
      <c r="F12" s="21">
        <f>$M12+$T12+$AA12+$AH12+$AO12+$AV12</f>
        <v>5</v>
      </c>
      <c r="G12" s="22">
        <f>MAX($N12,$U12,$AB12,$AI12,$AP12,$AW12)</f>
        <v>4</v>
      </c>
      <c r="H12" s="22">
        <f>$O12+$V12+$AC12+$AJ12+$AQ12+$AX12</f>
        <v>0</v>
      </c>
      <c r="I12" s="22">
        <f>$P12+$W12+$AD12+$AK12+$AR12+$AY12</f>
        <v>0</v>
      </c>
      <c r="J12" s="23">
        <f>IF(D12-E12&lt;&gt;0,F12/(D12-E12),"")</f>
        <v>1</v>
      </c>
      <c r="K12" s="24"/>
      <c r="L12" s="24"/>
      <c r="M12" s="24"/>
      <c r="N12" s="24"/>
      <c r="O12" s="24"/>
      <c r="P12" s="24"/>
      <c r="Q12" s="26">
        <f>IF(K12-L12&lt;&gt;0,M12/(K12-L12),"")</f>
      </c>
      <c r="R12" s="27"/>
      <c r="S12" s="27"/>
      <c r="T12" s="27"/>
      <c r="U12" s="27"/>
      <c r="V12" s="27"/>
      <c r="W12" s="27"/>
      <c r="X12" s="29">
        <f>IF(R12-S12&lt;&gt;0,T12/(R12-S12),"")</f>
      </c>
      <c r="Y12" s="30">
        <v>6</v>
      </c>
      <c r="Z12" s="30">
        <v>1</v>
      </c>
      <c r="AA12" s="30">
        <v>5</v>
      </c>
      <c r="AB12" s="30">
        <v>4</v>
      </c>
      <c r="AC12" s="30"/>
      <c r="AD12" s="30"/>
      <c r="AE12" s="31">
        <f>IF(Y12-Z12&lt;&gt;0,AA12/(Y12-Z12),"")</f>
        <v>1</v>
      </c>
      <c r="AF12" s="32"/>
      <c r="AG12" s="32"/>
      <c r="AH12" s="32"/>
      <c r="AI12" s="32"/>
      <c r="AJ12" s="32"/>
      <c r="AK12" s="32"/>
      <c r="AL12" s="33">
        <f>IF(AF12-AG12&lt;&gt;0,AH12/(AF12-AG12),"")</f>
      </c>
      <c r="AM12" s="34"/>
      <c r="AN12" s="34"/>
      <c r="AO12" s="34"/>
      <c r="AP12" s="34"/>
      <c r="AQ12" s="34"/>
      <c r="AR12" s="34"/>
      <c r="AS12" s="35">
        <f>IF(AM12-AN12&lt;&gt;0,AO12/(AM12-AN12),"")</f>
      </c>
      <c r="AT12" s="36"/>
      <c r="AU12" s="36"/>
      <c r="AV12" s="36"/>
      <c r="AW12" s="36"/>
      <c r="AX12" s="36"/>
      <c r="AY12" s="36"/>
      <c r="AZ12" s="36">
        <f>IF(AT12-AU12&lt;&gt;0,AV12/(AT12-AU12),"")</f>
      </c>
    </row>
    <row r="13" spans="1:52" ht="12.75" customHeight="1">
      <c r="A13" s="17" t="s">
        <v>25</v>
      </c>
      <c r="B13" s="17">
        <v>1990</v>
      </c>
      <c r="C13" s="17">
        <v>124</v>
      </c>
      <c r="D13" s="20">
        <f>$K13+$R13+$Y13+$AF13+$AM13+$AT13</f>
        <v>89</v>
      </c>
      <c r="E13" s="21">
        <f>$L13+$S13+$Z13+$AG13+$AN13+$AU13</f>
        <v>23</v>
      </c>
      <c r="F13" s="21">
        <f>$M13+$T13+$AA13+$AH13+$AO13+$AV13</f>
        <v>959</v>
      </c>
      <c r="G13" s="22">
        <f>MAX($N13,$U13,$AB13,$AI13,$AP13,$AW13)</f>
        <v>60</v>
      </c>
      <c r="H13" s="22">
        <f>$O13+$V13+$AC13+$AJ13+$AQ13+$AX13</f>
        <v>1</v>
      </c>
      <c r="I13" s="22">
        <f>$P13+$W13+$AD13+$AK13+$AR13+$AY13</f>
        <v>0</v>
      </c>
      <c r="J13" s="23">
        <f>IF(D13-E13&lt;&gt;0,F13/(D13-E13),"")</f>
        <v>14.530303030303031</v>
      </c>
      <c r="K13" s="24">
        <v>4</v>
      </c>
      <c r="L13" s="24">
        <v>1</v>
      </c>
      <c r="M13" s="24">
        <v>48</v>
      </c>
      <c r="N13" s="24">
        <v>27</v>
      </c>
      <c r="O13" s="24"/>
      <c r="P13" s="24"/>
      <c r="Q13" s="26">
        <f>IF(K13-L13&lt;&gt;0,M13/(K13-L13),"")</f>
        <v>16</v>
      </c>
      <c r="R13" s="38">
        <v>46</v>
      </c>
      <c r="S13" s="38">
        <v>15</v>
      </c>
      <c r="T13" s="38">
        <v>400</v>
      </c>
      <c r="U13" s="38">
        <v>60</v>
      </c>
      <c r="V13" s="38">
        <v>1</v>
      </c>
      <c r="W13" s="38"/>
      <c r="X13" s="29">
        <f>IF(R13-S13&lt;&gt;0,T13/(R13-S13),"")</f>
        <v>12.903225806451612</v>
      </c>
      <c r="Y13" s="30">
        <v>16</v>
      </c>
      <c r="Z13" s="30">
        <v>2</v>
      </c>
      <c r="AA13" s="30">
        <v>164</v>
      </c>
      <c r="AB13" s="30">
        <v>46</v>
      </c>
      <c r="AC13" s="30"/>
      <c r="AD13" s="30"/>
      <c r="AE13" s="31">
        <f>IF(Y13-Z13&lt;&gt;0,AA13/(Y13-Z13),"")</f>
        <v>11.714285714285714</v>
      </c>
      <c r="AF13" s="32">
        <v>11</v>
      </c>
      <c r="AG13" s="32">
        <v>2</v>
      </c>
      <c r="AH13" s="32">
        <f>(58+56+30)+30</f>
        <v>174</v>
      </c>
      <c r="AI13" s="32">
        <v>44</v>
      </c>
      <c r="AJ13" s="32"/>
      <c r="AK13" s="32"/>
      <c r="AL13" s="33">
        <f>IF(AF13-AG13&lt;&gt;0,AH13/(AF13-AG13),"")</f>
        <v>19.333333333333332</v>
      </c>
      <c r="AM13" s="40">
        <v>12</v>
      </c>
      <c r="AN13" s="40">
        <v>3</v>
      </c>
      <c r="AO13" s="40">
        <v>173</v>
      </c>
      <c r="AP13" s="34">
        <v>47</v>
      </c>
      <c r="AQ13" s="34"/>
      <c r="AR13" s="34"/>
      <c r="AS13" s="35">
        <f>IF(AM13-AN13&lt;&gt;0,AO13/(AM13-AN13),"")</f>
        <v>19.22222222222222</v>
      </c>
      <c r="AT13" s="36"/>
      <c r="AU13" s="36"/>
      <c r="AV13" s="36"/>
      <c r="AW13" s="36"/>
      <c r="AX13" s="36"/>
      <c r="AY13" s="36"/>
      <c r="AZ13" s="36">
        <f>IF(AT13-AU13&lt;&gt;0,AV13/(AT13-AU13),"")</f>
      </c>
    </row>
    <row r="14" spans="1:52" ht="12.75" customHeight="1">
      <c r="A14" s="17" t="s">
        <v>26</v>
      </c>
      <c r="B14" s="17"/>
      <c r="C14" s="17"/>
      <c r="D14" s="20">
        <f>$K14+$R14+$Y14+$AF14+$AM14+$AT14</f>
        <v>1</v>
      </c>
      <c r="E14" s="21">
        <f>$L14+$S14+$Z14+$AG14+$AN14+$AU14</f>
        <v>0</v>
      </c>
      <c r="F14" s="21">
        <f>$M14+$T14+$AA14+$AH14+$AO14+$AV14</f>
        <v>0</v>
      </c>
      <c r="G14" s="22">
        <f>MAX($N14,$U14,$AB14,$AI14,$AP14,$AW14)</f>
        <v>0</v>
      </c>
      <c r="H14" s="22">
        <f>$O14+$V14+$AC14+$AJ14+$AQ14+$AX14</f>
        <v>0</v>
      </c>
      <c r="I14" s="22">
        <f>$P14+$W14+$AD14+$AK14+$AR14+$AY14</f>
        <v>0</v>
      </c>
      <c r="J14" s="23">
        <f>IF(D14-E14&lt;&gt;0,F14/(D14-E14),"")</f>
        <v>0</v>
      </c>
      <c r="K14" s="24"/>
      <c r="L14" s="24"/>
      <c r="M14" s="24"/>
      <c r="N14" s="24"/>
      <c r="O14" s="24"/>
      <c r="P14" s="24"/>
      <c r="Q14" s="26"/>
      <c r="R14" s="38"/>
      <c r="S14" s="38"/>
      <c r="T14" s="38"/>
      <c r="U14" s="38"/>
      <c r="V14" s="38"/>
      <c r="W14" s="38"/>
      <c r="X14" s="29"/>
      <c r="Y14" s="30"/>
      <c r="Z14" s="30"/>
      <c r="AA14" s="30"/>
      <c r="AB14" s="30"/>
      <c r="AC14" s="30"/>
      <c r="AD14" s="30"/>
      <c r="AE14" s="31"/>
      <c r="AF14" s="32">
        <v>1</v>
      </c>
      <c r="AG14" s="32">
        <v>0</v>
      </c>
      <c r="AH14" s="32">
        <v>0</v>
      </c>
      <c r="AI14" s="32">
        <v>0</v>
      </c>
      <c r="AJ14" s="32"/>
      <c r="AK14" s="32"/>
      <c r="AL14" s="33">
        <f>IF(AF14-AG14&lt;&gt;0,AH14/(AF14-AG14),"")</f>
        <v>0</v>
      </c>
      <c r="AM14" s="40"/>
      <c r="AN14" s="40"/>
      <c r="AO14" s="40"/>
      <c r="AP14" s="34"/>
      <c r="AQ14" s="34"/>
      <c r="AR14" s="34"/>
      <c r="AS14" s="35"/>
      <c r="AT14" s="36"/>
      <c r="AU14" s="36"/>
      <c r="AV14" s="36"/>
      <c r="AW14" s="36"/>
      <c r="AX14" s="36"/>
      <c r="AY14" s="36"/>
      <c r="AZ14" s="36">
        <f>IF(AT14-AU14&lt;&gt;0,AV14/(AT14-AU14),"")</f>
      </c>
    </row>
    <row r="15" spans="1:52" ht="12.75" customHeight="1">
      <c r="A15" s="17" t="s">
        <v>27</v>
      </c>
      <c r="B15" s="17"/>
      <c r="C15" s="17">
        <v>457</v>
      </c>
      <c r="D15" s="20">
        <f>$K15+$R15+$Y15+$AF15+$AM15+$AT15</f>
        <v>5</v>
      </c>
      <c r="E15" s="21">
        <f>$L15+$S15+$Z15+$AG15+$AN15+$AU15</f>
        <v>0</v>
      </c>
      <c r="F15" s="21">
        <f>$M15+$T15+$AA15+$AH15+$AO15+$AV15</f>
        <v>39</v>
      </c>
      <c r="G15" s="22">
        <f>MAX($N15,$U15,$AB15,$AI15,$AP15,$AW15)</f>
        <v>36</v>
      </c>
      <c r="H15" s="22">
        <f>$O15+$V15+$AC15+$AJ15+$AQ15+$AX15</f>
        <v>0</v>
      </c>
      <c r="I15" s="22">
        <f>$P15+$W15+$AD15+$AK15+$AR15+$AY15</f>
        <v>0</v>
      </c>
      <c r="J15" s="23">
        <f>IF(D15-E15&lt;&gt;0,F15/(D15-E15),"")</f>
        <v>7.8</v>
      </c>
      <c r="K15" s="24"/>
      <c r="L15" s="24"/>
      <c r="M15" s="24"/>
      <c r="N15" s="24"/>
      <c r="O15" s="24"/>
      <c r="P15" s="24"/>
      <c r="Q15" s="26">
        <f>IF(K15-L15&lt;&gt;0,M15/(K15-L15),"")</f>
      </c>
      <c r="R15" s="38"/>
      <c r="S15" s="38"/>
      <c r="T15" s="38"/>
      <c r="U15" s="38"/>
      <c r="V15" s="38"/>
      <c r="W15" s="38"/>
      <c r="X15" s="29">
        <f>IF(R15-S15&lt;&gt;0,T15/(R15-S15),"")</f>
      </c>
      <c r="Y15" s="30"/>
      <c r="Z15" s="30"/>
      <c r="AA15" s="30"/>
      <c r="AB15" s="30"/>
      <c r="AC15" s="30"/>
      <c r="AD15" s="30"/>
      <c r="AE15" s="31">
        <f>IF(Y15-Z15&lt;&gt;0,AA15/(Y15-Z15),"")</f>
      </c>
      <c r="AF15" s="32">
        <f>2+1</f>
        <v>3</v>
      </c>
      <c r="AG15" s="32">
        <v>0</v>
      </c>
      <c r="AH15" s="32">
        <v>0</v>
      </c>
      <c r="AI15" s="32">
        <v>0</v>
      </c>
      <c r="AJ15" s="32"/>
      <c r="AK15" s="32"/>
      <c r="AL15" s="33">
        <f>IF(AF15-AG15&lt;&gt;0,AH15/(AF15-AG15),"")</f>
        <v>0</v>
      </c>
      <c r="AM15" s="34">
        <v>2</v>
      </c>
      <c r="AN15" s="34">
        <v>0</v>
      </c>
      <c r="AO15" s="34">
        <v>39</v>
      </c>
      <c r="AP15" s="34">
        <v>36</v>
      </c>
      <c r="AQ15" s="34"/>
      <c r="AR15" s="34"/>
      <c r="AS15" s="35">
        <f>IF(AM15-AN15&lt;&gt;0,AO15/(AM15-AN15),"")</f>
        <v>19.5</v>
      </c>
      <c r="AT15" s="36"/>
      <c r="AU15" s="36"/>
      <c r="AV15" s="36"/>
      <c r="AW15" s="36"/>
      <c r="AX15" s="36"/>
      <c r="AY15" s="36"/>
      <c r="AZ15" s="36">
        <f>IF(AT15-AU15&lt;&gt;0,AV15/(AT15-AU15),"")</f>
      </c>
    </row>
    <row r="16" spans="1:52" ht="12.75" customHeight="1">
      <c r="A16" s="17" t="s">
        <v>28</v>
      </c>
      <c r="B16" s="17"/>
      <c r="C16" s="17">
        <v>320</v>
      </c>
      <c r="D16" s="20">
        <f>$K16+$R16+$Y16+$AF16+$AM16+$AT16</f>
        <v>9</v>
      </c>
      <c r="E16" s="21">
        <f>$L16+$S16+$Z16+$AG16+$AN16+$AU16</f>
        <v>1</v>
      </c>
      <c r="F16" s="21">
        <f>$M16+$T16+$AA16+$AH16+$AO16+$AV16</f>
        <v>79</v>
      </c>
      <c r="G16" s="22">
        <f>MAX($N16,$U16,$AB16,$AI16,$AP16,$AW16)</f>
        <v>38</v>
      </c>
      <c r="H16" s="22">
        <f>$O16+$V16+$AC16+$AJ16+$AQ16+$AX16</f>
        <v>0</v>
      </c>
      <c r="I16" s="22">
        <f>$P16+$W16+$AD16+$AK16+$AR16+$AY16</f>
        <v>0</v>
      </c>
      <c r="J16" s="23">
        <f>IF(D16-E16&lt;&gt;0,F16/(D16-E16),"")</f>
        <v>9.875</v>
      </c>
      <c r="K16" s="24"/>
      <c r="L16" s="24"/>
      <c r="M16" s="24"/>
      <c r="N16" s="24"/>
      <c r="O16" s="24"/>
      <c r="P16" s="24"/>
      <c r="Q16" s="26">
        <f>IF(K16-L16&lt;&gt;0,M16/(K16-L16),"")</f>
      </c>
      <c r="R16" s="27"/>
      <c r="S16" s="27"/>
      <c r="T16" s="27"/>
      <c r="U16" s="27"/>
      <c r="V16" s="27"/>
      <c r="W16" s="27"/>
      <c r="X16" s="29">
        <f>IF(R16-S16&lt;&gt;0,T16/(R16-S16),"")</f>
      </c>
      <c r="Y16" s="30">
        <v>1</v>
      </c>
      <c r="Z16" s="30">
        <v>0</v>
      </c>
      <c r="AA16" s="30">
        <v>6</v>
      </c>
      <c r="AB16" s="30">
        <v>6</v>
      </c>
      <c r="AC16" s="30"/>
      <c r="AD16" s="30"/>
      <c r="AE16" s="31">
        <f>IF(Y16-Z16&lt;&gt;0,AA16/(Y16-Z16),"")</f>
        <v>6</v>
      </c>
      <c r="AF16" s="32">
        <v>8</v>
      </c>
      <c r="AG16" s="32">
        <v>1</v>
      </c>
      <c r="AH16" s="32">
        <v>73</v>
      </c>
      <c r="AI16" s="32">
        <v>38</v>
      </c>
      <c r="AJ16" s="32"/>
      <c r="AK16" s="32"/>
      <c r="AL16" s="33">
        <f>IF(AF16-AG16&lt;&gt;0,AH16/(AF16-AG16),"")</f>
        <v>10.428571428571429</v>
      </c>
      <c r="AM16" s="34"/>
      <c r="AN16" s="34"/>
      <c r="AO16" s="34"/>
      <c r="AP16" s="34"/>
      <c r="AQ16" s="34"/>
      <c r="AR16" s="34"/>
      <c r="AS16" s="35">
        <f>IF(AM16-AN16&lt;&gt;0,AO16/(AM16-AN16),"")</f>
      </c>
      <c r="AT16" s="36"/>
      <c r="AU16" s="36"/>
      <c r="AV16" s="36"/>
      <c r="AW16" s="36"/>
      <c r="AX16" s="36"/>
      <c r="AY16" s="36"/>
      <c r="AZ16" s="36">
        <f>IF(AT16-AU16&lt;&gt;0,AV16/(AT16-AU16),"")</f>
      </c>
    </row>
    <row r="17" spans="1:52" ht="12.75" customHeight="1">
      <c r="A17" s="42" t="s">
        <v>29</v>
      </c>
      <c r="B17" s="42">
        <v>2020</v>
      </c>
      <c r="C17" s="42">
        <v>659</v>
      </c>
      <c r="D17" s="20">
        <f>$K17+$R17+$Y17+$AF17+$AM17+$AT17</f>
        <v>3</v>
      </c>
      <c r="E17" s="21">
        <f>$L17+$S17+$Z17+$AG17+$AN17+$AU17</f>
        <v>2</v>
      </c>
      <c r="F17" s="21">
        <f>$M17+$T17+$AA17+$AH17+$AO17+$AV17</f>
        <v>64</v>
      </c>
      <c r="G17" s="22">
        <f>MAX($N17,$U17,$AB17,$AI17,$AP17,$AW17)</f>
        <v>42</v>
      </c>
      <c r="H17" s="22">
        <f>$O17+$V17+$AC17+$AJ17+$AQ17+$AX17</f>
        <v>0</v>
      </c>
      <c r="I17" s="22">
        <f>$P17+$W17+$AD17+$AK17+$AR17+$AY17</f>
        <v>0</v>
      </c>
      <c r="J17" s="23">
        <f>IF(D17-E17&lt;&gt;0,F17/(D17-E17),"")</f>
        <v>64</v>
      </c>
      <c r="K17" s="36">
        <v>1</v>
      </c>
      <c r="L17" s="36">
        <v>0</v>
      </c>
      <c r="M17" s="36">
        <v>1</v>
      </c>
      <c r="N17" s="36">
        <v>1</v>
      </c>
      <c r="O17" s="36"/>
      <c r="P17" s="36"/>
      <c r="Q17" s="43">
        <f>IF(K17-L17&lt;&gt;0,M17/(K17-L17),"")</f>
        <v>1</v>
      </c>
      <c r="R17" s="44"/>
      <c r="S17" s="44"/>
      <c r="T17" s="44"/>
      <c r="U17" s="44"/>
      <c r="V17" s="44"/>
      <c r="W17" s="44"/>
      <c r="X17" s="29">
        <f>IF(R17-S17&lt;&gt;0,T17/(R17-S17),"")</f>
      </c>
      <c r="Y17" s="45">
        <v>2</v>
      </c>
      <c r="Z17" s="45">
        <v>2</v>
      </c>
      <c r="AA17" s="45">
        <v>63</v>
      </c>
      <c r="AB17" s="46">
        <v>42</v>
      </c>
      <c r="AC17" s="45"/>
      <c r="AD17" s="45"/>
      <c r="AE17" s="31">
        <f>IF(Y17-Z17&lt;&gt;0,AA17/(Y17-Z17),"")</f>
      </c>
      <c r="AF17" s="47"/>
      <c r="AG17" s="47"/>
      <c r="AH17" s="47"/>
      <c r="AI17" s="47"/>
      <c r="AJ17" s="47"/>
      <c r="AK17" s="47"/>
      <c r="AL17" s="33">
        <f>IF(AF17-AG17&lt;&gt;0,AH17/(AF17-AG17),"")</f>
      </c>
      <c r="AM17" s="48"/>
      <c r="AN17" s="48"/>
      <c r="AO17" s="48"/>
      <c r="AP17" s="48"/>
      <c r="AQ17" s="48"/>
      <c r="AR17" s="48"/>
      <c r="AS17" s="35">
        <f>IF(AM17-AN17&lt;&gt;0,AO17/(AM17-AN17),"")</f>
      </c>
      <c r="AT17" s="36"/>
      <c r="AU17" s="36"/>
      <c r="AV17" s="36"/>
      <c r="AW17" s="36"/>
      <c r="AX17" s="36"/>
      <c r="AY17" s="36"/>
      <c r="AZ17" s="36">
        <f>IF(AT17-AU17&lt;&gt;0,AV17/(AT17-AU17),"")</f>
      </c>
    </row>
    <row r="18" spans="1:52" ht="12.75" customHeight="1">
      <c r="A18" s="42" t="s">
        <v>30</v>
      </c>
      <c r="B18" s="42">
        <v>2020</v>
      </c>
      <c r="C18" s="42">
        <v>660</v>
      </c>
      <c r="D18" s="20">
        <f>$K18+$R18+$Y18+$AF18+$AM18+$AT18</f>
        <v>3</v>
      </c>
      <c r="E18" s="21">
        <f>$L18+$S18+$Z18+$AG18+$AN18+$AU18</f>
        <v>0</v>
      </c>
      <c r="F18" s="21">
        <f>$M18+$T18+$AA18+$AH18+$AO18+$AV18</f>
        <v>42</v>
      </c>
      <c r="G18" s="22">
        <f>MAX($N18,$U18,$AB18,$AI18,$AP18,$AW18)</f>
        <v>24</v>
      </c>
      <c r="H18" s="22">
        <f>$O18+$V18+$AC18+$AJ18+$AQ18+$AX18</f>
        <v>0</v>
      </c>
      <c r="I18" s="22">
        <f>$P18+$W18+$AD18+$AK18+$AR18+$AY18</f>
        <v>0</v>
      </c>
      <c r="J18" s="23">
        <f>IF(D18-E18&lt;&gt;0,F18/(D18-E18),"")</f>
        <v>14</v>
      </c>
      <c r="K18" s="36"/>
      <c r="L18" s="36"/>
      <c r="M18" s="36"/>
      <c r="N18" s="36"/>
      <c r="O18" s="36"/>
      <c r="P18" s="36"/>
      <c r="Q18" s="43">
        <f>IF(K18-L18&lt;&gt;0,M18/(K18-L18),"")</f>
      </c>
      <c r="R18" s="44">
        <v>2</v>
      </c>
      <c r="S18" s="44">
        <v>0</v>
      </c>
      <c r="T18" s="44">
        <v>33</v>
      </c>
      <c r="U18" s="44">
        <v>24</v>
      </c>
      <c r="V18" s="44"/>
      <c r="W18" s="44"/>
      <c r="X18" s="29">
        <f>IF(R18-S18&lt;&gt;0,T18/(R18-S18),"")</f>
        <v>16.5</v>
      </c>
      <c r="Y18" s="45">
        <v>1</v>
      </c>
      <c r="Z18" s="45">
        <v>0</v>
      </c>
      <c r="AA18" s="45">
        <v>9</v>
      </c>
      <c r="AB18" s="45">
        <v>9</v>
      </c>
      <c r="AC18" s="45"/>
      <c r="AD18" s="45"/>
      <c r="AE18" s="31">
        <f>IF(Y18-Z18&lt;&gt;0,AA18/(Y18-Z18),"")</f>
        <v>9</v>
      </c>
      <c r="AF18" s="47"/>
      <c r="AG18" s="47"/>
      <c r="AH18" s="47"/>
      <c r="AI18" s="47"/>
      <c r="AJ18" s="47"/>
      <c r="AK18" s="47"/>
      <c r="AL18" s="33">
        <f>IF(AF18-AG18&lt;&gt;0,AH18/(AF18-AG18),"")</f>
      </c>
      <c r="AM18" s="48"/>
      <c r="AN18" s="48"/>
      <c r="AO18" s="48"/>
      <c r="AP18" s="48"/>
      <c r="AQ18" s="48"/>
      <c r="AR18" s="48"/>
      <c r="AS18" s="35">
        <f>IF(AM18-AN18&lt;&gt;0,AO18/(AM18-AN18),"")</f>
      </c>
      <c r="AT18" s="36"/>
      <c r="AU18" s="36"/>
      <c r="AV18" s="36"/>
      <c r="AW18" s="36"/>
      <c r="AX18" s="36"/>
      <c r="AY18" s="36"/>
      <c r="AZ18" s="36">
        <f>IF(AT18-AU18&lt;&gt;0,AV18/(AT18-AU18),"")</f>
      </c>
    </row>
    <row r="19" spans="1:52" ht="12.75" customHeight="1">
      <c r="A19" s="17" t="s">
        <v>31</v>
      </c>
      <c r="B19" s="17"/>
      <c r="C19" s="17">
        <v>524</v>
      </c>
      <c r="D19" s="20">
        <f>$K19+$R19+$Y19+$AF19+$AM19+$AT19</f>
        <v>2</v>
      </c>
      <c r="E19" s="21">
        <f>$L19+$S19+$Z19+$AG19+$AN19+$AU19</f>
        <v>0</v>
      </c>
      <c r="F19" s="21">
        <f>$M19+$T19+$AA19+$AH19+$AO19+$AV19</f>
        <v>37</v>
      </c>
      <c r="G19" s="22">
        <f>MAX($N19,$U19,$AB19,$AI19,$AP19,$AW19)</f>
        <v>37</v>
      </c>
      <c r="H19" s="22">
        <f>$O19+$V19+$AC19+$AJ19+$AQ19+$AX19</f>
        <v>0</v>
      </c>
      <c r="I19" s="22">
        <f>$P19+$W19+$AD19+$AK19+$AR19+$AY19</f>
        <v>0</v>
      </c>
      <c r="J19" s="23">
        <f>IF(D19-E19&lt;&gt;0,F19/(D19-E19),"")</f>
        <v>18.5</v>
      </c>
      <c r="K19" s="24"/>
      <c r="L19" s="24"/>
      <c r="M19" s="24"/>
      <c r="N19" s="24"/>
      <c r="O19" s="24"/>
      <c r="P19" s="24"/>
      <c r="Q19" s="26">
        <f>IF(K19-L19&lt;&gt;0,M19/(K19-L19),"")</f>
      </c>
      <c r="R19" s="27"/>
      <c r="S19" s="27"/>
      <c r="T19" s="27"/>
      <c r="U19" s="27"/>
      <c r="V19" s="27"/>
      <c r="W19" s="27"/>
      <c r="X19" s="29">
        <f>IF(R19-S19&lt;&gt;0,T19/(R19-S19),"")</f>
      </c>
      <c r="Y19" s="30"/>
      <c r="Z19" s="30"/>
      <c r="AA19" s="30"/>
      <c r="AB19" s="30"/>
      <c r="AC19" s="30"/>
      <c r="AD19" s="30"/>
      <c r="AE19" s="31">
        <f>IF(Y19-Z19&lt;&gt;0,AA19/(Y19-Z19),"")</f>
      </c>
      <c r="AF19" s="32"/>
      <c r="AG19" s="32"/>
      <c r="AH19" s="32"/>
      <c r="AI19" s="32"/>
      <c r="AJ19" s="32"/>
      <c r="AK19" s="32"/>
      <c r="AL19" s="33">
        <f>IF(AF19-AG19&lt;&gt;0,AH19/(AF19-AG19),"")</f>
      </c>
      <c r="AM19" s="34">
        <v>2</v>
      </c>
      <c r="AN19" s="34">
        <v>0</v>
      </c>
      <c r="AO19" s="34">
        <v>37</v>
      </c>
      <c r="AP19" s="34">
        <v>37</v>
      </c>
      <c r="AQ19" s="34"/>
      <c r="AR19" s="34"/>
      <c r="AS19" s="35">
        <f>IF(AM19-AN19&lt;&gt;0,AO19/(AM19-AN19),"")</f>
        <v>18.5</v>
      </c>
      <c r="AT19" s="36"/>
      <c r="AU19" s="36"/>
      <c r="AV19" s="36"/>
      <c r="AW19" s="36"/>
      <c r="AX19" s="36"/>
      <c r="AY19" s="36"/>
      <c r="AZ19" s="36">
        <f>IF(AT19-AU19&lt;&gt;0,AV19/(AT19-AU19),"")</f>
      </c>
    </row>
    <row r="20" spans="1:52" ht="12.75" customHeight="1">
      <c r="A20" s="17" t="s">
        <v>32</v>
      </c>
      <c r="B20" s="17"/>
      <c r="C20" s="17">
        <v>393</v>
      </c>
      <c r="D20" s="20">
        <f>$K20+$R20+$Y20+$AF20+$AM20+$AT20</f>
        <v>138</v>
      </c>
      <c r="E20" s="21">
        <f>$L20+$S20+$Z20+$AG20+$AN20+$AU20</f>
        <v>10</v>
      </c>
      <c r="F20" s="21">
        <f>$M20+$T20+$AA20+$AH20+$AO20+$AV20</f>
        <v>2858</v>
      </c>
      <c r="G20" s="22">
        <f>MAX($N20,$U20,$AB20,$AI20,$AP20,$AW20)</f>
        <v>89</v>
      </c>
      <c r="H20" s="22">
        <f>$O20+$V20+$AC20+$AJ20+$AQ20+$AX20</f>
        <v>11</v>
      </c>
      <c r="I20" s="22">
        <f>$P20+$W20+$AD20+$AK20+$AR20+$AY20</f>
        <v>0</v>
      </c>
      <c r="J20" s="23">
        <f>IF(D20-E20&lt;&gt;0,F20/(D20-E20),"")</f>
        <v>22.328125</v>
      </c>
      <c r="K20" s="24">
        <v>2</v>
      </c>
      <c r="L20" s="24">
        <v>0</v>
      </c>
      <c r="M20" s="24">
        <v>30</v>
      </c>
      <c r="N20" s="24">
        <v>16</v>
      </c>
      <c r="O20" s="24"/>
      <c r="P20" s="24"/>
      <c r="Q20" s="26">
        <f>IF(K20-L20&lt;&gt;0,M20/(K20-L20),"")</f>
        <v>15</v>
      </c>
      <c r="R20" s="27">
        <v>98</v>
      </c>
      <c r="S20" s="27">
        <f>(5+2+1)+0</f>
        <v>8</v>
      </c>
      <c r="T20" s="27">
        <v>1841</v>
      </c>
      <c r="U20" s="27">
        <v>89</v>
      </c>
      <c r="V20" s="27">
        <v>5</v>
      </c>
      <c r="W20" s="27"/>
      <c r="X20" s="29">
        <f>IF(R20-S20&lt;&gt;0,T20/(R20-S20),"")</f>
        <v>20.455555555555556</v>
      </c>
      <c r="Y20" s="39">
        <v>26</v>
      </c>
      <c r="Z20" s="39">
        <v>1</v>
      </c>
      <c r="AA20" s="39">
        <v>612</v>
      </c>
      <c r="AB20" s="39">
        <v>67</v>
      </c>
      <c r="AC20" s="39">
        <v>4</v>
      </c>
      <c r="AD20" s="39"/>
      <c r="AE20" s="31">
        <f>IF(Y20-Z20&lt;&gt;0,AA20/(Y20-Z20),"")</f>
        <v>24.48</v>
      </c>
      <c r="AF20" s="32">
        <v>10</v>
      </c>
      <c r="AG20" s="32">
        <v>1</v>
      </c>
      <c r="AH20" s="32">
        <v>318</v>
      </c>
      <c r="AI20" s="32">
        <v>74</v>
      </c>
      <c r="AJ20" s="32">
        <v>2</v>
      </c>
      <c r="AK20" s="32"/>
      <c r="AL20" s="33">
        <f>IF(AF20-AG20&lt;&gt;0,AH20/(AF20-AG20),"")</f>
        <v>35.333333333333336</v>
      </c>
      <c r="AM20" s="34">
        <v>2</v>
      </c>
      <c r="AN20" s="34">
        <v>0</v>
      </c>
      <c r="AO20" s="34">
        <v>57</v>
      </c>
      <c r="AP20" s="34">
        <v>46</v>
      </c>
      <c r="AQ20" s="34"/>
      <c r="AR20" s="34"/>
      <c r="AS20" s="35">
        <f>IF(AM20-AN20&lt;&gt;0,AO20/(AM20-AN20),"")</f>
        <v>28.5</v>
      </c>
      <c r="AT20" s="36"/>
      <c r="AU20" s="36"/>
      <c r="AV20" s="36"/>
      <c r="AW20" s="36"/>
      <c r="AX20" s="36"/>
      <c r="AY20" s="36"/>
      <c r="AZ20" s="36">
        <f>IF(AT20-AU20&lt;&gt;0,AV20/(AT20-AU20),"")</f>
      </c>
    </row>
    <row r="21" spans="1:52" ht="12.75" customHeight="1">
      <c r="A21" s="17" t="s">
        <v>33</v>
      </c>
      <c r="B21" s="17"/>
      <c r="C21" s="17">
        <v>473</v>
      </c>
      <c r="D21" s="20">
        <f>$K21+$R21+$Y21+$AF21+$AM21+$AT21</f>
        <v>2</v>
      </c>
      <c r="E21" s="21">
        <f>$L21+$S21+$Z21+$AG21+$AN21+$AU21</f>
        <v>1</v>
      </c>
      <c r="F21" s="21">
        <f>$M21+$T21+$AA21+$AH21+$AO21+$AV21</f>
        <v>5</v>
      </c>
      <c r="G21" s="22">
        <f>MAX($N21,$U21,$AB21,$AI21,$AP21,$AW21)</f>
        <v>4</v>
      </c>
      <c r="H21" s="22">
        <f>$O21+$V21+$AC21+$AJ21+$AQ21+$AX21</f>
        <v>0</v>
      </c>
      <c r="I21" s="22">
        <f>$P21+$W21+$AD21+$AK21+$AR21+$AY21</f>
        <v>0</v>
      </c>
      <c r="J21" s="23">
        <f>IF(D21-E21&lt;&gt;0,F21/(D21-E21),"")</f>
        <v>5</v>
      </c>
      <c r="K21" s="24"/>
      <c r="L21" s="24"/>
      <c r="M21" s="24"/>
      <c r="N21" s="24"/>
      <c r="O21" s="24"/>
      <c r="P21" s="24"/>
      <c r="Q21" s="26">
        <f>IF(K21-L21&lt;&gt;0,M21/(K21-L21),"")</f>
      </c>
      <c r="R21" s="38"/>
      <c r="S21" s="38"/>
      <c r="T21" s="38"/>
      <c r="U21" s="38"/>
      <c r="V21" s="38"/>
      <c r="W21" s="38"/>
      <c r="X21" s="29">
        <f>IF(R21-S21&lt;&gt;0,T21/(R21-S21),"")</f>
      </c>
      <c r="Y21" s="30">
        <v>2</v>
      </c>
      <c r="Z21" s="30">
        <v>1</v>
      </c>
      <c r="AA21" s="30">
        <v>5</v>
      </c>
      <c r="AB21" s="30">
        <v>4</v>
      </c>
      <c r="AC21" s="30"/>
      <c r="AD21" s="30"/>
      <c r="AE21" s="31">
        <f>IF(Y21-Z21&lt;&gt;0,AA21/(Y21-Z21),"")</f>
        <v>5</v>
      </c>
      <c r="AF21" s="32"/>
      <c r="AG21" s="32"/>
      <c r="AH21" s="32"/>
      <c r="AI21" s="32"/>
      <c r="AJ21" s="32"/>
      <c r="AK21" s="32"/>
      <c r="AL21" s="33">
        <f>IF(AF21-AG21&lt;&gt;0,AH21/(AF21-AG21),"")</f>
      </c>
      <c r="AM21" s="34"/>
      <c r="AN21" s="34"/>
      <c r="AO21" s="34"/>
      <c r="AP21" s="34"/>
      <c r="AQ21" s="34"/>
      <c r="AR21" s="34"/>
      <c r="AS21" s="35">
        <f>IF(AM21-AN21&lt;&gt;0,AO21/(AM21-AN21),"")</f>
      </c>
      <c r="AT21" s="36"/>
      <c r="AU21" s="36"/>
      <c r="AV21" s="36"/>
      <c r="AW21" s="36"/>
      <c r="AX21" s="36"/>
      <c r="AY21" s="36"/>
      <c r="AZ21" s="36">
        <f>IF(AT21-AU21&lt;&gt;0,AV21/(AT21-AU21),"")</f>
      </c>
    </row>
    <row r="22" spans="1:52" ht="12.75" customHeight="1">
      <c r="A22" s="42" t="s">
        <v>34</v>
      </c>
      <c r="B22" s="42">
        <v>2020</v>
      </c>
      <c r="C22" s="42">
        <v>656</v>
      </c>
      <c r="D22" s="20">
        <f>$K22+$R22+$Y22+$AF22+$AM22+$AT22</f>
        <v>2</v>
      </c>
      <c r="E22" s="21">
        <f>$L22+$S22+$Z22+$AG22+$AN22+$AU22</f>
        <v>0</v>
      </c>
      <c r="F22" s="21">
        <f>$M22+$T22+$AA22+$AH22+$AO22+$AV22</f>
        <v>21</v>
      </c>
      <c r="G22" s="22">
        <f>MAX($N22,$U22,$AB22,$AI22,$AP22,$AW22)</f>
        <v>17</v>
      </c>
      <c r="H22" s="22">
        <f>$O22+$V22+$AC22+$AJ22+$AQ22+$AX22</f>
        <v>0</v>
      </c>
      <c r="I22" s="22">
        <f>$P22+$W22+$AD22+$AK22+$AR22+$AY22</f>
        <v>0</v>
      </c>
      <c r="J22" s="23">
        <f>IF(D22-E22&lt;&gt;0,F22/(D22-E22),"")</f>
        <v>10.5</v>
      </c>
      <c r="K22" s="36"/>
      <c r="L22" s="36"/>
      <c r="M22" s="36"/>
      <c r="N22" s="36"/>
      <c r="O22" s="36"/>
      <c r="P22" s="36"/>
      <c r="Q22" s="43">
        <f>IF(K22-L22&lt;&gt;0,M22/(K22-L22),"")</f>
      </c>
      <c r="R22" s="44"/>
      <c r="S22" s="44"/>
      <c r="T22" s="44"/>
      <c r="U22" s="44"/>
      <c r="V22" s="44"/>
      <c r="W22" s="44"/>
      <c r="X22" s="29">
        <f>IF(R22-S22&lt;&gt;0,T22/(R22-S22),"")</f>
      </c>
      <c r="Y22" s="45">
        <v>1</v>
      </c>
      <c r="Z22" s="45">
        <v>0</v>
      </c>
      <c r="AA22" s="45">
        <v>17</v>
      </c>
      <c r="AB22" s="45">
        <v>17</v>
      </c>
      <c r="AC22" s="45"/>
      <c r="AD22" s="45"/>
      <c r="AE22" s="31">
        <f>IF(Y22-Z22&lt;&gt;0,AA22/(Y22-Z22),"")</f>
        <v>17</v>
      </c>
      <c r="AF22" s="47">
        <v>1</v>
      </c>
      <c r="AG22" s="47">
        <v>0</v>
      </c>
      <c r="AH22" s="47">
        <v>4</v>
      </c>
      <c r="AI22" s="47">
        <v>4</v>
      </c>
      <c r="AJ22" s="47"/>
      <c r="AK22" s="47"/>
      <c r="AL22" s="33">
        <f>IF(AF22-AG22&lt;&gt;0,AH22/(AF22-AG22),"")</f>
        <v>4</v>
      </c>
      <c r="AM22" s="48"/>
      <c r="AN22" s="48"/>
      <c r="AO22" s="48"/>
      <c r="AP22" s="48"/>
      <c r="AQ22" s="48"/>
      <c r="AR22" s="48"/>
      <c r="AS22" s="35">
        <f>IF(AM22-AN22&lt;&gt;0,AO22/(AM22-AN22),"")</f>
      </c>
      <c r="AT22" s="36"/>
      <c r="AU22" s="36"/>
      <c r="AV22" s="36"/>
      <c r="AW22" s="36"/>
      <c r="AX22" s="36"/>
      <c r="AY22" s="36"/>
      <c r="AZ22" s="36">
        <f>IF(AT22-AU22&lt;&gt;0,AV22/(AT22-AU22),"")</f>
      </c>
    </row>
    <row r="23" spans="1:52" ht="12.75" customHeight="1">
      <c r="A23" s="17" t="s">
        <v>35</v>
      </c>
      <c r="B23" s="17">
        <v>1983</v>
      </c>
      <c r="C23" s="17">
        <v>76</v>
      </c>
      <c r="D23" s="20">
        <f>$K23+$R23+$Y23+$AF23+$AM23+$AT23</f>
        <v>14</v>
      </c>
      <c r="E23" s="21">
        <f>$L23+$S23+$Z23+$AG23+$AN23+$AU23</f>
        <v>0</v>
      </c>
      <c r="F23" s="21">
        <f>$M23+$T23+$AA23+$AH23+$AO23+$AV23</f>
        <v>85</v>
      </c>
      <c r="G23" s="22">
        <f>MAX($N23,$U23,$AB23,$AI23,$AP23,$AW23)</f>
        <v>40</v>
      </c>
      <c r="H23" s="22">
        <f>$O23+$V23+$AC23+$AJ23+$AQ23+$AX23</f>
        <v>0</v>
      </c>
      <c r="I23" s="22">
        <f>$P23+$W23+$AD23+$AK23+$AR23+$AY23</f>
        <v>0</v>
      </c>
      <c r="J23" s="23">
        <f>IF(D23-E23&lt;&gt;0,F23/(D23-E23),"")</f>
        <v>6.071428571428571</v>
      </c>
      <c r="K23" s="24"/>
      <c r="L23" s="24"/>
      <c r="M23" s="24"/>
      <c r="N23" s="24"/>
      <c r="O23" s="24"/>
      <c r="P23" s="24"/>
      <c r="Q23" s="26">
        <f>IF(K23-L23&lt;&gt;0,M23/(K23-L23),"")</f>
      </c>
      <c r="R23" s="38">
        <v>1</v>
      </c>
      <c r="S23" s="38">
        <v>0</v>
      </c>
      <c r="T23" s="38">
        <v>2</v>
      </c>
      <c r="U23" s="38">
        <v>2</v>
      </c>
      <c r="V23" s="38"/>
      <c r="W23" s="38"/>
      <c r="X23" s="29">
        <f>IF(R23-S23&lt;&gt;0,T23/(R23-S23),"")</f>
        <v>2</v>
      </c>
      <c r="Y23" s="30">
        <v>13</v>
      </c>
      <c r="Z23" s="30">
        <v>0</v>
      </c>
      <c r="AA23" s="30">
        <v>83</v>
      </c>
      <c r="AB23" s="30">
        <v>40</v>
      </c>
      <c r="AC23" s="30"/>
      <c r="AD23" s="30"/>
      <c r="AE23" s="31">
        <f>IF(Y23-Z23&lt;&gt;0,AA23/(Y23-Z23),"")</f>
        <v>6.384615384615385</v>
      </c>
      <c r="AF23" s="32"/>
      <c r="AG23" s="32"/>
      <c r="AH23" s="32"/>
      <c r="AI23" s="32"/>
      <c r="AJ23" s="32"/>
      <c r="AK23" s="32"/>
      <c r="AL23" s="33">
        <f>IF(AF23-AG23&lt;&gt;0,AH23/(AF23-AG23),"")</f>
      </c>
      <c r="AM23" s="34"/>
      <c r="AN23" s="34"/>
      <c r="AO23" s="34"/>
      <c r="AP23" s="34"/>
      <c r="AQ23" s="34"/>
      <c r="AR23" s="34"/>
      <c r="AS23" s="35">
        <f>IF(AM23-AN23&lt;&gt;0,AO23/(AM23-AN23),"")</f>
      </c>
      <c r="AT23" s="36"/>
      <c r="AU23" s="36"/>
      <c r="AV23" s="36"/>
      <c r="AW23" s="36"/>
      <c r="AX23" s="36"/>
      <c r="AY23" s="36"/>
      <c r="AZ23" s="36">
        <f>IF(AT23-AU23&lt;&gt;0,AV23/(AT23-AU23),"")</f>
      </c>
    </row>
    <row r="24" spans="1:52" ht="12.75" customHeight="1">
      <c r="A24" s="17" t="s">
        <v>36</v>
      </c>
      <c r="B24" s="17"/>
      <c r="C24" s="17">
        <v>467</v>
      </c>
      <c r="D24" s="20">
        <f>$K24+$R24+$Y24+$AF24+$AM24+$AT24</f>
        <v>8</v>
      </c>
      <c r="E24" s="21">
        <f>$L24+$S24+$Z24+$AG24+$AN24+$AU24</f>
        <v>1</v>
      </c>
      <c r="F24" s="21">
        <f>$M24+$T24+$AA24+$AH24+$AO24+$AV24</f>
        <v>10</v>
      </c>
      <c r="G24" s="22">
        <f>MAX($N24,$U24,$AB24,$AI24,$AP24,$AW24)</f>
        <v>4</v>
      </c>
      <c r="H24" s="22">
        <f>$O24+$V24+$AC24+$AJ24+$AQ24+$AX24</f>
        <v>0</v>
      </c>
      <c r="I24" s="22">
        <f>$P24+$W24+$AD24+$AK24+$AR24+$AY24</f>
        <v>0</v>
      </c>
      <c r="J24" s="23">
        <f>IF(D24-E24&lt;&gt;0,F24/(D24-E24),"")</f>
        <v>1.4285714285714286</v>
      </c>
      <c r="K24" s="24"/>
      <c r="L24" s="24"/>
      <c r="M24" s="24"/>
      <c r="N24" s="24"/>
      <c r="O24" s="24"/>
      <c r="P24" s="24"/>
      <c r="Q24" s="26">
        <f>IF(K24-L24&lt;&gt;0,M24/(K24-L24),"")</f>
      </c>
      <c r="R24" s="27"/>
      <c r="S24" s="27"/>
      <c r="T24" s="27"/>
      <c r="U24" s="27"/>
      <c r="V24" s="27"/>
      <c r="W24" s="27"/>
      <c r="X24" s="29">
        <f>IF(R24-S24&lt;&gt;0,T24/(R24-S24),"")</f>
      </c>
      <c r="Y24" s="30"/>
      <c r="Z24" s="30"/>
      <c r="AA24" s="30"/>
      <c r="AB24" s="30"/>
      <c r="AC24" s="30"/>
      <c r="AD24" s="30"/>
      <c r="AE24" s="31">
        <f>IF(Y24-Z24&lt;&gt;0,AA24/(Y24-Z24),"")</f>
      </c>
      <c r="AF24" s="32">
        <v>2</v>
      </c>
      <c r="AG24" s="32">
        <v>1</v>
      </c>
      <c r="AH24" s="32">
        <v>2</v>
      </c>
      <c r="AI24" s="32">
        <v>2</v>
      </c>
      <c r="AJ24" s="32"/>
      <c r="AK24" s="32"/>
      <c r="AL24" s="33">
        <f>IF(AF24-AG24&lt;&gt;0,AH24/(AF24-AG24),"")</f>
        <v>2</v>
      </c>
      <c r="AM24" s="34">
        <v>6</v>
      </c>
      <c r="AN24" s="34">
        <v>0</v>
      </c>
      <c r="AO24" s="34">
        <v>8</v>
      </c>
      <c r="AP24" s="34">
        <v>4</v>
      </c>
      <c r="AQ24" s="34"/>
      <c r="AR24" s="34"/>
      <c r="AS24" s="35">
        <f>IF(AM24-AN24&lt;&gt;0,AO24/(AM24-AN24),"")</f>
        <v>1.3333333333333333</v>
      </c>
      <c r="AT24" s="36"/>
      <c r="AU24" s="36"/>
      <c r="AV24" s="36"/>
      <c r="AW24" s="36"/>
      <c r="AX24" s="36"/>
      <c r="AY24" s="36"/>
      <c r="AZ24" s="36">
        <f>IF(AT24-AU24&lt;&gt;0,AV24/(AT24-AU24),"")</f>
      </c>
    </row>
    <row r="25" spans="1:52" ht="12.75" customHeight="1">
      <c r="A25" s="17" t="s">
        <v>37</v>
      </c>
      <c r="B25" s="17"/>
      <c r="C25" s="17">
        <v>471</v>
      </c>
      <c r="D25" s="20">
        <f>$K25+$R25+$Y25+$AF25+$AM25+$AT25</f>
        <v>26</v>
      </c>
      <c r="E25" s="21">
        <f>$L25+$S25+$Z25+$AG25+$AN25+$AU25</f>
        <v>2</v>
      </c>
      <c r="F25" s="21">
        <f>$M25+$T25+$AA25+$AH25+$AO25+$AV25</f>
        <v>305</v>
      </c>
      <c r="G25" s="22">
        <f>MAX($N25,$U25,$AB25,$AI25,$AP25,$AW25)</f>
        <v>68</v>
      </c>
      <c r="H25" s="22">
        <f>$O25+$V25+$AC25+$AJ25+$AQ25+$AX25</f>
        <v>1</v>
      </c>
      <c r="I25" s="22">
        <f>$P25+$W25+$AD25+$AK25+$AR25+$AY25</f>
        <v>0</v>
      </c>
      <c r="J25" s="23">
        <f>IF(D25-E25&lt;&gt;0,F25/(D25-E25),"")</f>
        <v>12.708333333333334</v>
      </c>
      <c r="K25" s="24"/>
      <c r="L25" s="24"/>
      <c r="M25" s="24"/>
      <c r="N25" s="24"/>
      <c r="O25" s="24"/>
      <c r="P25" s="24"/>
      <c r="Q25" s="26">
        <f>IF(K25-L25&lt;&gt;0,M25/(K25-L25),"")</f>
      </c>
      <c r="R25" s="27">
        <v>1</v>
      </c>
      <c r="S25" s="27">
        <v>0</v>
      </c>
      <c r="T25" s="27">
        <v>9</v>
      </c>
      <c r="U25" s="27">
        <v>9</v>
      </c>
      <c r="V25" s="27"/>
      <c r="W25" s="27"/>
      <c r="X25" s="29">
        <f>IF(R25-S25&lt;&gt;0,T25/(R25-S25),"")</f>
        <v>9</v>
      </c>
      <c r="Y25" s="30">
        <v>16</v>
      </c>
      <c r="Z25" s="30">
        <v>1</v>
      </c>
      <c r="AA25" s="30">
        <f>47+22</f>
        <v>69</v>
      </c>
      <c r="AB25" s="30">
        <v>18</v>
      </c>
      <c r="AC25" s="30"/>
      <c r="AD25" s="30"/>
      <c r="AE25" s="31">
        <f>IF(Y25-Z25&lt;&gt;0,AA25/(Y25-Z25),"")</f>
        <v>4.6</v>
      </c>
      <c r="AF25" s="32">
        <v>9</v>
      </c>
      <c r="AG25" s="32">
        <v>1</v>
      </c>
      <c r="AH25" s="32">
        <f>24+152+51</f>
        <v>227</v>
      </c>
      <c r="AI25" s="32">
        <v>68</v>
      </c>
      <c r="AJ25" s="32">
        <v>1</v>
      </c>
      <c r="AK25" s="32"/>
      <c r="AL25" s="33">
        <f>IF(AF25-AG25&lt;&gt;0,AH25/(AF25-AG25),"")</f>
        <v>28.375</v>
      </c>
      <c r="AM25" s="34"/>
      <c r="AN25" s="34"/>
      <c r="AO25" s="34"/>
      <c r="AP25" s="34"/>
      <c r="AQ25" s="34"/>
      <c r="AR25" s="34"/>
      <c r="AS25" s="35">
        <f>IF(AM25-AN25&lt;&gt;0,AO25/(AM25-AN25),"")</f>
      </c>
      <c r="AT25" s="36"/>
      <c r="AU25" s="36"/>
      <c r="AV25" s="36"/>
      <c r="AW25" s="36"/>
      <c r="AX25" s="36"/>
      <c r="AY25" s="36"/>
      <c r="AZ25" s="36">
        <f>IF(AT25-AU25&lt;&gt;0,AV25/(AT25-AU25),"")</f>
      </c>
    </row>
    <row r="26" spans="1:52" ht="12.75" customHeight="1">
      <c r="A26" s="17" t="s">
        <v>38</v>
      </c>
      <c r="B26" s="17">
        <v>1984</v>
      </c>
      <c r="C26" s="17">
        <v>87</v>
      </c>
      <c r="D26" s="20">
        <f>$K26+$R26+$Y26+$AF26+$AM26+$AT26</f>
        <v>1</v>
      </c>
      <c r="E26" s="21">
        <f>$L26+$S26+$Z26+$AG26+$AN26+$AU26</f>
        <v>0</v>
      </c>
      <c r="F26" s="21">
        <f>$M26+$T26+$AA26+$AH26+$AO26+$AV26</f>
        <v>1</v>
      </c>
      <c r="G26" s="22">
        <f>MAX($N26,$U26,$AB26,$AI26,$AP26,$AW26)</f>
        <v>1</v>
      </c>
      <c r="H26" s="22">
        <f>$O26+$V26+$AC26+$AJ26+$AQ26+$AX26</f>
        <v>0</v>
      </c>
      <c r="I26" s="22">
        <f>$P26+$W26+$AD26+$AK26+$AR26+$AY26</f>
        <v>0</v>
      </c>
      <c r="J26" s="23">
        <f>IF(D26-E26&lt;&gt;0,F26/(D26-E26),"")</f>
        <v>1</v>
      </c>
      <c r="K26" s="24"/>
      <c r="L26" s="24"/>
      <c r="M26" s="24"/>
      <c r="N26" s="24"/>
      <c r="O26" s="24"/>
      <c r="P26" s="24"/>
      <c r="Q26" s="26">
        <f>IF(K26-L26&lt;&gt;0,M26/(K26-L26),"")</f>
      </c>
      <c r="R26" s="27"/>
      <c r="S26" s="27"/>
      <c r="T26" s="27"/>
      <c r="U26" s="27"/>
      <c r="V26" s="27"/>
      <c r="W26" s="27"/>
      <c r="X26" s="29">
        <f>IF(R26-S26&lt;&gt;0,T26/(R26-S26),"")</f>
      </c>
      <c r="Y26" s="30">
        <v>1</v>
      </c>
      <c r="Z26" s="30">
        <v>0</v>
      </c>
      <c r="AA26" s="30">
        <v>1</v>
      </c>
      <c r="AB26" s="30">
        <v>1</v>
      </c>
      <c r="AC26" s="30"/>
      <c r="AD26" s="30"/>
      <c r="AE26" s="31">
        <f>IF(Y26-Z26&lt;&gt;0,AA26/(Y26-Z26),"")</f>
        <v>1</v>
      </c>
      <c r="AF26" s="32"/>
      <c r="AG26" s="32"/>
      <c r="AH26" s="32"/>
      <c r="AI26" s="32"/>
      <c r="AJ26" s="32"/>
      <c r="AK26" s="32"/>
      <c r="AL26" s="33">
        <f>IF(AF26-AG26&lt;&gt;0,AH26/(AF26-AG26),"")</f>
      </c>
      <c r="AM26" s="34"/>
      <c r="AN26" s="34"/>
      <c r="AO26" s="34"/>
      <c r="AP26" s="34"/>
      <c r="AQ26" s="34"/>
      <c r="AR26" s="34"/>
      <c r="AS26" s="35">
        <f>IF(AM26-AN26&lt;&gt;0,AO26/(AM26-AN26),"")</f>
      </c>
      <c r="AT26" s="36"/>
      <c r="AU26" s="36"/>
      <c r="AV26" s="36"/>
      <c r="AW26" s="36"/>
      <c r="AX26" s="36"/>
      <c r="AY26" s="36"/>
      <c r="AZ26" s="36">
        <f>IF(AT26-AU26&lt;&gt;0,AV26/(AT26-AU26),"")</f>
      </c>
    </row>
    <row r="27" spans="1:52" ht="12.75" customHeight="1">
      <c r="A27" s="17" t="s">
        <v>39</v>
      </c>
      <c r="B27" s="17"/>
      <c r="C27" s="17">
        <v>167</v>
      </c>
      <c r="D27" s="20">
        <f>$K27+$R27+$Y27+$AF27+$AM27+$AT27</f>
        <v>3</v>
      </c>
      <c r="E27" s="21">
        <f>$L27+$S27+$Z27+$AG27+$AN27+$AU27</f>
        <v>0</v>
      </c>
      <c r="F27" s="21">
        <f>$M27+$T27+$AA27+$AH27+$AO27+$AV27</f>
        <v>19</v>
      </c>
      <c r="G27" s="22">
        <f>MAX($N27,$U27,$AB27,$AI27,$AP27,$AW27)</f>
        <v>10</v>
      </c>
      <c r="H27" s="22">
        <f>$O27+$V27+$AC27+$AJ27+$AQ27+$AX27</f>
        <v>0</v>
      </c>
      <c r="I27" s="22">
        <f>$P27+$W27+$AD27+$AK27+$AR27+$AY27</f>
        <v>0</v>
      </c>
      <c r="J27" s="23">
        <f>IF(D27-E27&lt;&gt;0,F27/(D27-E27),"")</f>
        <v>6.333333333333333</v>
      </c>
      <c r="K27" s="24"/>
      <c r="L27" s="24"/>
      <c r="M27" s="24"/>
      <c r="N27" s="24"/>
      <c r="O27" s="24"/>
      <c r="P27" s="24"/>
      <c r="Q27" s="26">
        <f>IF(K27-L27&lt;&gt;0,M27/(K27-L27),"")</f>
      </c>
      <c r="R27" s="38">
        <v>3</v>
      </c>
      <c r="S27" s="38">
        <v>0</v>
      </c>
      <c r="T27" s="38">
        <v>19</v>
      </c>
      <c r="U27" s="38">
        <v>10</v>
      </c>
      <c r="V27" s="38"/>
      <c r="W27" s="38"/>
      <c r="X27" s="29">
        <f>IF(R27-S27&lt;&gt;0,T27/(R27-S27),"")</f>
        <v>6.333333333333333</v>
      </c>
      <c r="Y27" s="30"/>
      <c r="Z27" s="30"/>
      <c r="AA27" s="30"/>
      <c r="AB27" s="30"/>
      <c r="AC27" s="30"/>
      <c r="AD27" s="30"/>
      <c r="AE27" s="31">
        <f>IF(Y27-Z27&lt;&gt;0,AA27/(Y27-Z27),"")</f>
      </c>
      <c r="AF27" s="32"/>
      <c r="AG27" s="32"/>
      <c r="AH27" s="32"/>
      <c r="AI27" s="32"/>
      <c r="AJ27" s="32"/>
      <c r="AK27" s="32"/>
      <c r="AL27" s="33">
        <f>IF(AF27-AG27&lt;&gt;0,AH27/(AF27-AG27),"")</f>
      </c>
      <c r="AM27" s="34"/>
      <c r="AN27" s="34"/>
      <c r="AO27" s="34"/>
      <c r="AP27" s="34"/>
      <c r="AQ27" s="34"/>
      <c r="AR27" s="34"/>
      <c r="AS27" s="35">
        <f>IF(AM27-AN27&lt;&gt;0,AO27/(AM27-AN27),"")</f>
      </c>
      <c r="AT27" s="36"/>
      <c r="AU27" s="36"/>
      <c r="AV27" s="36"/>
      <c r="AW27" s="36"/>
      <c r="AX27" s="36"/>
      <c r="AY27" s="36"/>
      <c r="AZ27" s="36">
        <f>IF(AT27-AU27&lt;&gt;0,AV27/(AT27-AU27),"")</f>
      </c>
    </row>
    <row r="28" spans="1:52" ht="12.75" customHeight="1">
      <c r="A28" s="17" t="s">
        <v>40</v>
      </c>
      <c r="B28" s="17"/>
      <c r="C28" s="17">
        <v>559</v>
      </c>
      <c r="D28" s="20">
        <f>$K28+$R28+$Y28+$AF28+$AM28+$AT28</f>
        <v>29</v>
      </c>
      <c r="E28" s="21">
        <f>$L28+$S28+$Z28+$AG28+$AN28+$AU28</f>
        <v>5</v>
      </c>
      <c r="F28" s="21">
        <f>$M28+$T28+$AA28+$AH28+$AO28+$AV28</f>
        <v>625</v>
      </c>
      <c r="G28" s="22">
        <f>MAX($N28,$U28,$AB28,$AI28,$AP28,$AW28)</f>
        <v>67</v>
      </c>
      <c r="H28" s="22">
        <f>$O28+$V28+$AC28+$AJ28+$AQ28+$AX28</f>
        <v>4</v>
      </c>
      <c r="I28" s="22">
        <f>$P28+$W28+$AD28+$AK28+$AR28+$AY28</f>
        <v>0</v>
      </c>
      <c r="J28" s="23">
        <f>IF(D28-E28&lt;&gt;0,F28/(D28-E28),"")</f>
        <v>26.041666666666668</v>
      </c>
      <c r="K28" s="24"/>
      <c r="L28" s="24"/>
      <c r="M28" s="24"/>
      <c r="N28" s="24"/>
      <c r="O28" s="24"/>
      <c r="P28" s="24"/>
      <c r="Q28" s="26">
        <f>IF(K28-L28&lt;&gt;0,M28/(K28-L28),"")</f>
      </c>
      <c r="R28" s="38"/>
      <c r="S28" s="38"/>
      <c r="T28" s="38"/>
      <c r="U28" s="38"/>
      <c r="V28" s="38"/>
      <c r="W28" s="38"/>
      <c r="X28" s="29">
        <f>IF(R28-S28&lt;&gt;0,T28/(R28-S28),"")</f>
      </c>
      <c r="Y28" s="39">
        <v>6</v>
      </c>
      <c r="Z28" s="39">
        <v>0</v>
      </c>
      <c r="AA28" s="39">
        <v>34</v>
      </c>
      <c r="AB28" s="39">
        <v>11</v>
      </c>
      <c r="AC28" s="39"/>
      <c r="AD28" s="39"/>
      <c r="AE28" s="31">
        <f>IF(Y28-Z28&lt;&gt;0,AA28/(Y28-Z28),"")</f>
        <v>5.666666666666667</v>
      </c>
      <c r="AF28" s="32">
        <v>23</v>
      </c>
      <c r="AG28" s="32">
        <v>5</v>
      </c>
      <c r="AH28" s="32">
        <v>591</v>
      </c>
      <c r="AI28" s="49">
        <v>67</v>
      </c>
      <c r="AJ28" s="32">
        <v>4</v>
      </c>
      <c r="AK28" s="32"/>
      <c r="AL28" s="33">
        <f>IF(AF28-AG28&lt;&gt;0,AH28/(AF28-AG28),"")</f>
        <v>32.833333333333336</v>
      </c>
      <c r="AM28" s="34"/>
      <c r="AN28" s="34"/>
      <c r="AO28" s="34"/>
      <c r="AP28" s="34"/>
      <c r="AQ28" s="34"/>
      <c r="AR28" s="34"/>
      <c r="AS28" s="35">
        <f>IF(AM28-AN28&lt;&gt;0,AO28/(AM28-AN28),"")</f>
      </c>
      <c r="AT28" s="36"/>
      <c r="AU28" s="36"/>
      <c r="AV28" s="36"/>
      <c r="AW28" s="36"/>
      <c r="AX28" s="36"/>
      <c r="AY28" s="36"/>
      <c r="AZ28" s="36">
        <f>IF(AT28-AU28&lt;&gt;0,AV28/(AT28-AU28),"")</f>
      </c>
    </row>
    <row r="29" spans="1:52" ht="12.75" customHeight="1">
      <c r="A29" s="17" t="s">
        <v>41</v>
      </c>
      <c r="B29" s="17"/>
      <c r="C29" s="17">
        <v>380</v>
      </c>
      <c r="D29" s="20">
        <f>$K29+$R29+$Y29+$AF29+$AM29+$AT29</f>
        <v>20</v>
      </c>
      <c r="E29" s="21">
        <f>$L29+$S29+$Z29+$AG29+$AN29+$AU29</f>
        <v>2</v>
      </c>
      <c r="F29" s="21">
        <f>$M29+$T29+$AA29+$AH29+$AO29+$AV29</f>
        <v>389</v>
      </c>
      <c r="G29" s="22">
        <f>MAX($N29,$U29,$AB29,$AI29,$AP29,$AW29)</f>
        <v>73</v>
      </c>
      <c r="H29" s="22">
        <f>$O29+$V29+$AC29+$AJ29+$AQ29+$AX29</f>
        <v>4</v>
      </c>
      <c r="I29" s="22">
        <f>$P29+$W29+$AD29+$AK29+$AR29+$AY29</f>
        <v>0</v>
      </c>
      <c r="J29" s="23">
        <f>IF(D29-E29&lt;&gt;0,F29/(D29-E29),"")</f>
        <v>21.61111111111111</v>
      </c>
      <c r="K29" s="24"/>
      <c r="L29" s="24"/>
      <c r="M29" s="24"/>
      <c r="N29" s="24"/>
      <c r="O29" s="24"/>
      <c r="P29" s="24"/>
      <c r="Q29" s="26">
        <f>IF(K29-L29&lt;&gt;0,M29/(K29-L29),"")</f>
      </c>
      <c r="R29" s="38">
        <v>6</v>
      </c>
      <c r="S29" s="38">
        <v>0</v>
      </c>
      <c r="T29" s="38">
        <v>24</v>
      </c>
      <c r="U29" s="38">
        <v>10</v>
      </c>
      <c r="V29" s="38"/>
      <c r="W29" s="38"/>
      <c r="X29" s="29">
        <f>IF(R29-S29&lt;&gt;0,T29/(R29-S29),"")</f>
        <v>4</v>
      </c>
      <c r="Y29" s="30">
        <v>8</v>
      </c>
      <c r="Z29" s="30">
        <v>1</v>
      </c>
      <c r="AA29" s="30">
        <v>132</v>
      </c>
      <c r="AB29" s="30">
        <v>68</v>
      </c>
      <c r="AC29" s="30">
        <v>1</v>
      </c>
      <c r="AD29" s="30"/>
      <c r="AE29" s="31">
        <f>IF(Y29-Z29&lt;&gt;0,AA29/(Y29-Z29),"")</f>
        <v>18.857142857142858</v>
      </c>
      <c r="AF29" s="28">
        <v>6</v>
      </c>
      <c r="AG29" s="28">
        <v>1</v>
      </c>
      <c r="AH29" s="28">
        <v>233</v>
      </c>
      <c r="AI29" s="28">
        <v>73</v>
      </c>
      <c r="AJ29" s="28">
        <v>3</v>
      </c>
      <c r="AK29" s="28"/>
      <c r="AL29" s="33">
        <f>IF(AF29-AG29&lt;&gt;0,AH29/(AF29-AG29),"")</f>
        <v>46.6</v>
      </c>
      <c r="AM29" s="40"/>
      <c r="AN29" s="40"/>
      <c r="AO29" s="40"/>
      <c r="AP29" s="40"/>
      <c r="AQ29" s="40"/>
      <c r="AR29" s="40"/>
      <c r="AS29" s="35">
        <f>IF(AM29-AN29&lt;&gt;0,AO29/(AM29-AN29),"")</f>
      </c>
      <c r="AT29" s="36"/>
      <c r="AU29" s="36"/>
      <c r="AV29" s="36"/>
      <c r="AW29" s="36"/>
      <c r="AX29" s="36"/>
      <c r="AY29" s="36"/>
      <c r="AZ29" s="36">
        <f>IF(AT29-AU29&lt;&gt;0,AV29/(AT29-AU29),"")</f>
      </c>
    </row>
    <row r="30" spans="1:52" ht="12.75" customHeight="1">
      <c r="A30" s="42" t="s">
        <v>42</v>
      </c>
      <c r="B30" s="42">
        <v>2020</v>
      </c>
      <c r="C30" s="42">
        <v>662</v>
      </c>
      <c r="D30" s="20">
        <f>$K30+$R30+$Y30+$AF30+$AM30+$AT30</f>
        <v>2</v>
      </c>
      <c r="E30" s="21">
        <f>$L30+$S30+$Z30+$AG30+$AN30+$AU30</f>
        <v>0</v>
      </c>
      <c r="F30" s="21">
        <f>$M30+$T30+$AA30+$AH30+$AO30+$AV30</f>
        <v>11</v>
      </c>
      <c r="G30" s="22">
        <f>MAX($N30,$U30,$AB30,$AI30,$AP30,$AW30)</f>
        <v>8</v>
      </c>
      <c r="H30" s="22">
        <f>$O30+$V30+$AC30+$AJ30+$AQ30+$AX30</f>
        <v>0</v>
      </c>
      <c r="I30" s="22">
        <f>$P30+$W30+$AD30+$AK30+$AR30+$AY30</f>
        <v>0</v>
      </c>
      <c r="J30" s="23">
        <f>IF(D30-E30&lt;&gt;0,F30/(D30-E30),"")</f>
        <v>5.5</v>
      </c>
      <c r="K30" s="36"/>
      <c r="L30" s="36"/>
      <c r="M30" s="36"/>
      <c r="N30" s="36"/>
      <c r="O30" s="36"/>
      <c r="P30" s="36"/>
      <c r="Q30" s="43">
        <f>IF(K30-L30&lt;&gt;0,M30/(K30-L30),"")</f>
      </c>
      <c r="R30" s="44"/>
      <c r="S30" s="44"/>
      <c r="T30" s="44"/>
      <c r="U30" s="44"/>
      <c r="V30" s="44"/>
      <c r="W30" s="44"/>
      <c r="X30" s="29">
        <f>IF(R30-S30&lt;&gt;0,T30/(R30-S30),"")</f>
      </c>
      <c r="Y30" s="45"/>
      <c r="Z30" s="45"/>
      <c r="AA30" s="45"/>
      <c r="AB30" s="45"/>
      <c r="AC30" s="45"/>
      <c r="AD30" s="45"/>
      <c r="AE30" s="31">
        <f>IF(Y30-Z30&lt;&gt;0,AA30/(Y30-Z30),"")</f>
      </c>
      <c r="AF30" s="47">
        <v>1</v>
      </c>
      <c r="AG30" s="47">
        <v>0</v>
      </c>
      <c r="AH30" s="47">
        <v>8</v>
      </c>
      <c r="AI30" s="47">
        <v>8</v>
      </c>
      <c r="AJ30" s="47"/>
      <c r="AK30" s="47"/>
      <c r="AL30" s="33">
        <f>IF(AF30-AG30&lt;&gt;0,AH30/(AF30-AG30),"")</f>
        <v>8</v>
      </c>
      <c r="AM30" s="48">
        <v>1</v>
      </c>
      <c r="AN30" s="48">
        <v>0</v>
      </c>
      <c r="AO30" s="48">
        <v>3</v>
      </c>
      <c r="AP30" s="48">
        <v>3</v>
      </c>
      <c r="AQ30" s="48"/>
      <c r="AR30" s="48"/>
      <c r="AS30" s="35">
        <f>IF(AM30-AN30&lt;&gt;0,AO30/(AM30-AN30),"")</f>
        <v>3</v>
      </c>
      <c r="AT30" s="36"/>
      <c r="AU30" s="36"/>
      <c r="AV30" s="36"/>
      <c r="AW30" s="36"/>
      <c r="AX30" s="36"/>
      <c r="AY30" s="36"/>
      <c r="AZ30" s="36">
        <f>IF(AT30-AU30&lt;&gt;0,AV30/(AT30-AU30),"")</f>
      </c>
    </row>
    <row r="31" spans="1:52" ht="12.75" customHeight="1">
      <c r="A31" s="17" t="s">
        <v>43</v>
      </c>
      <c r="B31" s="17">
        <v>1990</v>
      </c>
      <c r="C31" s="17">
        <v>123</v>
      </c>
      <c r="D31" s="20">
        <f>$K31+$R31+$Y31+$AF31+$AM31+$AT31</f>
        <v>3</v>
      </c>
      <c r="E31" s="21">
        <f>$L31+$S31+$Z31+$AG31+$AN31+$AU31</f>
        <v>1</v>
      </c>
      <c r="F31" s="21">
        <f>$M31+$T31+$AA31+$AH31+$AO31+$AV31</f>
        <v>23</v>
      </c>
      <c r="G31" s="22">
        <f>MAX($N31,$U31,$AB31,$AI31,$AP31,$AW31)</f>
        <v>17</v>
      </c>
      <c r="H31" s="22">
        <f>$O31+$V31+$AC31+$AJ31+$AQ31+$AX31</f>
        <v>0</v>
      </c>
      <c r="I31" s="22">
        <f>$P31+$W31+$AD31+$AK31+$AR31+$AY31</f>
        <v>0</v>
      </c>
      <c r="J31" s="23">
        <f>IF(D31-E31&lt;&gt;0,F31/(D31-E31),"")</f>
        <v>11.5</v>
      </c>
      <c r="K31" s="24"/>
      <c r="L31" s="24"/>
      <c r="M31" s="24"/>
      <c r="N31" s="24"/>
      <c r="O31" s="24"/>
      <c r="P31" s="24"/>
      <c r="Q31" s="26">
        <f>IF(K31-L31&lt;&gt;0,M31/(K31-L31),"")</f>
      </c>
      <c r="R31" s="27"/>
      <c r="S31" s="27"/>
      <c r="T31" s="27"/>
      <c r="U31" s="27"/>
      <c r="V31" s="27"/>
      <c r="W31" s="27"/>
      <c r="X31" s="29">
        <f>IF(R31-S31&lt;&gt;0,T31/(R31-S31),"")</f>
      </c>
      <c r="Y31" s="30">
        <v>3</v>
      </c>
      <c r="Z31" s="30">
        <v>1</v>
      </c>
      <c r="AA31" s="30">
        <v>23</v>
      </c>
      <c r="AB31" s="30">
        <v>17</v>
      </c>
      <c r="AC31" s="30"/>
      <c r="AD31" s="30"/>
      <c r="AE31" s="31">
        <f>IF(Y31-Z31&lt;&gt;0,AA31/(Y31-Z31),"")</f>
        <v>11.5</v>
      </c>
      <c r="AF31" s="32"/>
      <c r="AG31" s="32"/>
      <c r="AH31" s="32"/>
      <c r="AI31" s="32"/>
      <c r="AJ31" s="32"/>
      <c r="AK31" s="32"/>
      <c r="AL31" s="33">
        <f>IF(AF31-AG31&lt;&gt;0,AH31/(AF31-AG31),"")</f>
      </c>
      <c r="AM31" s="34"/>
      <c r="AN31" s="34"/>
      <c r="AO31" s="34"/>
      <c r="AP31" s="34"/>
      <c r="AQ31" s="34"/>
      <c r="AR31" s="34"/>
      <c r="AS31" s="35">
        <f>IF(AM31-AN31&lt;&gt;0,AO31/(AM31-AN31),"")</f>
      </c>
      <c r="AT31" s="36"/>
      <c r="AU31" s="36"/>
      <c r="AV31" s="36"/>
      <c r="AW31" s="36"/>
      <c r="AX31" s="36"/>
      <c r="AY31" s="36"/>
      <c r="AZ31" s="36">
        <f>IF(AT31-AU31&lt;&gt;0,AV31/(AT31-AU31),"")</f>
      </c>
    </row>
    <row r="32" spans="1:52" ht="12.75" customHeight="1">
      <c r="A32" s="17" t="s">
        <v>44</v>
      </c>
      <c r="B32" s="17">
        <v>1973</v>
      </c>
      <c r="C32" s="17">
        <v>18</v>
      </c>
      <c r="D32" s="20">
        <f>$K32+$R32+$Y32+$AF32+$AM32+$AT32</f>
        <v>2</v>
      </c>
      <c r="E32" s="21">
        <f>$L32+$S32+$Z32+$AG32+$AN32+$AU32</f>
        <v>0</v>
      </c>
      <c r="F32" s="21">
        <f>$M32+$T32+$AA32+$AH32+$AO32+$AV32</f>
        <v>1</v>
      </c>
      <c r="G32" s="22">
        <f>MAX($N32,$U32,$AB32,$AI32,$AP32,$AW32)</f>
        <v>1</v>
      </c>
      <c r="H32" s="22">
        <f>$O32+$V32+$AC32+$AJ32+$AQ32+$AX32</f>
        <v>0</v>
      </c>
      <c r="I32" s="22">
        <f>$P32+$W32+$AD32+$AK32+$AR32+$AY32</f>
        <v>0</v>
      </c>
      <c r="J32" s="23">
        <f>IF(D32-E32&lt;&gt;0,F32/(D32-E32),"")</f>
        <v>0.5</v>
      </c>
      <c r="K32" s="24">
        <v>2</v>
      </c>
      <c r="L32" s="24">
        <v>0</v>
      </c>
      <c r="M32" s="24">
        <v>1</v>
      </c>
      <c r="N32" s="24">
        <v>1</v>
      </c>
      <c r="O32" s="24"/>
      <c r="P32" s="24"/>
      <c r="Q32" s="26">
        <f>IF(K32-L32&lt;&gt;0,M32/(K32-L32),"")</f>
        <v>0.5</v>
      </c>
      <c r="R32" s="38"/>
      <c r="S32" s="38"/>
      <c r="T32" s="38"/>
      <c r="U32" s="38"/>
      <c r="V32" s="38"/>
      <c r="W32" s="38"/>
      <c r="X32" s="29">
        <f>IF(R32-S32&lt;&gt;0,T32/(R32-S32),"")</f>
      </c>
      <c r="Y32" s="30"/>
      <c r="Z32" s="30"/>
      <c r="AA32" s="30"/>
      <c r="AB32" s="30"/>
      <c r="AC32" s="30"/>
      <c r="AD32" s="30"/>
      <c r="AE32" s="31">
        <f>IF(Y32-Z32&lt;&gt;0,AA32/(Y32-Z32),"")</f>
      </c>
      <c r="AF32" s="32"/>
      <c r="AG32" s="32"/>
      <c r="AH32" s="32"/>
      <c r="AI32" s="32"/>
      <c r="AJ32" s="32"/>
      <c r="AK32" s="32"/>
      <c r="AL32" s="33">
        <f>IF(AF32-AG32&lt;&gt;0,AH32/(AF32-AG32),"")</f>
      </c>
      <c r="AM32" s="34"/>
      <c r="AN32" s="34"/>
      <c r="AO32" s="34"/>
      <c r="AP32" s="34"/>
      <c r="AQ32" s="34"/>
      <c r="AR32" s="34"/>
      <c r="AS32" s="35">
        <f>IF(AM32-AN32&lt;&gt;0,AO32/(AM32-AN32),"")</f>
      </c>
      <c r="AT32" s="36"/>
      <c r="AU32" s="36"/>
      <c r="AV32" s="36"/>
      <c r="AW32" s="36"/>
      <c r="AX32" s="36"/>
      <c r="AY32" s="36"/>
      <c r="AZ32" s="36">
        <f>IF(AT32-AU32&lt;&gt;0,AV32/(AT32-AU32),"")</f>
      </c>
    </row>
    <row r="33" spans="1:52" ht="12.75" customHeight="1">
      <c r="A33" s="17" t="s">
        <v>45</v>
      </c>
      <c r="B33" s="17"/>
      <c r="C33" s="17">
        <v>359</v>
      </c>
      <c r="D33" s="20">
        <f>$K33+$R33+$Y33+$AF33+$AM33+$AT33</f>
        <v>22</v>
      </c>
      <c r="E33" s="21">
        <f>$L33+$S33+$Z33+$AG33+$AN33+$AU33</f>
        <v>0</v>
      </c>
      <c r="F33" s="21">
        <f>$M33+$T33+$AA33+$AH33+$AO33+$AV33</f>
        <v>422</v>
      </c>
      <c r="G33" s="22">
        <f>MAX($N33,$U33,$AB33,$AI33,$AP33,$AW33)</f>
        <v>63</v>
      </c>
      <c r="H33" s="22">
        <f>$O33+$V33+$AC33+$AJ33+$AQ33+$AX33</f>
        <v>2</v>
      </c>
      <c r="I33" s="22">
        <f>$P33+$W33+$AD33+$AK33+$AR33+$AY33</f>
        <v>0</v>
      </c>
      <c r="J33" s="23">
        <f>IF(D33-E33&lt;&gt;0,F33/(D33-E33),"")</f>
        <v>19.181818181818183</v>
      </c>
      <c r="K33" s="24">
        <v>8</v>
      </c>
      <c r="L33" s="24">
        <v>0</v>
      </c>
      <c r="M33" s="24">
        <v>41</v>
      </c>
      <c r="N33" s="24">
        <v>35</v>
      </c>
      <c r="O33" s="24"/>
      <c r="P33" s="24"/>
      <c r="Q33" s="26">
        <f>IF(K33-L33&lt;&gt;0,M33/(K33-L33),"")</f>
        <v>5.125</v>
      </c>
      <c r="R33" s="27">
        <v>8</v>
      </c>
      <c r="S33" s="27">
        <v>0</v>
      </c>
      <c r="T33" s="27">
        <f>(138+18)+69</f>
        <v>225</v>
      </c>
      <c r="U33" s="27">
        <v>63</v>
      </c>
      <c r="V33" s="27">
        <v>2</v>
      </c>
      <c r="W33" s="27"/>
      <c r="X33" s="29">
        <f>IF(R33-S33&lt;&gt;0,T33/(R33-S33),"")</f>
        <v>28.125</v>
      </c>
      <c r="Y33" s="50">
        <v>5</v>
      </c>
      <c r="Z33" s="50">
        <v>0</v>
      </c>
      <c r="AA33" s="50">
        <v>153</v>
      </c>
      <c r="AB33" s="30">
        <v>43</v>
      </c>
      <c r="AC33" s="30"/>
      <c r="AD33" s="30"/>
      <c r="AE33" s="31">
        <f>IF(Y33-Z33&lt;&gt;0,AA33/(Y33-Z33),"")</f>
        <v>30.6</v>
      </c>
      <c r="AF33" s="32">
        <v>1</v>
      </c>
      <c r="AG33" s="32">
        <v>0</v>
      </c>
      <c r="AH33" s="32">
        <v>3</v>
      </c>
      <c r="AI33" s="32">
        <v>3</v>
      </c>
      <c r="AJ33" s="32"/>
      <c r="AK33" s="32"/>
      <c r="AL33" s="33">
        <f>IF(AF33-AG33&lt;&gt;0,AH33/(AF33-AG33),"")</f>
        <v>3</v>
      </c>
      <c r="AM33" s="34"/>
      <c r="AN33" s="34"/>
      <c r="AO33" s="34"/>
      <c r="AP33" s="34"/>
      <c r="AQ33" s="34"/>
      <c r="AR33" s="34"/>
      <c r="AS33" s="35">
        <f>IF(AM33-AN33&lt;&gt;0,AO33/(AM33-AN33),"")</f>
      </c>
      <c r="AT33" s="36"/>
      <c r="AU33" s="36"/>
      <c r="AV33" s="36"/>
      <c r="AW33" s="36"/>
      <c r="AX33" s="36"/>
      <c r="AY33" s="36"/>
      <c r="AZ33" s="36">
        <f>IF(AT33-AU33&lt;&gt;0,AV33/(AT33-AU33),"")</f>
      </c>
    </row>
    <row r="34" spans="1:52" ht="12.75" customHeight="1">
      <c r="A34" s="17" t="s">
        <v>46</v>
      </c>
      <c r="B34" s="17"/>
      <c r="C34" s="17">
        <v>447</v>
      </c>
      <c r="D34" s="20">
        <f>$K34+$R34+$Y34+$AF34+$AM34+$AT34</f>
        <v>9</v>
      </c>
      <c r="E34" s="21">
        <f>$L34+$S34+$Z34+$AG34+$AN34+$AU34</f>
        <v>0</v>
      </c>
      <c r="F34" s="21">
        <f>$M34+$T34+$AA34+$AH34+$AO34+$AV34</f>
        <v>155</v>
      </c>
      <c r="G34" s="22">
        <f>MAX($N34,$U34,$AB34,$AI34,$AP34,$AW34)</f>
        <v>37</v>
      </c>
      <c r="H34" s="22">
        <f>$O34+$V34+$AC34+$AJ34+$AQ34+$AX34</f>
        <v>1</v>
      </c>
      <c r="I34" s="22">
        <f>$P34+$W34+$AD34+$AK34+$AR34+$AY34</f>
        <v>0</v>
      </c>
      <c r="J34" s="23">
        <f>IF(D34-E34&lt;&gt;0,F34/(D34-E34),"")</f>
        <v>17.22222222222222</v>
      </c>
      <c r="K34" s="24"/>
      <c r="L34" s="24"/>
      <c r="M34" s="24"/>
      <c r="N34" s="24"/>
      <c r="O34" s="24"/>
      <c r="P34" s="24"/>
      <c r="Q34" s="26">
        <f>IF(K34-L34&lt;&gt;0,M34/(K34-L34),"")</f>
      </c>
      <c r="R34" s="27">
        <v>1</v>
      </c>
      <c r="S34" s="27">
        <v>0</v>
      </c>
      <c r="T34" s="27">
        <v>0</v>
      </c>
      <c r="U34" s="27">
        <v>0</v>
      </c>
      <c r="V34" s="27"/>
      <c r="W34" s="27"/>
      <c r="X34" s="29">
        <f>IF(R34-S34&lt;&gt;0,T34/(R34-S34),"")</f>
        <v>0</v>
      </c>
      <c r="Y34" s="50">
        <v>1</v>
      </c>
      <c r="Z34" s="50">
        <v>0</v>
      </c>
      <c r="AA34" s="50">
        <v>24</v>
      </c>
      <c r="AB34" s="30">
        <v>24</v>
      </c>
      <c r="AC34" s="30"/>
      <c r="AD34" s="30"/>
      <c r="AE34" s="31">
        <f>IF(Y34-Z34&lt;&gt;0,AA34/(Y34-Z34),"")</f>
        <v>24</v>
      </c>
      <c r="AF34" s="32">
        <v>5</v>
      </c>
      <c r="AG34" s="32">
        <v>0</v>
      </c>
      <c r="AH34" s="32">
        <f>(64+37)+1</f>
        <v>102</v>
      </c>
      <c r="AI34" s="32">
        <v>37</v>
      </c>
      <c r="AJ34" s="32">
        <v>1</v>
      </c>
      <c r="AK34" s="32"/>
      <c r="AL34" s="33">
        <f>IF(AF34-AG34&lt;&gt;0,AH34/(AF34-AG34),"")</f>
        <v>20.4</v>
      </c>
      <c r="AM34" s="34">
        <v>2</v>
      </c>
      <c r="AN34" s="34">
        <v>0</v>
      </c>
      <c r="AO34" s="34">
        <v>29</v>
      </c>
      <c r="AP34" s="34">
        <v>21</v>
      </c>
      <c r="AQ34" s="34"/>
      <c r="AR34" s="34"/>
      <c r="AS34" s="35">
        <f>IF(AM34-AN34&lt;&gt;0,AO34/(AM34-AN34),"")</f>
        <v>14.5</v>
      </c>
      <c r="AT34" s="36"/>
      <c r="AU34" s="36"/>
      <c r="AV34" s="36"/>
      <c r="AW34" s="36"/>
      <c r="AX34" s="36"/>
      <c r="AY34" s="36"/>
      <c r="AZ34" s="36">
        <f>IF(AT34-AU34&lt;&gt;0,AV34/(AT34-AU34),"")</f>
      </c>
    </row>
    <row r="35" spans="1:52" ht="12.75" customHeight="1">
      <c r="A35" s="17" t="s">
        <v>47</v>
      </c>
      <c r="B35" s="17"/>
      <c r="C35" s="17">
        <v>609</v>
      </c>
      <c r="D35" s="20">
        <f>$K35+$R35+$Y35+$AF35+$AM35+$AT35</f>
        <v>1</v>
      </c>
      <c r="E35" s="21">
        <f>$L35+$S35+$Z35+$AG35+$AN35+$AU35</f>
        <v>0</v>
      </c>
      <c r="F35" s="21">
        <f>$M35+$T35+$AA35+$AH35+$AO35+$AV35</f>
        <v>0</v>
      </c>
      <c r="G35" s="22">
        <f>MAX($N35,$U35,$AB35,$AI35,$AP35,$AW35)</f>
        <v>0</v>
      </c>
      <c r="H35" s="22">
        <f>$O35+$V35+$AC35+$AJ35+$AQ35+$AX35</f>
        <v>0</v>
      </c>
      <c r="I35" s="22">
        <f>$P35+$W35+$AD35+$AK35+$AR35+$AY35</f>
        <v>0</v>
      </c>
      <c r="J35" s="23">
        <f>IF(D35-E35&lt;&gt;0,F35/(D35-E35),"")</f>
        <v>0</v>
      </c>
      <c r="K35" s="24"/>
      <c r="L35" s="24"/>
      <c r="M35" s="24"/>
      <c r="N35" s="24"/>
      <c r="O35" s="24"/>
      <c r="P35" s="24"/>
      <c r="Q35" s="26"/>
      <c r="R35" s="27"/>
      <c r="S35" s="27"/>
      <c r="T35" s="27"/>
      <c r="U35" s="27"/>
      <c r="V35" s="27"/>
      <c r="W35" s="27"/>
      <c r="X35" s="29"/>
      <c r="Y35" s="50"/>
      <c r="Z35" s="50"/>
      <c r="AA35" s="50"/>
      <c r="AB35" s="30"/>
      <c r="AC35" s="30"/>
      <c r="AD35" s="30"/>
      <c r="AE35" s="31"/>
      <c r="AF35" s="32"/>
      <c r="AG35" s="32"/>
      <c r="AH35" s="32"/>
      <c r="AI35" s="32"/>
      <c r="AJ35" s="32"/>
      <c r="AK35" s="32"/>
      <c r="AL35" s="33">
        <f>IF(AF35-AG35&lt;&gt;0,AH35/(AF35-AG35),"")</f>
      </c>
      <c r="AM35" s="34">
        <v>1</v>
      </c>
      <c r="AN35" s="34">
        <v>0</v>
      </c>
      <c r="AO35" s="34">
        <v>0</v>
      </c>
      <c r="AP35" s="34">
        <v>0</v>
      </c>
      <c r="AQ35" s="34"/>
      <c r="AR35" s="34"/>
      <c r="AS35" s="35">
        <f>IF(AM35-AN35&lt;&gt;0,AO35/(AM35-AN35),"")</f>
        <v>0</v>
      </c>
      <c r="AT35" s="36"/>
      <c r="AU35" s="36"/>
      <c r="AV35" s="36"/>
      <c r="AW35" s="36"/>
      <c r="AX35" s="36"/>
      <c r="AY35" s="36"/>
      <c r="AZ35" s="36">
        <f>IF(AT35-AU35&lt;&gt;0,AV35/(AT35-AU35),"")</f>
      </c>
    </row>
    <row r="36" spans="1:52" ht="12.75" customHeight="1">
      <c r="A36" s="17" t="s">
        <v>48</v>
      </c>
      <c r="B36" s="17"/>
      <c r="C36" s="17">
        <v>199</v>
      </c>
      <c r="D36" s="20">
        <f>$K36+$R36+$Y36+$AF36+$AM36+$AT36</f>
        <v>2</v>
      </c>
      <c r="E36" s="21">
        <f>$L36+$S36+$Z36+$AG36+$AN36+$AU36</f>
        <v>0</v>
      </c>
      <c r="F36" s="21">
        <f>$M36+$T36+$AA36+$AH36+$AO36+$AV36</f>
        <v>19</v>
      </c>
      <c r="G36" s="22">
        <f>MAX($N36,$U36,$AB36,$AI36,$AP36,$AW36)</f>
        <v>16</v>
      </c>
      <c r="H36" s="22">
        <f>$O36+$V36+$AC36+$AJ36+$AQ36+$AX36</f>
        <v>0</v>
      </c>
      <c r="I36" s="22">
        <f>$P36+$W36+$AD36+$AK36+$AR36+$AY36</f>
        <v>0</v>
      </c>
      <c r="J36" s="23">
        <f>IF(D36-E36&lt;&gt;0,F36/(D36-E36),"")</f>
        <v>9.5</v>
      </c>
      <c r="K36" s="24"/>
      <c r="L36" s="24"/>
      <c r="M36" s="24"/>
      <c r="N36" s="24"/>
      <c r="O36" s="24"/>
      <c r="P36" s="24"/>
      <c r="Q36" s="26">
        <f>IF(K36-L36&lt;&gt;0,M36/(K36-L36),"")</f>
      </c>
      <c r="R36" s="38">
        <v>2</v>
      </c>
      <c r="S36" s="38">
        <v>0</v>
      </c>
      <c r="T36" s="38">
        <v>19</v>
      </c>
      <c r="U36" s="38">
        <v>16</v>
      </c>
      <c r="V36" s="38"/>
      <c r="W36" s="38"/>
      <c r="X36" s="29">
        <f>IF(R36-S36&lt;&gt;0,T36/(R36-S36),"")</f>
        <v>9.5</v>
      </c>
      <c r="Y36" s="30"/>
      <c r="Z36" s="30"/>
      <c r="AA36" s="30"/>
      <c r="AB36" s="30"/>
      <c r="AC36" s="30"/>
      <c r="AD36" s="30"/>
      <c r="AE36" s="31">
        <f>IF(Y36-Z36&lt;&gt;0,AA36/(Y36-Z36),"")</f>
      </c>
      <c r="AF36" s="32"/>
      <c r="AG36" s="32"/>
      <c r="AH36" s="32"/>
      <c r="AI36" s="32"/>
      <c r="AJ36" s="32"/>
      <c r="AK36" s="32"/>
      <c r="AL36" s="33">
        <f>IF(AF36-AG36&lt;&gt;0,AH36/(AF36-AG36),"")</f>
      </c>
      <c r="AM36" s="34"/>
      <c r="AN36" s="34"/>
      <c r="AO36" s="34"/>
      <c r="AP36" s="34"/>
      <c r="AQ36" s="34"/>
      <c r="AR36" s="34"/>
      <c r="AS36" s="35">
        <f>IF(AM36-AN36&lt;&gt;0,AO36/(AM36-AN36),"")</f>
      </c>
      <c r="AT36" s="36"/>
      <c r="AU36" s="36"/>
      <c r="AV36" s="36"/>
      <c r="AW36" s="36"/>
      <c r="AX36" s="36"/>
      <c r="AY36" s="36"/>
      <c r="AZ36" s="36">
        <f>IF(AT36-AU36&lt;&gt;0,AV36/(AT36-AU36),"")</f>
      </c>
    </row>
    <row r="37" spans="1:52" ht="12.75" customHeight="1">
      <c r="A37" s="17" t="s">
        <v>49</v>
      </c>
      <c r="B37" s="17"/>
      <c r="C37" s="17">
        <v>402</v>
      </c>
      <c r="D37" s="20">
        <f>$K37+$R37+$Y37+$AF37+$AM37+$AT37</f>
        <v>84</v>
      </c>
      <c r="E37" s="21">
        <f>$L37+$S37+$Z37+$AG37+$AN37+$AU37</f>
        <v>43</v>
      </c>
      <c r="F37" s="21">
        <f>$M37+$T37+$AA37+$AH37+$AO37+$AV37</f>
        <v>322</v>
      </c>
      <c r="G37" s="22">
        <f>MAX($N37,$U37,$AB37,$AI37,$AP37,$AW37)</f>
        <v>36</v>
      </c>
      <c r="H37" s="22">
        <f>$O37+$V37+$AC37+$AJ37+$AQ37+$AX37</f>
        <v>0</v>
      </c>
      <c r="I37" s="22">
        <f>$P37+$W37+$AD37+$AK37+$AR37+$AY37</f>
        <v>0</v>
      </c>
      <c r="J37" s="23">
        <f>IF(D37-E37&lt;&gt;0,F37/(D37-E37),"")</f>
        <v>7.853658536585366</v>
      </c>
      <c r="K37" s="24">
        <v>6</v>
      </c>
      <c r="L37" s="24">
        <v>5</v>
      </c>
      <c r="M37" s="24">
        <v>12</v>
      </c>
      <c r="N37" s="24">
        <v>4</v>
      </c>
      <c r="O37" s="24"/>
      <c r="P37" s="24"/>
      <c r="Q37" s="26">
        <f>IF(K37-L37&lt;&gt;0,M37/(K37-L37),"")</f>
        <v>12</v>
      </c>
      <c r="R37" s="38">
        <v>69</v>
      </c>
      <c r="S37" s="38">
        <v>34</v>
      </c>
      <c r="T37" s="38">
        <v>228</v>
      </c>
      <c r="U37" s="38">
        <v>16</v>
      </c>
      <c r="V37" s="38"/>
      <c r="W37" s="38"/>
      <c r="X37" s="29">
        <f>IF(R37-S37&lt;&gt;0,T37/(R37-S37),"")</f>
        <v>6.514285714285714</v>
      </c>
      <c r="Y37" s="30">
        <v>7</v>
      </c>
      <c r="Z37" s="30">
        <v>3</v>
      </c>
      <c r="AA37" s="30">
        <v>66</v>
      </c>
      <c r="AB37" s="30">
        <v>36</v>
      </c>
      <c r="AC37" s="30"/>
      <c r="AD37" s="30"/>
      <c r="AE37" s="31">
        <f>IF(Y37-Z37&lt;&gt;0,AA37/(Y37-Z37),"")</f>
        <v>16.5</v>
      </c>
      <c r="AF37" s="32">
        <v>2</v>
      </c>
      <c r="AG37" s="32">
        <v>1</v>
      </c>
      <c r="AH37" s="32">
        <v>16</v>
      </c>
      <c r="AI37" s="32" t="s">
        <v>50</v>
      </c>
      <c r="AJ37" s="32"/>
      <c r="AK37" s="32"/>
      <c r="AL37" s="33">
        <f>IF(AF37-AG37&lt;&gt;0,AH37/(AF37-AG37),"")</f>
        <v>16</v>
      </c>
      <c r="AM37" s="34"/>
      <c r="AN37" s="34"/>
      <c r="AO37" s="34"/>
      <c r="AP37" s="34"/>
      <c r="AQ37" s="34"/>
      <c r="AR37" s="34"/>
      <c r="AS37" s="35">
        <f>IF(AM37-AN37&lt;&gt;0,AO37/(AM37-AN37),"")</f>
      </c>
      <c r="AT37" s="36"/>
      <c r="AU37" s="36"/>
      <c r="AV37" s="36"/>
      <c r="AW37" s="36"/>
      <c r="AX37" s="36"/>
      <c r="AY37" s="36"/>
      <c r="AZ37" s="36">
        <f>IF(AT37-AU37&lt;&gt;0,AV37/(AT37-AU37),"")</f>
      </c>
    </row>
    <row r="38" spans="1:52" ht="12.75" customHeight="1">
      <c r="A38" s="17" t="s">
        <v>51</v>
      </c>
      <c r="B38" s="17"/>
      <c r="C38" s="17">
        <v>384</v>
      </c>
      <c r="D38" s="20">
        <f>$K38+$R38+$Y38+$AF38+$AM38+$AT38</f>
        <v>21</v>
      </c>
      <c r="E38" s="21">
        <f>$L38+$S38+$Z38+$AG38+$AN38+$AU38</f>
        <v>1</v>
      </c>
      <c r="F38" s="21">
        <f>$M38+$T38+$AA38+$AH38+$AO38+$AV38</f>
        <v>407</v>
      </c>
      <c r="G38" s="22">
        <f>MAX($N38,$U38,$AB38,$AI38,$AP38,$AW38)</f>
        <v>75</v>
      </c>
      <c r="H38" s="22">
        <f>$O38+$V38+$AC38+$AJ38+$AQ38+$AX38</f>
        <v>4</v>
      </c>
      <c r="I38" s="22">
        <f>$P38+$W38+$AD38+$AK38+$AR38+$AY38</f>
        <v>0</v>
      </c>
      <c r="J38" s="23">
        <f>IF(D38-E38&lt;&gt;0,F38/(D38-E38),"")</f>
        <v>20.35</v>
      </c>
      <c r="K38" s="24"/>
      <c r="L38" s="24"/>
      <c r="M38" s="24"/>
      <c r="N38" s="24"/>
      <c r="O38" s="24"/>
      <c r="P38" s="24"/>
      <c r="Q38" s="26">
        <f>IF(K38-L38&lt;&gt;0,M38/(K38-L38),"")</f>
      </c>
      <c r="R38" s="38">
        <f>3+1</f>
        <v>4</v>
      </c>
      <c r="S38" s="38">
        <v>0</v>
      </c>
      <c r="T38" s="38">
        <v>13</v>
      </c>
      <c r="U38" s="38">
        <v>6</v>
      </c>
      <c r="V38" s="38"/>
      <c r="W38" s="38"/>
      <c r="X38" s="29">
        <f>IF(R38-S38&lt;&gt;0,T38/(R38-S38),"")</f>
        <v>3.25</v>
      </c>
      <c r="Y38" s="30">
        <f>3+1+1</f>
        <v>5</v>
      </c>
      <c r="Z38" s="30">
        <v>1</v>
      </c>
      <c r="AA38" s="30">
        <f>16+58+28</f>
        <v>102</v>
      </c>
      <c r="AB38" s="30">
        <v>58</v>
      </c>
      <c r="AC38" s="30">
        <v>1</v>
      </c>
      <c r="AD38" s="30"/>
      <c r="AE38" s="31">
        <f>IF(Y38-Z38&lt;&gt;0,AA38/(Y38-Z38),"")</f>
        <v>25.5</v>
      </c>
      <c r="AF38" s="28">
        <f>9+3</f>
        <v>12</v>
      </c>
      <c r="AG38" s="28">
        <v>0</v>
      </c>
      <c r="AH38" s="28">
        <f>184+108</f>
        <v>292</v>
      </c>
      <c r="AI38" s="28">
        <v>75</v>
      </c>
      <c r="AJ38" s="28">
        <v>3</v>
      </c>
      <c r="AK38" s="28"/>
      <c r="AL38" s="33">
        <f>IF(AF38-AG38&lt;&gt;0,AH38/(AF38-AG38),"")</f>
        <v>24.333333333333332</v>
      </c>
      <c r="AM38" s="40"/>
      <c r="AN38" s="40"/>
      <c r="AO38" s="40"/>
      <c r="AP38" s="40"/>
      <c r="AQ38" s="40"/>
      <c r="AR38" s="40"/>
      <c r="AS38" s="35">
        <f>IF(AM38-AN38&lt;&gt;0,AO38/(AM38-AN38),"")</f>
      </c>
      <c r="AT38" s="36"/>
      <c r="AU38" s="36"/>
      <c r="AV38" s="36"/>
      <c r="AW38" s="36"/>
      <c r="AX38" s="36"/>
      <c r="AY38" s="36"/>
      <c r="AZ38" s="36">
        <f>IF(AT38-AU38&lt;&gt;0,AV38/(AT38-AU38),"")</f>
      </c>
    </row>
    <row r="39" spans="1:52" ht="12.75" customHeight="1">
      <c r="A39" s="17" t="s">
        <v>52</v>
      </c>
      <c r="B39" s="17"/>
      <c r="C39" s="17">
        <v>251</v>
      </c>
      <c r="D39" s="20">
        <f>$K39+$R39+$Y39+$AF39+$AM39+$AT39</f>
        <v>10</v>
      </c>
      <c r="E39" s="21">
        <f>$L39+$S39+$Z39+$AG39+$AN39+$AU39</f>
        <v>1</v>
      </c>
      <c r="F39" s="21">
        <f>$M39+$T39+$AA39+$AH39+$AO39+$AV39</f>
        <v>186</v>
      </c>
      <c r="G39" s="22">
        <f>MAX($N39,$U39,$AB39,$AI39,$AP39,$AW39)</f>
        <v>73</v>
      </c>
      <c r="H39" s="22">
        <f>$O39+$V39+$AC39+$AJ39+$AQ39+$AX39</f>
        <v>0</v>
      </c>
      <c r="I39" s="22">
        <f>$P39+$W39+$AD39+$AK39+$AR39+$AY39</f>
        <v>0</v>
      </c>
      <c r="J39" s="23">
        <f>IF(D39-E39&lt;&gt;0,F39/(D39-E39),"")</f>
        <v>20.666666666666668</v>
      </c>
      <c r="K39" s="24"/>
      <c r="L39" s="24"/>
      <c r="M39" s="24"/>
      <c r="N39" s="24"/>
      <c r="O39" s="24"/>
      <c r="P39" s="24"/>
      <c r="Q39" s="26">
        <f>IF(K39-L39&lt;&gt;0,M39/(K39-L39),"")</f>
      </c>
      <c r="R39" s="38">
        <v>1</v>
      </c>
      <c r="S39" s="38">
        <v>0</v>
      </c>
      <c r="T39" s="38">
        <v>8</v>
      </c>
      <c r="U39" s="38">
        <v>8</v>
      </c>
      <c r="V39" s="38"/>
      <c r="W39" s="38"/>
      <c r="X39" s="29">
        <f>IF(R39-S39&lt;&gt;0,T39/(R39-S39),"")</f>
        <v>8</v>
      </c>
      <c r="Y39" s="30">
        <v>4</v>
      </c>
      <c r="Z39" s="30">
        <v>0</v>
      </c>
      <c r="AA39" s="30">
        <v>21</v>
      </c>
      <c r="AB39" s="30">
        <v>9</v>
      </c>
      <c r="AC39" s="30"/>
      <c r="AD39" s="30"/>
      <c r="AE39" s="31">
        <f>IF(Y39-Z39&lt;&gt;0,AA39/(Y39-Z39),"")</f>
        <v>5.25</v>
      </c>
      <c r="AF39" s="32">
        <v>5</v>
      </c>
      <c r="AG39" s="32">
        <v>1</v>
      </c>
      <c r="AH39" s="32">
        <v>157</v>
      </c>
      <c r="AI39" s="32">
        <v>73</v>
      </c>
      <c r="AJ39" s="32"/>
      <c r="AK39" s="32"/>
      <c r="AL39" s="33">
        <f>IF(AF39-AG39&lt;&gt;0,AH39/(AF39-AG39),"")</f>
        <v>39.25</v>
      </c>
      <c r="AM39" s="34"/>
      <c r="AN39" s="34"/>
      <c r="AO39" s="34"/>
      <c r="AP39" s="34"/>
      <c r="AQ39" s="34"/>
      <c r="AR39" s="34"/>
      <c r="AS39" s="35">
        <f>IF(AM39-AN39&lt;&gt;0,AO39/(AM39-AN39),"")</f>
      </c>
      <c r="AT39" s="36"/>
      <c r="AU39" s="36"/>
      <c r="AV39" s="36"/>
      <c r="AW39" s="36"/>
      <c r="AX39" s="36"/>
      <c r="AY39" s="36"/>
      <c r="AZ39" s="36">
        <f>IF(AT39-AU39&lt;&gt;0,AV39/(AT39-AU39),"")</f>
      </c>
    </row>
    <row r="40" spans="1:52" ht="12.75" customHeight="1">
      <c r="A40" s="51" t="s">
        <v>53</v>
      </c>
      <c r="B40" s="51"/>
      <c r="C40" s="17">
        <v>275</v>
      </c>
      <c r="D40" s="20">
        <f>$K40+$R40+$Y40+$AF40+$AM40+$AT40</f>
        <v>1</v>
      </c>
      <c r="E40" s="21">
        <f>$L40+$S40+$Z40+$AG40+$AN40+$AU40</f>
        <v>0</v>
      </c>
      <c r="F40" s="21">
        <f>$M40+$T40+$AA40+$AH40+$AO40+$AV40</f>
        <v>15</v>
      </c>
      <c r="G40" s="22">
        <f>MAX($N40,$U40,$AB40,$AI40,$AP40,$AW40)</f>
        <v>15</v>
      </c>
      <c r="H40" s="22">
        <f>$O40+$V40+$AC40+$AJ40+$AQ40+$AX40</f>
        <v>0</v>
      </c>
      <c r="I40" s="22">
        <f>$P40+$W40+$AD40+$AK40+$AR40+$AY40</f>
        <v>0</v>
      </c>
      <c r="J40" s="23">
        <f>IF(D40-E40&lt;&gt;0,F40/(D40-E40),"")</f>
        <v>15</v>
      </c>
      <c r="K40" s="36"/>
      <c r="L40" s="36"/>
      <c r="M40" s="36"/>
      <c r="N40" s="36"/>
      <c r="O40" s="36"/>
      <c r="P40" s="36"/>
      <c r="Q40" s="26">
        <f>IF(K40-L40&lt;&gt;0,M40/(K40-L40),"")</f>
      </c>
      <c r="R40" s="44"/>
      <c r="S40" s="44"/>
      <c r="T40" s="44"/>
      <c r="U40" s="44"/>
      <c r="V40" s="44"/>
      <c r="W40" s="44"/>
      <c r="X40" s="29">
        <f>IF(R40-S40&lt;&gt;0,T40/(R40-S40),"")</f>
      </c>
      <c r="Y40" s="52"/>
      <c r="Z40" s="52"/>
      <c r="AA40" s="52"/>
      <c r="AB40" s="52"/>
      <c r="AC40" s="52"/>
      <c r="AD40" s="52"/>
      <c r="AE40" s="31">
        <f>IF(Y40-Z40&lt;&gt;0,AA40/(Y40-Z40),"")</f>
      </c>
      <c r="AF40" s="47">
        <v>1</v>
      </c>
      <c r="AG40" s="47">
        <v>0</v>
      </c>
      <c r="AH40" s="47">
        <v>15</v>
      </c>
      <c r="AI40" s="47">
        <v>15</v>
      </c>
      <c r="AJ40" s="47"/>
      <c r="AK40" s="47"/>
      <c r="AL40" s="33">
        <f>IF(AF40-AG40&lt;&gt;0,AH40/(AF40-AG40),"")</f>
        <v>15</v>
      </c>
      <c r="AM40" s="48"/>
      <c r="AN40" s="48"/>
      <c r="AO40" s="48"/>
      <c r="AP40" s="48"/>
      <c r="AQ40" s="48"/>
      <c r="AR40" s="48"/>
      <c r="AS40" s="35">
        <f>IF(AM40-AN40&lt;&gt;0,AO40/(AM40-AN40),"")</f>
      </c>
      <c r="AT40" s="36"/>
      <c r="AU40" s="36"/>
      <c r="AV40" s="36"/>
      <c r="AW40" s="36"/>
      <c r="AX40" s="36"/>
      <c r="AY40" s="36"/>
      <c r="AZ40" s="36">
        <f>IF(AT40-AU40&lt;&gt;0,AV40/(AT40-AU40),"")</f>
      </c>
    </row>
    <row r="41" spans="1:52" ht="12.75" customHeight="1">
      <c r="A41" s="17" t="s">
        <v>54</v>
      </c>
      <c r="B41" s="17"/>
      <c r="C41" s="17">
        <v>419</v>
      </c>
      <c r="D41" s="20">
        <f>$K41+$R41+$Y41+$AF41+$AM41+$AT41</f>
        <v>4</v>
      </c>
      <c r="E41" s="21">
        <f>$L41+$S41+$Z41+$AG41+$AN41+$AU41</f>
        <v>1</v>
      </c>
      <c r="F41" s="21">
        <f>$M41+$T41+$AA41+$AH41+$AO41+$AV41</f>
        <v>29</v>
      </c>
      <c r="G41" s="22">
        <f>MAX($N41,$U41,$AB41,$AI41,$AP41,$AW41)</f>
        <v>9</v>
      </c>
      <c r="H41" s="22">
        <f>$O41+$V41+$AC41+$AJ41+$AQ41+$AX41</f>
        <v>0</v>
      </c>
      <c r="I41" s="22">
        <f>$P41+$W41+$AD41+$AK41+$AR41+$AY41</f>
        <v>0</v>
      </c>
      <c r="J41" s="23">
        <f>IF(D41-E41&lt;&gt;0,F41/(D41-E41),"")</f>
        <v>9.666666666666666</v>
      </c>
      <c r="K41" s="24"/>
      <c r="L41" s="24"/>
      <c r="M41" s="24"/>
      <c r="N41" s="24"/>
      <c r="O41" s="24"/>
      <c r="P41" s="24"/>
      <c r="Q41" s="26">
        <f>IF(K41-L41&lt;&gt;0,M41/(K41-L41),"")</f>
      </c>
      <c r="R41" s="38"/>
      <c r="S41" s="38"/>
      <c r="T41" s="38"/>
      <c r="U41" s="38"/>
      <c r="V41" s="38"/>
      <c r="W41" s="38"/>
      <c r="X41" s="29">
        <f>IF(R41-S41&lt;&gt;0,T41/(R41-S41),"")</f>
      </c>
      <c r="Y41" s="30"/>
      <c r="Z41" s="30"/>
      <c r="AA41" s="30"/>
      <c r="AB41" s="30"/>
      <c r="AC41" s="30"/>
      <c r="AD41" s="30"/>
      <c r="AE41" s="31">
        <f>IF(Y41-Z41&lt;&gt;0,AA41/(Y41-Z41),"")</f>
      </c>
      <c r="AF41" s="32"/>
      <c r="AG41" s="32"/>
      <c r="AH41" s="32"/>
      <c r="AI41" s="32"/>
      <c r="AJ41" s="32"/>
      <c r="AK41" s="32"/>
      <c r="AL41" s="33">
        <f>IF(AF41-AG41&lt;&gt;0,AH41/(AF41-AG41),"")</f>
      </c>
      <c r="AM41" s="34">
        <v>4</v>
      </c>
      <c r="AN41" s="34">
        <v>1</v>
      </c>
      <c r="AO41" s="34">
        <v>29</v>
      </c>
      <c r="AP41" s="34">
        <v>9</v>
      </c>
      <c r="AQ41" s="34"/>
      <c r="AR41" s="34"/>
      <c r="AS41" s="35">
        <f>IF(AM41-AN41&lt;&gt;0,AO41/(AM41-AN41),"")</f>
        <v>9.666666666666666</v>
      </c>
      <c r="AT41" s="36"/>
      <c r="AU41" s="36"/>
      <c r="AV41" s="36"/>
      <c r="AW41" s="36"/>
      <c r="AX41" s="36"/>
      <c r="AY41" s="36"/>
      <c r="AZ41" s="36">
        <f>IF(AT41-AU41&lt;&gt;0,AV41/(AT41-AU41),"")</f>
      </c>
    </row>
    <row r="42" spans="1:52" ht="12.75" customHeight="1">
      <c r="A42" s="17" t="s">
        <v>55</v>
      </c>
      <c r="B42" s="17">
        <v>1978</v>
      </c>
      <c r="C42" s="17">
        <v>41</v>
      </c>
      <c r="D42" s="20">
        <f>$K42+$R42+$Y42+$AF42+$AM42+$AT42</f>
        <v>99</v>
      </c>
      <c r="E42" s="21">
        <f>$L42+$S42+$Z42+$AG42+$AN42+$AU42</f>
        <v>11</v>
      </c>
      <c r="F42" s="21">
        <f>$M42+$T42+$AA42+$AH42+$AO42+$AV42</f>
        <v>1390</v>
      </c>
      <c r="G42" s="22">
        <f>MAX($N42,$U42,$AB42,$AI42,$AP42,$AW42)</f>
        <v>53</v>
      </c>
      <c r="H42" s="22">
        <f>$O42+$V42+$AC42+$AJ42+$AQ42+$AX42</f>
        <v>2</v>
      </c>
      <c r="I42" s="22">
        <f>$P42+$W42+$AD42+$AK42+$AR42+$AY42</f>
        <v>0</v>
      </c>
      <c r="J42" s="23">
        <f>IF(D42-E42&lt;&gt;0,F42/(D42-E42),"")</f>
        <v>15.795454545454545</v>
      </c>
      <c r="K42" s="24">
        <v>70</v>
      </c>
      <c r="L42" s="24">
        <v>9</v>
      </c>
      <c r="M42" s="24">
        <v>892</v>
      </c>
      <c r="N42" s="24">
        <v>53</v>
      </c>
      <c r="O42" s="24">
        <v>1</v>
      </c>
      <c r="P42" s="24"/>
      <c r="Q42" s="26">
        <f>IF(K42-L42&lt;&gt;0,M42/(K42-L42),"")</f>
        <v>14.62295081967213</v>
      </c>
      <c r="R42" s="38">
        <v>27</v>
      </c>
      <c r="S42" s="38">
        <v>1</v>
      </c>
      <c r="T42" s="38">
        <v>440</v>
      </c>
      <c r="U42" s="38">
        <v>46</v>
      </c>
      <c r="V42" s="38"/>
      <c r="W42" s="38"/>
      <c r="X42" s="29">
        <f>IF(R42-S42&lt;&gt;0,T42/(R42-S42),"")</f>
        <v>16.923076923076923</v>
      </c>
      <c r="Y42" s="30">
        <v>2</v>
      </c>
      <c r="Z42" s="30">
        <v>1</v>
      </c>
      <c r="AA42" s="30">
        <v>58</v>
      </c>
      <c r="AB42" s="30">
        <v>52</v>
      </c>
      <c r="AC42" s="30">
        <v>1</v>
      </c>
      <c r="AD42" s="30"/>
      <c r="AE42" s="31">
        <f>IF(Y42-Z42&lt;&gt;0,AA42/(Y42-Z42),"")</f>
        <v>58</v>
      </c>
      <c r="AF42" s="32"/>
      <c r="AG42" s="32"/>
      <c r="AH42" s="32"/>
      <c r="AI42" s="32"/>
      <c r="AJ42" s="32"/>
      <c r="AK42" s="32"/>
      <c r="AL42" s="33">
        <f>IF(AF42-AG42&lt;&gt;0,AH42/(AF42-AG42),"")</f>
      </c>
      <c r="AM42" s="34"/>
      <c r="AN42" s="34"/>
      <c r="AO42" s="34"/>
      <c r="AP42" s="34"/>
      <c r="AQ42" s="34"/>
      <c r="AR42" s="34"/>
      <c r="AS42" s="35">
        <f>IF(AM42-AN42&lt;&gt;0,AO42/(AM42-AN42),"")</f>
      </c>
      <c r="AT42" s="36"/>
      <c r="AU42" s="36"/>
      <c r="AV42" s="36"/>
      <c r="AW42" s="36"/>
      <c r="AX42" s="36"/>
      <c r="AY42" s="36"/>
      <c r="AZ42" s="36">
        <f>IF(AT42-AU42&lt;&gt;0,AV42/(AT42-AU42),"")</f>
      </c>
    </row>
    <row r="43" spans="1:52" ht="12.75" customHeight="1">
      <c r="A43" s="17" t="s">
        <v>56</v>
      </c>
      <c r="B43" s="17"/>
      <c r="C43" s="17">
        <v>397</v>
      </c>
      <c r="D43" s="20">
        <f>$K43+$R43+$Y43+$AF43+$AM43+$AT43</f>
        <v>124</v>
      </c>
      <c r="E43" s="21">
        <f>$L43+$S43+$Z43+$AG43+$AN43+$AU43</f>
        <v>12</v>
      </c>
      <c r="F43" s="21">
        <f>$M43+$T43+$AA43+$AH43+$AO43+$AV43</f>
        <v>2021</v>
      </c>
      <c r="G43" s="22">
        <f>MAX($N43,$U43,$AB43,$AI43,$AP43,$AW43)</f>
        <v>102</v>
      </c>
      <c r="H43" s="22">
        <f>$O43+$V43+$AC43+$AJ43+$AQ43+$AX43</f>
        <v>4</v>
      </c>
      <c r="I43" s="22">
        <f>$P43+$W43+$AD43+$AK43+$AR43+$AY43</f>
        <v>1</v>
      </c>
      <c r="J43" s="23">
        <f>IF(D43-E43&lt;&gt;0,F43/(D43-E43),"")</f>
        <v>18.044642857142858</v>
      </c>
      <c r="K43" s="24">
        <v>11</v>
      </c>
      <c r="L43" s="24">
        <v>4</v>
      </c>
      <c r="M43" s="24">
        <v>125</v>
      </c>
      <c r="N43" s="24">
        <v>23</v>
      </c>
      <c r="O43" s="24"/>
      <c r="P43" s="24"/>
      <c r="Q43" s="26">
        <f>IF(K43-L43&lt;&gt;0,M43/(K43-L43),"")</f>
        <v>17.857142857142858</v>
      </c>
      <c r="R43" s="38">
        <v>91</v>
      </c>
      <c r="S43" s="38">
        <f>(1+2+2+1)+0</f>
        <v>6</v>
      </c>
      <c r="T43" s="38">
        <v>1377</v>
      </c>
      <c r="U43" s="38">
        <v>83</v>
      </c>
      <c r="V43" s="38">
        <v>3</v>
      </c>
      <c r="W43" s="38"/>
      <c r="X43" s="29">
        <f>IF(R43-S43&lt;&gt;0,T43/(R43-S43),"")</f>
        <v>16.2</v>
      </c>
      <c r="Y43" s="30">
        <v>19</v>
      </c>
      <c r="Z43" s="30">
        <v>2</v>
      </c>
      <c r="AA43" s="30">
        <v>485</v>
      </c>
      <c r="AB43" s="41">
        <v>102</v>
      </c>
      <c r="AC43" s="30">
        <v>1</v>
      </c>
      <c r="AD43" s="30">
        <v>1</v>
      </c>
      <c r="AE43" s="31">
        <f>IF(Y43-Z43&lt;&gt;0,AA43/(Y43-Z43),"")</f>
        <v>28.529411764705884</v>
      </c>
      <c r="AF43" s="32">
        <v>2</v>
      </c>
      <c r="AG43" s="32">
        <v>0</v>
      </c>
      <c r="AH43" s="32">
        <v>10</v>
      </c>
      <c r="AI43" s="32">
        <v>10</v>
      </c>
      <c r="AJ43" s="32"/>
      <c r="AK43" s="32"/>
      <c r="AL43" s="33">
        <f>IF(AF43-AG43&lt;&gt;0,AH43/(AF43-AG43),"")</f>
        <v>5</v>
      </c>
      <c r="AM43" s="34">
        <v>1</v>
      </c>
      <c r="AN43" s="34">
        <v>0</v>
      </c>
      <c r="AO43" s="34">
        <v>24</v>
      </c>
      <c r="AP43" s="34">
        <v>24</v>
      </c>
      <c r="AQ43" s="34"/>
      <c r="AR43" s="34"/>
      <c r="AS43" s="35">
        <f>IF(AM43-AN43&lt;&gt;0,AO43/(AM43-AN43),"")</f>
        <v>24</v>
      </c>
      <c r="AT43" s="36"/>
      <c r="AU43" s="36"/>
      <c r="AV43" s="36"/>
      <c r="AW43" s="36"/>
      <c r="AX43" s="36"/>
      <c r="AY43" s="36"/>
      <c r="AZ43" s="36">
        <f>IF(AT43-AU43&lt;&gt;0,AV43/(AT43-AU43),"")</f>
      </c>
    </row>
    <row r="44" spans="1:52" ht="12.75" customHeight="1">
      <c r="A44" s="17" t="s">
        <v>57</v>
      </c>
      <c r="B44" s="17"/>
      <c r="C44" s="17">
        <v>622</v>
      </c>
      <c r="D44" s="20">
        <f>$K44+$R44+$Y44+$AF44+$AM44+$AT44</f>
        <v>2</v>
      </c>
      <c r="E44" s="21">
        <f>$L44+$S44+$Z44+$AG44+$AN44+$AU44</f>
        <v>0</v>
      </c>
      <c r="F44" s="21">
        <f>$M44+$T44+$AA44+$AH44+$AO44+$AV44</f>
        <v>7</v>
      </c>
      <c r="G44" s="22">
        <f>MAX($N44,$U44,$AB44,$AI44,$AP44,$AW44)</f>
        <v>7</v>
      </c>
      <c r="H44" s="22">
        <f>$O44+$V44+$AC44+$AJ44+$AQ44+$AX44</f>
        <v>0</v>
      </c>
      <c r="I44" s="22">
        <f>$P44+$W44+$AD44+$AK44+$AR44+$AY44</f>
        <v>0</v>
      </c>
      <c r="J44" s="23">
        <f>IF(D44-E44&lt;&gt;0,F44/(D44-E44),"")</f>
        <v>3.5</v>
      </c>
      <c r="K44" s="24"/>
      <c r="L44" s="24"/>
      <c r="M44" s="24"/>
      <c r="N44" s="24"/>
      <c r="O44" s="24"/>
      <c r="P44" s="24"/>
      <c r="Q44" s="26">
        <f>IF(K44-L44&lt;&gt;0,M44/(K44-L44),"")</f>
      </c>
      <c r="R44" s="27"/>
      <c r="S44" s="27"/>
      <c r="T44" s="27"/>
      <c r="U44" s="27"/>
      <c r="V44" s="27"/>
      <c r="W44" s="27"/>
      <c r="X44" s="29">
        <f>IF(R44-S44&lt;&gt;0,T44/(R44-S44),"")</f>
      </c>
      <c r="Y44" s="30"/>
      <c r="Z44" s="30"/>
      <c r="AA44" s="30"/>
      <c r="AB44" s="30"/>
      <c r="AC44" s="30"/>
      <c r="AD44" s="30"/>
      <c r="AE44" s="31">
        <f>IF(Y44-Z44&lt;&gt;0,AA44/(Y44-Z44),"")</f>
      </c>
      <c r="AF44" s="32">
        <v>1</v>
      </c>
      <c r="AG44" s="32">
        <v>0</v>
      </c>
      <c r="AH44" s="32">
        <v>7</v>
      </c>
      <c r="AI44" s="32">
        <v>7</v>
      </c>
      <c r="AJ44" s="32"/>
      <c r="AK44" s="32"/>
      <c r="AL44" s="33">
        <f>IF(AF44-AG44&lt;&gt;0,AH44/(AF44-AG44),"")</f>
        <v>7</v>
      </c>
      <c r="AM44" s="34">
        <v>1</v>
      </c>
      <c r="AN44" s="34">
        <v>0</v>
      </c>
      <c r="AO44" s="34">
        <v>0</v>
      </c>
      <c r="AP44" s="34">
        <v>0</v>
      </c>
      <c r="AQ44" s="34"/>
      <c r="AR44" s="34"/>
      <c r="AS44" s="35">
        <f>IF(AM44-AN44&lt;&gt;0,AO44/(AM44-AN44),"")</f>
        <v>0</v>
      </c>
      <c r="AT44" s="36"/>
      <c r="AU44" s="36"/>
      <c r="AV44" s="36"/>
      <c r="AW44" s="36"/>
      <c r="AX44" s="36"/>
      <c r="AY44" s="36"/>
      <c r="AZ44" s="36">
        <f>IF(AT44-AU44&lt;&gt;0,AV44/(AT44-AU44),"")</f>
      </c>
    </row>
    <row r="45" spans="1:52" ht="12.75" customHeight="1">
      <c r="A45" s="17" t="s">
        <v>58</v>
      </c>
      <c r="B45" s="17"/>
      <c r="C45" s="17">
        <v>566</v>
      </c>
      <c r="D45" s="20">
        <f>$K45+$R45+$Y45+$AF45+$AM45+$AT45</f>
        <v>1</v>
      </c>
      <c r="E45" s="21">
        <f>$L45+$S45+$Z45+$AG45+$AN45+$AU45</f>
        <v>0</v>
      </c>
      <c r="F45" s="21">
        <f>$M45+$T45+$AA45+$AH45+$AO45+$AV45</f>
        <v>49</v>
      </c>
      <c r="G45" s="22">
        <f>MAX($N45,$U45,$AB45,$AI45,$AP45,$AW45)</f>
        <v>49</v>
      </c>
      <c r="H45" s="22">
        <f>$O45+$V45+$AC45+$AJ45+$AQ45+$AX45</f>
        <v>0</v>
      </c>
      <c r="I45" s="22">
        <f>$P45+$W45+$AD45+$AK45+$AR45+$AY45</f>
        <v>0</v>
      </c>
      <c r="J45" s="23">
        <f>IF(D45-E45&lt;&gt;0,F45/(D45-E45),"")</f>
        <v>49</v>
      </c>
      <c r="K45" s="24"/>
      <c r="L45" s="24"/>
      <c r="M45" s="24"/>
      <c r="N45" s="24"/>
      <c r="O45" s="24"/>
      <c r="P45" s="24"/>
      <c r="Q45" s="26">
        <f>IF(K45-L45&lt;&gt;0,M45/(K45-L45),"")</f>
      </c>
      <c r="R45" s="38"/>
      <c r="S45" s="38"/>
      <c r="T45" s="38"/>
      <c r="U45" s="38"/>
      <c r="V45" s="38"/>
      <c r="W45" s="38"/>
      <c r="X45" s="29">
        <f>IF(R45-S45&lt;&gt;0,T45/(R45-S45),"")</f>
      </c>
      <c r="Y45" s="30"/>
      <c r="Z45" s="30"/>
      <c r="AA45" s="30"/>
      <c r="AB45" s="30"/>
      <c r="AC45" s="30"/>
      <c r="AD45" s="30"/>
      <c r="AE45" s="31">
        <f>IF(Y45-Z45&lt;&gt;0,AA45/(Y45-Z45),"")</f>
      </c>
      <c r="AF45" s="32">
        <v>1</v>
      </c>
      <c r="AG45" s="32">
        <v>0</v>
      </c>
      <c r="AH45" s="32">
        <v>49</v>
      </c>
      <c r="AI45" s="32">
        <v>49</v>
      </c>
      <c r="AJ45" s="32"/>
      <c r="AK45" s="32"/>
      <c r="AL45" s="33">
        <f>IF(AF45-AG45&lt;&gt;0,AH45/(AF45-AG45),"")</f>
        <v>49</v>
      </c>
      <c r="AM45" s="34"/>
      <c r="AN45" s="34"/>
      <c r="AO45" s="34"/>
      <c r="AP45" s="34"/>
      <c r="AQ45" s="34"/>
      <c r="AR45" s="34"/>
      <c r="AS45" s="35">
        <f>IF(AM45-AN45&lt;&gt;0,AO45/(AM45-AN45),"")</f>
      </c>
      <c r="AT45" s="36"/>
      <c r="AU45" s="36"/>
      <c r="AV45" s="36"/>
      <c r="AW45" s="36"/>
      <c r="AX45" s="36"/>
      <c r="AY45" s="36"/>
      <c r="AZ45" s="36">
        <f>IF(AT45-AU45&lt;&gt;0,AV45/(AT45-AU45),"")</f>
      </c>
    </row>
    <row r="46" spans="1:52" ht="12.75" customHeight="1">
      <c r="A46" s="17" t="s">
        <v>59</v>
      </c>
      <c r="B46" s="17"/>
      <c r="C46" s="17">
        <v>431</v>
      </c>
      <c r="D46" s="20">
        <f>$K46+$R46+$Y46+$AF46+$AM46+$AT46</f>
        <v>2</v>
      </c>
      <c r="E46" s="21">
        <f>$L46+$S46+$Z46+$AG46+$AN46+$AU46</f>
        <v>0</v>
      </c>
      <c r="F46" s="21">
        <f>$M46+$T46+$AA46+$AH46+$AO46+$AV46</f>
        <v>69</v>
      </c>
      <c r="G46" s="22">
        <f>MAX($N46,$U46,$AB46,$AI46,$AP46,$AW46)</f>
        <v>60</v>
      </c>
      <c r="H46" s="22">
        <f>$O46+$V46+$AC46+$AJ46+$AQ46+$AX46</f>
        <v>1</v>
      </c>
      <c r="I46" s="22">
        <f>$P46+$W46+$AD46+$AK46+$AR46+$AY46</f>
        <v>0</v>
      </c>
      <c r="J46" s="23">
        <f>IF(D46-E46&lt;&gt;0,F46/(D46-E46),"")</f>
        <v>34.5</v>
      </c>
      <c r="K46" s="24"/>
      <c r="L46" s="24"/>
      <c r="M46" s="24"/>
      <c r="N46" s="24"/>
      <c r="O46" s="24"/>
      <c r="P46" s="24"/>
      <c r="Q46" s="26">
        <f>IF(K46-L46&lt;&gt;0,M46/(K46-L46),"")</f>
      </c>
      <c r="R46" s="38"/>
      <c r="S46" s="38"/>
      <c r="T46" s="38"/>
      <c r="U46" s="38"/>
      <c r="V46" s="38"/>
      <c r="W46" s="38"/>
      <c r="X46" s="29">
        <f>IF(R46-S46&lt;&gt;0,T46/(R46-S46),"")</f>
      </c>
      <c r="Y46" s="30"/>
      <c r="Z46" s="30"/>
      <c r="AA46" s="30"/>
      <c r="AB46" s="30"/>
      <c r="AC46" s="30"/>
      <c r="AD46" s="30"/>
      <c r="AE46" s="31">
        <f>IF(Y46-Z46&lt;&gt;0,AA46/(Y46-Z46),"")</f>
      </c>
      <c r="AF46" s="32">
        <v>1</v>
      </c>
      <c r="AG46" s="32">
        <v>0</v>
      </c>
      <c r="AH46" s="32">
        <v>9</v>
      </c>
      <c r="AI46" s="32">
        <v>9</v>
      </c>
      <c r="AJ46" s="32"/>
      <c r="AK46" s="32"/>
      <c r="AL46" s="33">
        <f>IF(AF46-AG46&lt;&gt;0,AH46/(AF46-AG46),"")</f>
        <v>9</v>
      </c>
      <c r="AM46" s="34">
        <v>1</v>
      </c>
      <c r="AN46" s="34">
        <v>0</v>
      </c>
      <c r="AO46" s="34">
        <v>60</v>
      </c>
      <c r="AP46" s="34">
        <v>60</v>
      </c>
      <c r="AQ46" s="34">
        <v>1</v>
      </c>
      <c r="AR46" s="34"/>
      <c r="AS46" s="35">
        <f>IF(AM46-AN46&lt;&gt;0,AO46/(AM46-AN46),"")</f>
        <v>60</v>
      </c>
      <c r="AT46" s="36"/>
      <c r="AU46" s="36"/>
      <c r="AV46" s="36"/>
      <c r="AW46" s="36"/>
      <c r="AX46" s="36"/>
      <c r="AY46" s="36"/>
      <c r="AZ46" s="36">
        <f>IF(AT46-AU46&lt;&gt;0,AV46/(AT46-AU46),"")</f>
      </c>
    </row>
    <row r="47" spans="1:52" ht="12.75" customHeight="1">
      <c r="A47" s="17" t="s">
        <v>60</v>
      </c>
      <c r="B47" s="17"/>
      <c r="C47" s="17">
        <v>539</v>
      </c>
      <c r="D47" s="20">
        <f>$K47+$R47+$Y47+$AF47+$AM47+$AT47</f>
        <v>5</v>
      </c>
      <c r="E47" s="21">
        <f>$L47+$S47+$Z47+$AG47+$AN47+$AU47</f>
        <v>2</v>
      </c>
      <c r="F47" s="21">
        <f>$M47+$T47+$AA47+$AH47+$AO47+$AV47</f>
        <v>33</v>
      </c>
      <c r="G47" s="22">
        <f>MAX($N47,$U47,$AB47,$AI47,$AP47,$AW47)</f>
        <v>2</v>
      </c>
      <c r="H47" s="22">
        <f>$O47+$V47+$AC47+$AJ47+$AQ47+$AX47</f>
        <v>0</v>
      </c>
      <c r="I47" s="22">
        <f>$P47+$W47+$AD47+$AK47+$AR47+$AY47</f>
        <v>0</v>
      </c>
      <c r="J47" s="23">
        <f>IF(D47-E47&lt;&gt;0,F47/(D47-E47),"")</f>
        <v>11</v>
      </c>
      <c r="K47" s="24"/>
      <c r="L47" s="24"/>
      <c r="M47" s="24"/>
      <c r="N47" s="24"/>
      <c r="O47" s="24"/>
      <c r="P47" s="24"/>
      <c r="Q47" s="26">
        <f>IF(K47-L47&lt;&gt;0,M47/(K47-L47),"")</f>
      </c>
      <c r="R47" s="38"/>
      <c r="S47" s="38"/>
      <c r="T47" s="38"/>
      <c r="U47" s="38"/>
      <c r="V47" s="38"/>
      <c r="W47" s="38"/>
      <c r="X47" s="29">
        <f>IF(R47-S47&lt;&gt;0,T47/(R47-S47),"")</f>
      </c>
      <c r="Y47" s="30"/>
      <c r="Z47" s="30"/>
      <c r="AA47" s="30"/>
      <c r="AB47" s="30"/>
      <c r="AC47" s="30"/>
      <c r="AD47" s="30"/>
      <c r="AE47" s="31">
        <f>IF(Y47-Z47&lt;&gt;0,AA47/(Y47-Z47),"")</f>
      </c>
      <c r="AF47" s="32">
        <v>4</v>
      </c>
      <c r="AG47" s="32">
        <v>1</v>
      </c>
      <c r="AH47" s="32">
        <v>31</v>
      </c>
      <c r="AI47" s="32"/>
      <c r="AJ47" s="32"/>
      <c r="AK47" s="32"/>
      <c r="AL47" s="33">
        <f>IF(AF47-AG47&lt;&gt;0,AH47/(AF47-AG47),"")</f>
        <v>10.333333333333334</v>
      </c>
      <c r="AM47" s="34">
        <v>1</v>
      </c>
      <c r="AN47" s="34">
        <v>1</v>
      </c>
      <c r="AO47" s="34">
        <v>2</v>
      </c>
      <c r="AP47" s="34">
        <v>2</v>
      </c>
      <c r="AQ47" s="34"/>
      <c r="AR47" s="34"/>
      <c r="AS47" s="35">
        <f>IF(AM47-AN47&lt;&gt;0,AO47/(AM47-AN47),"")</f>
      </c>
      <c r="AT47" s="36"/>
      <c r="AU47" s="36"/>
      <c r="AV47" s="36"/>
      <c r="AW47" s="36"/>
      <c r="AX47" s="36"/>
      <c r="AY47" s="36"/>
      <c r="AZ47" s="36">
        <f>IF(AT47-AU47&lt;&gt;0,AV47/(AT47-AU47),"")</f>
      </c>
    </row>
    <row r="48" spans="1:52" ht="12.75" customHeight="1">
      <c r="A48" s="17" t="s">
        <v>61</v>
      </c>
      <c r="B48" s="17"/>
      <c r="C48" s="17">
        <v>318</v>
      </c>
      <c r="D48" s="20">
        <f>$K48+$R48+$Y48+$AF48+$AM48+$AT48</f>
        <v>3</v>
      </c>
      <c r="E48" s="21">
        <f>$L48+$S48+$Z48+$AG48+$AN48+$AU48</f>
        <v>0</v>
      </c>
      <c r="F48" s="21">
        <f>$M48+$T48+$AA48+$AH48+$AO48+$AV48</f>
        <v>90</v>
      </c>
      <c r="G48" s="22">
        <f>MAX($N48,$U48,$AB48,$AI48,$AP48,$AW48)</f>
        <v>42</v>
      </c>
      <c r="H48" s="22">
        <f>$O48+$V48+$AC48+$AJ48+$AQ48+$AX48</f>
        <v>0</v>
      </c>
      <c r="I48" s="22">
        <f>$P48+$W48+$AD48+$AK48+$AR48+$AY48</f>
        <v>0</v>
      </c>
      <c r="J48" s="23">
        <f>IF(D48-E48&lt;&gt;0,F48/(D48-E48),"")</f>
        <v>30</v>
      </c>
      <c r="K48" s="24"/>
      <c r="L48" s="24"/>
      <c r="M48" s="24"/>
      <c r="N48" s="24"/>
      <c r="O48" s="24"/>
      <c r="P48" s="24"/>
      <c r="Q48" s="26">
        <f>IF(K48-L48&lt;&gt;0,M48/(K48-L48),"")</f>
      </c>
      <c r="R48" s="27"/>
      <c r="S48" s="27"/>
      <c r="T48" s="27"/>
      <c r="U48" s="27"/>
      <c r="V48" s="27"/>
      <c r="W48" s="27"/>
      <c r="X48" s="29">
        <f>IF(R48-S48&lt;&gt;0,T48/(R48-S48),"")</f>
      </c>
      <c r="Y48" s="30">
        <v>2</v>
      </c>
      <c r="Z48" s="30">
        <v>0</v>
      </c>
      <c r="AA48" s="30">
        <v>49</v>
      </c>
      <c r="AB48" s="30">
        <v>42</v>
      </c>
      <c r="AC48" s="30"/>
      <c r="AD48" s="30"/>
      <c r="AE48" s="31">
        <f>IF(Y48-Z48&lt;&gt;0,AA48/(Y48-Z48),"")</f>
        <v>24.5</v>
      </c>
      <c r="AF48" s="32">
        <v>1</v>
      </c>
      <c r="AG48" s="32">
        <v>0</v>
      </c>
      <c r="AH48" s="32">
        <v>41</v>
      </c>
      <c r="AI48" s="32">
        <v>41</v>
      </c>
      <c r="AJ48" s="32"/>
      <c r="AK48" s="32"/>
      <c r="AL48" s="33">
        <f>IF(AF48-AG48&lt;&gt;0,AH48/(AF48-AG48),"")</f>
        <v>41</v>
      </c>
      <c r="AM48" s="34"/>
      <c r="AN48" s="34"/>
      <c r="AO48" s="34"/>
      <c r="AP48" s="34"/>
      <c r="AQ48" s="34"/>
      <c r="AR48" s="34"/>
      <c r="AS48" s="35">
        <f>IF(AM48-AN48&lt;&gt;0,AO48/(AM48-AN48),"")</f>
      </c>
      <c r="AT48" s="36"/>
      <c r="AU48" s="36"/>
      <c r="AV48" s="36"/>
      <c r="AW48" s="36"/>
      <c r="AX48" s="36"/>
      <c r="AY48" s="36"/>
      <c r="AZ48" s="36">
        <f>IF(AT48-AU48&lt;&gt;0,AV48/(AT48-AU48),"")</f>
      </c>
    </row>
    <row r="49" spans="1:52" ht="12.75" customHeight="1">
      <c r="A49" s="17" t="s">
        <v>62</v>
      </c>
      <c r="B49" s="17"/>
      <c r="C49" s="17">
        <v>327</v>
      </c>
      <c r="D49" s="20">
        <f>$K49+$R49+$Y49+$AF49+$AM49+$AT49</f>
        <v>1</v>
      </c>
      <c r="E49" s="21">
        <f>$L49+$S49+$Z49+$AG49+$AN49+$AU49</f>
        <v>0</v>
      </c>
      <c r="F49" s="21">
        <f>$M49+$T49+$AA49+$AH49+$AO49+$AV49</f>
        <v>31</v>
      </c>
      <c r="G49" s="22">
        <f>MAX($N49,$U49,$AB49,$AI49,$AP49,$AW49)</f>
        <v>31</v>
      </c>
      <c r="H49" s="22">
        <f>$O49+$V49+$AC49+$AJ49+$AQ49+$AX49</f>
        <v>0</v>
      </c>
      <c r="I49" s="22">
        <f>$P49+$W49+$AD49+$AK49+$AR49+$AY49</f>
        <v>0</v>
      </c>
      <c r="J49" s="23">
        <f>IF(D49-E49&lt;&gt;0,F49/(D49-E49),"")</f>
        <v>31</v>
      </c>
      <c r="K49" s="24"/>
      <c r="L49" s="24"/>
      <c r="M49" s="24"/>
      <c r="N49" s="24"/>
      <c r="O49" s="24"/>
      <c r="P49" s="24"/>
      <c r="Q49" s="26">
        <f>IF(K49-L49&lt;&gt;0,M49/(K49-L49),"")</f>
      </c>
      <c r="R49" s="27"/>
      <c r="S49" s="27"/>
      <c r="T49" s="27"/>
      <c r="U49" s="27"/>
      <c r="V49" s="27"/>
      <c r="W49" s="27"/>
      <c r="X49" s="29">
        <f>IF(R49-S49&lt;&gt;0,T49/(R49-S49),"")</f>
      </c>
      <c r="Y49" s="30"/>
      <c r="Z49" s="30"/>
      <c r="AA49" s="30"/>
      <c r="AB49" s="30"/>
      <c r="AC49" s="30"/>
      <c r="AD49" s="30"/>
      <c r="AE49" s="31">
        <f>IF(Y49-Z49&lt;&gt;0,AA49/(Y49-Z49),"")</f>
      </c>
      <c r="AF49" s="32">
        <v>1</v>
      </c>
      <c r="AG49" s="32">
        <v>0</v>
      </c>
      <c r="AH49" s="32">
        <v>31</v>
      </c>
      <c r="AI49" s="32">
        <v>31</v>
      </c>
      <c r="AJ49" s="32"/>
      <c r="AK49" s="32"/>
      <c r="AL49" s="33">
        <f>IF(AF49-AG49&lt;&gt;0,AH49/(AF49-AG49),"")</f>
        <v>31</v>
      </c>
      <c r="AM49" s="34"/>
      <c r="AN49" s="34"/>
      <c r="AO49" s="34"/>
      <c r="AP49" s="34"/>
      <c r="AQ49" s="34"/>
      <c r="AR49" s="34"/>
      <c r="AS49" s="35">
        <f>IF(AM49-AN49&lt;&gt;0,AO49/(AM49-AN49),"")</f>
      </c>
      <c r="AT49" s="36"/>
      <c r="AU49" s="36"/>
      <c r="AV49" s="36"/>
      <c r="AW49" s="36"/>
      <c r="AX49" s="36"/>
      <c r="AY49" s="36"/>
      <c r="AZ49" s="36">
        <f>IF(AT49-AU49&lt;&gt;0,AV49/(AT49-AU49),"")</f>
      </c>
    </row>
    <row r="50" spans="1:52" ht="12.75" customHeight="1">
      <c r="A50" s="17" t="s">
        <v>63</v>
      </c>
      <c r="B50" s="17"/>
      <c r="C50" s="17">
        <v>246</v>
      </c>
      <c r="D50" s="20">
        <f>$K50+$R50+$Y50+$AF50+$AM50+$AT50</f>
        <v>9</v>
      </c>
      <c r="E50" s="21">
        <f>$L50+$S50+$Z50+$AG50+$AN50+$AU50</f>
        <v>5</v>
      </c>
      <c r="F50" s="21">
        <f>$M50+$T50+$AA50+$AH50+$AO50+$AV50</f>
        <v>33</v>
      </c>
      <c r="G50" s="22">
        <f>MAX($N50,$U50,$AB50,$AI50,$AP50,$AW50)</f>
        <v>12</v>
      </c>
      <c r="H50" s="22">
        <f>$O50+$V50+$AC50+$AJ50+$AQ50+$AX50</f>
        <v>0</v>
      </c>
      <c r="I50" s="22">
        <f>$P50+$W50+$AD50+$AK50+$AR50+$AY50</f>
        <v>0</v>
      </c>
      <c r="J50" s="23">
        <f>IF(D50-E50&lt;&gt;0,F50/(D50-E50),"")</f>
        <v>8.25</v>
      </c>
      <c r="K50" s="24"/>
      <c r="L50" s="24"/>
      <c r="M50" s="24"/>
      <c r="N50" s="24"/>
      <c r="O50" s="24"/>
      <c r="P50" s="24"/>
      <c r="Q50" s="26">
        <f>IF(K50-L50&lt;&gt;0,M50/(K50-L50),"")</f>
      </c>
      <c r="R50" s="27"/>
      <c r="S50" s="27"/>
      <c r="T50" s="27"/>
      <c r="U50" s="27"/>
      <c r="V50" s="27"/>
      <c r="W50" s="27"/>
      <c r="X50" s="29">
        <f>IF(R50-S50&lt;&gt;0,T50/(R50-S50),"")</f>
      </c>
      <c r="Y50" s="30">
        <v>3</v>
      </c>
      <c r="Z50" s="30">
        <v>2</v>
      </c>
      <c r="AA50" s="30">
        <v>3</v>
      </c>
      <c r="AB50" s="30">
        <v>2</v>
      </c>
      <c r="AC50" s="30"/>
      <c r="AD50" s="30"/>
      <c r="AE50" s="31">
        <f>IF(Y50-Z50&lt;&gt;0,AA50/(Y50-Z50),"")</f>
        <v>3</v>
      </c>
      <c r="AF50" s="32">
        <v>6</v>
      </c>
      <c r="AG50" s="32">
        <v>3</v>
      </c>
      <c r="AH50" s="32">
        <v>30</v>
      </c>
      <c r="AI50" s="32">
        <v>12</v>
      </c>
      <c r="AJ50" s="32"/>
      <c r="AK50" s="32"/>
      <c r="AL50" s="33">
        <f>IF(AF50-AG50&lt;&gt;0,AH50/(AF50-AG50),"")</f>
        <v>10</v>
      </c>
      <c r="AM50" s="34"/>
      <c r="AN50" s="34"/>
      <c r="AO50" s="34"/>
      <c r="AP50" s="34"/>
      <c r="AQ50" s="34"/>
      <c r="AR50" s="34"/>
      <c r="AS50" s="35">
        <f>IF(AM50-AN50&lt;&gt;0,AO50/(AM50-AN50),"")</f>
      </c>
      <c r="AT50" s="36"/>
      <c r="AU50" s="36"/>
      <c r="AV50" s="36"/>
      <c r="AW50" s="36"/>
      <c r="AX50" s="36"/>
      <c r="AY50" s="36"/>
      <c r="AZ50" s="36">
        <f>IF(AT50-AU50&lt;&gt;0,AV50/(AT50-AU50),"")</f>
      </c>
    </row>
    <row r="51" spans="1:52" ht="12.75" customHeight="1">
      <c r="A51" s="17" t="s">
        <v>64</v>
      </c>
      <c r="B51" s="17"/>
      <c r="C51" s="17">
        <v>502</v>
      </c>
      <c r="D51" s="20">
        <f>$K51+$R51+$Y51+$AF51+$AM51+$AT51</f>
        <v>4</v>
      </c>
      <c r="E51" s="21">
        <f>$L51+$S51+$Z51+$AG51+$AN51+$AU51</f>
        <v>1</v>
      </c>
      <c r="F51" s="21">
        <f>$M51+$T51+$AA51+$AH51+$AO51+$AV51</f>
        <v>20</v>
      </c>
      <c r="G51" s="22">
        <f>MAX($N51,$U51,$AB51,$AI51,$AP51,$AW51)</f>
        <v>6</v>
      </c>
      <c r="H51" s="22">
        <f>$O51+$V51+$AC51+$AJ51+$AQ51+$AX51</f>
        <v>0</v>
      </c>
      <c r="I51" s="22">
        <f>$P51+$W51+$AD51+$AK51+$AR51+$AY51</f>
        <v>0</v>
      </c>
      <c r="J51" s="23">
        <f>IF(D51-E51&lt;&gt;0,F51/(D51-E51),"")</f>
        <v>6.666666666666667</v>
      </c>
      <c r="K51" s="24"/>
      <c r="L51" s="24"/>
      <c r="M51" s="24"/>
      <c r="N51" s="24"/>
      <c r="O51" s="24"/>
      <c r="P51" s="24"/>
      <c r="Q51" s="26">
        <f>IF(K51-L51&lt;&gt;0,M51/(K51-L51),"")</f>
      </c>
      <c r="R51" s="27"/>
      <c r="S51" s="27"/>
      <c r="T51" s="27"/>
      <c r="U51" s="27"/>
      <c r="V51" s="27"/>
      <c r="W51" s="27"/>
      <c r="X51" s="29">
        <f>IF(R51-S51&lt;&gt;0,T51/(R51-S51),"")</f>
      </c>
      <c r="Y51" s="30"/>
      <c r="Z51" s="30"/>
      <c r="AA51" s="30"/>
      <c r="AB51" s="30"/>
      <c r="AC51" s="30"/>
      <c r="AD51" s="30"/>
      <c r="AE51" s="31">
        <f>IF(Y51-Z51&lt;&gt;0,AA51/(Y51-Z51),"")</f>
      </c>
      <c r="AF51" s="32"/>
      <c r="AG51" s="32"/>
      <c r="AH51" s="32"/>
      <c r="AI51" s="32"/>
      <c r="AJ51" s="32"/>
      <c r="AK51" s="32"/>
      <c r="AL51" s="33">
        <f>IF(AF51-AG51&lt;&gt;0,AH51/(AF51-AG51),"")</f>
      </c>
      <c r="AM51" s="40">
        <v>4</v>
      </c>
      <c r="AN51" s="40">
        <v>1</v>
      </c>
      <c r="AO51" s="40">
        <v>20</v>
      </c>
      <c r="AP51" s="34">
        <v>6</v>
      </c>
      <c r="AQ51" s="34"/>
      <c r="AR51" s="34"/>
      <c r="AS51" s="35">
        <f>IF(AM51-AN51&lt;&gt;0,AO51/(AM51-AN51),"")</f>
        <v>6.666666666666667</v>
      </c>
      <c r="AT51" s="36"/>
      <c r="AU51" s="36"/>
      <c r="AV51" s="36"/>
      <c r="AW51" s="36"/>
      <c r="AX51" s="36"/>
      <c r="AY51" s="36"/>
      <c r="AZ51" s="36">
        <f>IF(AT51-AU51&lt;&gt;0,AV51/(AT51-AU51),"")</f>
      </c>
    </row>
    <row r="52" spans="1:52" ht="12.75" customHeight="1">
      <c r="A52" s="17" t="s">
        <v>65</v>
      </c>
      <c r="B52" s="17"/>
      <c r="C52" s="17"/>
      <c r="D52" s="20">
        <f>$K52+$R52+$Y52+$AF52+$AM52+$AT52</f>
        <v>1</v>
      </c>
      <c r="E52" s="21">
        <f>$L52+$S52+$Z52+$AG52+$AN52+$AU52</f>
        <v>0</v>
      </c>
      <c r="F52" s="21">
        <f>$M52+$T52+$AA52+$AH52+$AO52+$AV52</f>
        <v>1</v>
      </c>
      <c r="G52" s="22">
        <f>MAX($N52,$U52,$AB52,$AI52,$AP52,$AW52)</f>
        <v>1</v>
      </c>
      <c r="H52" s="22">
        <f>$O52+$V52+$AC52+$AJ52+$AQ52+$AX52</f>
        <v>0</v>
      </c>
      <c r="I52" s="22">
        <f>$P52+$W52+$AD52+$AK52+$AR52+$AY52</f>
        <v>0</v>
      </c>
      <c r="J52" s="23">
        <f>IF(D52-E52&lt;&gt;0,F52/(D52-E52),"")</f>
        <v>1</v>
      </c>
      <c r="K52" s="24"/>
      <c r="L52" s="24"/>
      <c r="M52" s="24"/>
      <c r="N52" s="24"/>
      <c r="O52" s="24"/>
      <c r="P52" s="24"/>
      <c r="Q52" s="26">
        <f>IF(K52-L52&lt;&gt;0,M52/(K52-L52),"")</f>
      </c>
      <c r="R52" s="27"/>
      <c r="S52" s="27"/>
      <c r="T52" s="27"/>
      <c r="U52" s="27"/>
      <c r="V52" s="27"/>
      <c r="W52" s="27"/>
      <c r="X52" s="29">
        <f>IF(R52-S52&lt;&gt;0,T52/(R52-S52),"")</f>
      </c>
      <c r="Y52" s="30">
        <v>1</v>
      </c>
      <c r="Z52" s="30">
        <v>0</v>
      </c>
      <c r="AA52" s="30">
        <v>1</v>
      </c>
      <c r="AB52" s="30">
        <v>1</v>
      </c>
      <c r="AC52" s="30"/>
      <c r="AD52" s="30"/>
      <c r="AE52" s="31">
        <f>IF(Y52-Z52&lt;&gt;0,AA52/(Y52-Z52),"")</f>
        <v>1</v>
      </c>
      <c r="AF52" s="32"/>
      <c r="AG52" s="32"/>
      <c r="AH52" s="32"/>
      <c r="AI52" s="32"/>
      <c r="AJ52" s="32"/>
      <c r="AK52" s="32"/>
      <c r="AL52" s="33">
        <f>IF(AF52-AG52&lt;&gt;0,AH52/(AF52-AG52),"")</f>
      </c>
      <c r="AM52" s="34"/>
      <c r="AN52" s="34"/>
      <c r="AO52" s="34"/>
      <c r="AP52" s="34"/>
      <c r="AQ52" s="34"/>
      <c r="AR52" s="34"/>
      <c r="AS52" s="35">
        <f>IF(AM52-AN52&lt;&gt;0,AO52/(AM52-AN52),"")</f>
      </c>
      <c r="AT52" s="36"/>
      <c r="AU52" s="36"/>
      <c r="AV52" s="36"/>
      <c r="AW52" s="36"/>
      <c r="AX52" s="36"/>
      <c r="AY52" s="36"/>
      <c r="AZ52" s="36">
        <f>IF(AT52-AU52&lt;&gt;0,AV52/(AT52-AU52),"")</f>
      </c>
    </row>
    <row r="53" spans="1:52" ht="12.75" customHeight="1">
      <c r="A53" s="17" t="s">
        <v>66</v>
      </c>
      <c r="B53" s="17"/>
      <c r="C53" s="17">
        <v>475</v>
      </c>
      <c r="D53" s="20">
        <f>$K53+$R53+$Y53+$AF53+$AM53+$AT53</f>
        <v>5</v>
      </c>
      <c r="E53" s="21">
        <f>$L53+$S53+$Z53+$AG53+$AN53+$AU53</f>
        <v>0</v>
      </c>
      <c r="F53" s="21">
        <f>$M53+$T53+$AA53+$AH53+$AO53+$AV53</f>
        <v>13</v>
      </c>
      <c r="G53" s="22">
        <f>MAX($N53,$U53,$AB53,$AI53,$AP53,$AW53)</f>
        <v>0</v>
      </c>
      <c r="H53" s="22">
        <f>$O53+$V53+$AC53+$AJ53+$AQ53+$AX53</f>
        <v>0</v>
      </c>
      <c r="I53" s="22">
        <f>$P53+$W53+$AD53+$AK53+$AR53+$AY53</f>
        <v>0</v>
      </c>
      <c r="J53" s="23">
        <f>IF(D53-E53&lt;&gt;0,F53/(D53-E53),"")</f>
        <v>2.6</v>
      </c>
      <c r="K53" s="24"/>
      <c r="L53" s="24"/>
      <c r="M53" s="24"/>
      <c r="N53" s="24"/>
      <c r="O53" s="24"/>
      <c r="P53" s="24"/>
      <c r="Q53" s="26">
        <f>IF(K53-L53&lt;&gt;0,M53/(K53-L53),"")</f>
      </c>
      <c r="R53" s="27"/>
      <c r="S53" s="27"/>
      <c r="T53" s="27"/>
      <c r="U53" s="27"/>
      <c r="V53" s="27"/>
      <c r="W53" s="27"/>
      <c r="X53" s="29">
        <f>IF(R53-S53&lt;&gt;0,T53/(R53-S53),"")</f>
      </c>
      <c r="Y53" s="30"/>
      <c r="Z53" s="30"/>
      <c r="AA53" s="30"/>
      <c r="AB53" s="30"/>
      <c r="AC53" s="30"/>
      <c r="AD53" s="30"/>
      <c r="AE53" s="31">
        <f>IF(Y53-Z53&lt;&gt;0,AA53/(Y53-Z53),"")</f>
      </c>
      <c r="AF53" s="32">
        <v>5</v>
      </c>
      <c r="AG53" s="32">
        <v>0</v>
      </c>
      <c r="AH53" s="32">
        <v>13</v>
      </c>
      <c r="AI53" s="32"/>
      <c r="AJ53" s="32"/>
      <c r="AK53" s="32"/>
      <c r="AL53" s="33">
        <f>IF(AF53-AG53&lt;&gt;0,AH53/(AF53-AG53),"")</f>
        <v>2.6</v>
      </c>
      <c r="AM53" s="34"/>
      <c r="AN53" s="34"/>
      <c r="AO53" s="34"/>
      <c r="AP53" s="34"/>
      <c r="AQ53" s="34"/>
      <c r="AR53" s="34"/>
      <c r="AS53" s="35">
        <f>IF(AM53-AN53&lt;&gt;0,AO53/(AM53-AN53),"")</f>
      </c>
      <c r="AT53" s="36"/>
      <c r="AU53" s="36"/>
      <c r="AV53" s="36"/>
      <c r="AW53" s="36"/>
      <c r="AX53" s="36"/>
      <c r="AY53" s="36"/>
      <c r="AZ53" s="36">
        <f>IF(AT53-AU53&lt;&gt;0,AV53/(AT53-AU53),"")</f>
      </c>
    </row>
    <row r="54" spans="1:52" ht="12.75" customHeight="1">
      <c r="A54" s="51" t="s">
        <v>67</v>
      </c>
      <c r="B54" s="51"/>
      <c r="C54" s="17">
        <v>640</v>
      </c>
      <c r="D54" s="20">
        <f>$K54+$R54+$Y54+$AF54+$AM54+$AT54</f>
        <v>1</v>
      </c>
      <c r="E54" s="21">
        <f>$L54+$S54+$Z54+$AG54+$AN54+$AU54</f>
        <v>1</v>
      </c>
      <c r="F54" s="21">
        <f>$M54+$T54+$AA54+$AH54+$AO54+$AV54</f>
        <v>14</v>
      </c>
      <c r="G54" s="22">
        <f>MAX($N54,$U54,$AB54,$AI54,$AP54,$AW54)</f>
        <v>14</v>
      </c>
      <c r="H54" s="22">
        <f>$O54+$V54+$AC54+$AJ54+$AQ54+$AX54</f>
        <v>0</v>
      </c>
      <c r="I54" s="22">
        <f>$P54+$W54+$AD54+$AK54+$AR54+$AY54</f>
        <v>0</v>
      </c>
      <c r="J54" s="23">
        <f>IF(D54-E54&lt;&gt;0,F54/(D54-E54),"")</f>
      </c>
      <c r="K54" s="36"/>
      <c r="L54" s="36"/>
      <c r="M54" s="36"/>
      <c r="N54" s="36"/>
      <c r="O54" s="36"/>
      <c r="P54" s="36"/>
      <c r="Q54" s="26">
        <f>IF(K54-L54&lt;&gt;0,M54/(K54-L54),"")</f>
      </c>
      <c r="R54" s="44"/>
      <c r="S54" s="44"/>
      <c r="T54" s="44"/>
      <c r="U54" s="44"/>
      <c r="V54" s="44"/>
      <c r="W54" s="44"/>
      <c r="X54" s="29">
        <f>IF(R54-S54&lt;&gt;0,T54/(R54-S54),"")</f>
      </c>
      <c r="Y54" s="52"/>
      <c r="Z54" s="52"/>
      <c r="AA54" s="52"/>
      <c r="AB54" s="52"/>
      <c r="AC54" s="52"/>
      <c r="AD54" s="52"/>
      <c r="AE54" s="31">
        <f>IF(Y54-Z54&lt;&gt;0,AA54/(Y54-Z54),"")</f>
      </c>
      <c r="AF54" s="47"/>
      <c r="AG54" s="47"/>
      <c r="AH54" s="47"/>
      <c r="AI54" s="47"/>
      <c r="AJ54" s="47"/>
      <c r="AK54" s="47"/>
      <c r="AL54" s="33">
        <f>IF(AF54-AG54&lt;&gt;0,AH54/(AF54-AG54),"")</f>
      </c>
      <c r="AM54" s="48">
        <v>1</v>
      </c>
      <c r="AN54" s="48">
        <v>1</v>
      </c>
      <c r="AO54" s="48">
        <v>14</v>
      </c>
      <c r="AP54" s="53">
        <v>14</v>
      </c>
      <c r="AQ54" s="48"/>
      <c r="AR54" s="48"/>
      <c r="AS54" s="35">
        <f>IF(AM54-AN54&lt;&gt;0,AO54/(AM54-AN54),"")</f>
      </c>
      <c r="AT54" s="36"/>
      <c r="AU54" s="36"/>
      <c r="AV54" s="36"/>
      <c r="AW54" s="36"/>
      <c r="AX54" s="36"/>
      <c r="AY54" s="36"/>
      <c r="AZ54" s="36">
        <f>IF(AT54-AU54&lt;&gt;0,AV54/(AT54-AU54),"")</f>
      </c>
    </row>
    <row r="55" spans="1:52" ht="12.75" customHeight="1">
      <c r="A55" s="17" t="s">
        <v>68</v>
      </c>
      <c r="B55" s="17"/>
      <c r="C55" s="17">
        <v>547</v>
      </c>
      <c r="D55" s="20">
        <f>$K55+$R55+$Y55+$AF55+$AM55+$AT55</f>
        <v>1</v>
      </c>
      <c r="E55" s="21">
        <f>$L55+$S55+$Z55+$AG55+$AN55+$AU55</f>
        <v>0</v>
      </c>
      <c r="F55" s="21">
        <f>$M55+$T55+$AA55+$AH55+$AO55+$AV55</f>
        <v>8</v>
      </c>
      <c r="G55" s="22">
        <f>MAX($N55,$U55,$AB55,$AI55,$AP55,$AW55)</f>
        <v>8</v>
      </c>
      <c r="H55" s="22">
        <f>$O55+$V55+$AC55+$AJ55+$AQ55+$AX55</f>
        <v>0</v>
      </c>
      <c r="I55" s="22">
        <f>$P55+$W55+$AD55+$AK55+$AR55+$AY55</f>
        <v>0</v>
      </c>
      <c r="J55" s="23">
        <f>IF(D55-E55&lt;&gt;0,F55/(D55-E55),"")</f>
        <v>8</v>
      </c>
      <c r="K55" s="24"/>
      <c r="L55" s="24"/>
      <c r="M55" s="24"/>
      <c r="N55" s="24"/>
      <c r="O55" s="24"/>
      <c r="P55" s="24"/>
      <c r="Q55" s="26">
        <f>IF(K55-L55&lt;&gt;0,M55/(K55-L55),"")</f>
      </c>
      <c r="R55" s="27"/>
      <c r="S55" s="27"/>
      <c r="T55" s="27"/>
      <c r="U55" s="27"/>
      <c r="V55" s="27"/>
      <c r="W55" s="27"/>
      <c r="X55" s="29">
        <f>IF(R55-S55&lt;&gt;0,T55/(R55-S55),"")</f>
      </c>
      <c r="Y55" s="30"/>
      <c r="Z55" s="30"/>
      <c r="AA55" s="30"/>
      <c r="AB55" s="30"/>
      <c r="AC55" s="30"/>
      <c r="AD55" s="30"/>
      <c r="AE55" s="31">
        <f>IF(Y55-Z55&lt;&gt;0,AA55/(Y55-Z55),"")</f>
      </c>
      <c r="AF55" s="32"/>
      <c r="AG55" s="32"/>
      <c r="AH55" s="32"/>
      <c r="AI55" s="32"/>
      <c r="AJ55" s="32"/>
      <c r="AK55" s="32"/>
      <c r="AL55" s="33">
        <f>IF(AF55-AG55&lt;&gt;0,AH55/(AF55-AG55),"")</f>
      </c>
      <c r="AM55" s="34">
        <v>1</v>
      </c>
      <c r="AN55" s="34">
        <v>0</v>
      </c>
      <c r="AO55" s="34">
        <v>8</v>
      </c>
      <c r="AP55" s="34">
        <v>8</v>
      </c>
      <c r="AQ55" s="34"/>
      <c r="AR55" s="34"/>
      <c r="AS55" s="35">
        <f>IF(AM55-AN55&lt;&gt;0,AO55/(AM55-AN55),"")</f>
        <v>8</v>
      </c>
      <c r="AT55" s="36"/>
      <c r="AU55" s="36"/>
      <c r="AV55" s="36"/>
      <c r="AW55" s="36"/>
      <c r="AX55" s="36"/>
      <c r="AY55" s="36"/>
      <c r="AZ55" s="36">
        <f>IF(AT55-AU55&lt;&gt;0,AV55/(AT55-AU55),"")</f>
      </c>
    </row>
    <row r="56" spans="1:52" ht="12.75" customHeight="1">
      <c r="A56" s="17" t="s">
        <v>69</v>
      </c>
      <c r="B56" s="17"/>
      <c r="C56" s="17">
        <v>515</v>
      </c>
      <c r="D56" s="20">
        <f>$K56+$R56+$Y56+$AF56+$AM56+$AT56</f>
        <v>1</v>
      </c>
      <c r="E56" s="21">
        <f>$L56+$S56+$Z56+$AG56+$AN56+$AU56</f>
        <v>0</v>
      </c>
      <c r="F56" s="21">
        <f>$M56+$T56+$AA56+$AH56+$AO56+$AV56</f>
        <v>5</v>
      </c>
      <c r="G56" s="22">
        <f>MAX($N56,$U56,$AB56,$AI56,$AP56,$AW56)</f>
        <v>5</v>
      </c>
      <c r="H56" s="22">
        <f>$O56+$V56+$AC56+$AJ56+$AQ56+$AX56</f>
        <v>0</v>
      </c>
      <c r="I56" s="22">
        <f>$P56+$W56+$AD56+$AK56+$AR56+$AY56</f>
        <v>0</v>
      </c>
      <c r="J56" s="23">
        <f>IF(D56-E56&lt;&gt;0,F56/(D56-E56),"")</f>
        <v>5</v>
      </c>
      <c r="K56" s="24"/>
      <c r="L56" s="24"/>
      <c r="M56" s="24"/>
      <c r="N56" s="24"/>
      <c r="O56" s="24"/>
      <c r="P56" s="24"/>
      <c r="Q56" s="26">
        <f>IF(K56-L56&lt;&gt;0,M56/(K56-L56),"")</f>
      </c>
      <c r="R56" s="27"/>
      <c r="S56" s="27"/>
      <c r="T56" s="27"/>
      <c r="U56" s="27"/>
      <c r="V56" s="27"/>
      <c r="W56" s="27"/>
      <c r="X56" s="29">
        <f>IF(R56-S56&lt;&gt;0,T56/(R56-S56),"")</f>
      </c>
      <c r="Y56" s="30"/>
      <c r="Z56" s="30"/>
      <c r="AA56" s="30"/>
      <c r="AB56" s="30"/>
      <c r="AC56" s="30"/>
      <c r="AD56" s="30"/>
      <c r="AE56" s="31">
        <f>IF(Y56-Z56&lt;&gt;0,AA56/(Y56-Z56),"")</f>
      </c>
      <c r="AF56" s="32"/>
      <c r="AG56" s="32"/>
      <c r="AH56" s="32"/>
      <c r="AI56" s="32"/>
      <c r="AJ56" s="32"/>
      <c r="AK56" s="32"/>
      <c r="AL56" s="33">
        <f>IF(AF56-AG56&lt;&gt;0,AH56/(AF56-AG56),"")</f>
      </c>
      <c r="AM56" s="34">
        <v>1</v>
      </c>
      <c r="AN56" s="34">
        <v>0</v>
      </c>
      <c r="AO56" s="34">
        <v>5</v>
      </c>
      <c r="AP56" s="34">
        <v>5</v>
      </c>
      <c r="AQ56" s="34"/>
      <c r="AR56" s="34"/>
      <c r="AS56" s="35">
        <f>IF(AM56-AN56&lt;&gt;0,AO56/(AM56-AN56),"")</f>
        <v>5</v>
      </c>
      <c r="AT56" s="36"/>
      <c r="AU56" s="36"/>
      <c r="AV56" s="36"/>
      <c r="AW56" s="36"/>
      <c r="AX56" s="36"/>
      <c r="AY56" s="36"/>
      <c r="AZ56" s="36">
        <f>IF(AT56-AU56&lt;&gt;0,AV56/(AT56-AU56),"")</f>
      </c>
    </row>
    <row r="57" spans="1:52" ht="12.75" customHeight="1">
      <c r="A57" s="17" t="s">
        <v>70</v>
      </c>
      <c r="B57" s="17"/>
      <c r="C57" s="17">
        <v>616</v>
      </c>
      <c r="D57" s="20">
        <f>$K57+$R57+$Y57+$AF57+$AM57+$AT57</f>
        <v>3</v>
      </c>
      <c r="E57" s="21">
        <f>$L57+$S57+$Z57+$AG57+$AN57+$AU57</f>
        <v>1</v>
      </c>
      <c r="F57" s="21">
        <f>$M57+$T57+$AA57+$AH57+$AO57+$AV57</f>
        <v>43</v>
      </c>
      <c r="G57" s="22">
        <f>MAX($N57,$U57,$AB57,$AI57,$AP57,$AW57)</f>
        <v>39</v>
      </c>
      <c r="H57" s="22">
        <f>$O57+$V57+$AC57+$AJ57+$AQ57+$AX57</f>
        <v>0</v>
      </c>
      <c r="I57" s="22">
        <f>$P57+$W57+$AD57+$AK57+$AR57+$AY57</f>
        <v>0</v>
      </c>
      <c r="J57" s="23">
        <f>IF(D57-E57&lt;&gt;0,F57/(D57-E57),"")</f>
        <v>21.5</v>
      </c>
      <c r="K57" s="24"/>
      <c r="L57" s="24"/>
      <c r="M57" s="24"/>
      <c r="N57" s="24"/>
      <c r="O57" s="24"/>
      <c r="P57" s="24"/>
      <c r="Q57" s="26">
        <f>IF(K57-L57&lt;&gt;0,M57/(K57-L57),"")</f>
      </c>
      <c r="R57" s="27"/>
      <c r="S57" s="27"/>
      <c r="T57" s="27"/>
      <c r="U57" s="27"/>
      <c r="V57" s="27"/>
      <c r="W57" s="27"/>
      <c r="X57" s="29">
        <f>IF(R57-S57&lt;&gt;0,T57/(R57-S57),"")</f>
      </c>
      <c r="Y57" s="30"/>
      <c r="Z57" s="30"/>
      <c r="AA57" s="30"/>
      <c r="AB57" s="30"/>
      <c r="AC57" s="30"/>
      <c r="AD57" s="30"/>
      <c r="AE57" s="31">
        <f>IF(Y57-Z57&lt;&gt;0,AA57/(Y57-Z57),"")</f>
      </c>
      <c r="AF57" s="32"/>
      <c r="AG57" s="32"/>
      <c r="AH57" s="32"/>
      <c r="AI57" s="32"/>
      <c r="AJ57" s="32"/>
      <c r="AK57" s="32"/>
      <c r="AL57" s="33">
        <f>IF(AF57-AG57&lt;&gt;0,AH57/(AF57-AG57),"")</f>
      </c>
      <c r="AM57" s="34">
        <v>3</v>
      </c>
      <c r="AN57" s="34">
        <v>1</v>
      </c>
      <c r="AO57" s="34">
        <v>43</v>
      </c>
      <c r="AP57" s="34">
        <v>39</v>
      </c>
      <c r="AQ57" s="34"/>
      <c r="AR57" s="34"/>
      <c r="AS57" s="35">
        <f>IF(AM57-AN57&lt;&gt;0,AO57/(AM57-AN57),"")</f>
        <v>21.5</v>
      </c>
      <c r="AT57" s="36"/>
      <c r="AU57" s="36"/>
      <c r="AV57" s="36"/>
      <c r="AW57" s="36"/>
      <c r="AX57" s="36"/>
      <c r="AY57" s="36"/>
      <c r="AZ57" s="36">
        <f>IF(AT57-AU57&lt;&gt;0,AV57/(AT57-AU57),"")</f>
      </c>
    </row>
    <row r="58" spans="1:52" ht="12.75" customHeight="1">
      <c r="A58" s="17" t="s">
        <v>71</v>
      </c>
      <c r="B58" s="17">
        <v>1985</v>
      </c>
      <c r="C58" s="17">
        <v>94</v>
      </c>
      <c r="D58" s="20">
        <f>$K58+$R58+$Y58+$AF58+$AM58+$AT58</f>
        <v>1</v>
      </c>
      <c r="E58" s="21">
        <f>$L58+$S58+$Z58+$AG58+$AN58+$AU58</f>
        <v>0</v>
      </c>
      <c r="F58" s="21">
        <f>$M58+$T58+$AA58+$AH58+$AO58+$AV58</f>
        <v>1</v>
      </c>
      <c r="G58" s="22">
        <f>MAX($N58,$U58,$AB58,$AI58,$AP58,$AW58)</f>
        <v>1</v>
      </c>
      <c r="H58" s="22">
        <f>$O58+$V58+$AC58+$AJ58+$AQ58+$AX58</f>
        <v>0</v>
      </c>
      <c r="I58" s="22">
        <f>$P58+$W58+$AD58+$AK58+$AR58+$AY58</f>
        <v>0</v>
      </c>
      <c r="J58" s="23">
        <f>IF(D58-E58&lt;&gt;0,F58/(D58-E58),"")</f>
        <v>1</v>
      </c>
      <c r="K58" s="24"/>
      <c r="L58" s="24"/>
      <c r="M58" s="24"/>
      <c r="N58" s="24"/>
      <c r="O58" s="24"/>
      <c r="P58" s="24"/>
      <c r="Q58" s="26">
        <f>IF(K58-L58&lt;&gt;0,M58/(K58-L58),"")</f>
      </c>
      <c r="R58" s="27"/>
      <c r="S58" s="27"/>
      <c r="T58" s="27"/>
      <c r="U58" s="27"/>
      <c r="V58" s="27"/>
      <c r="W58" s="27"/>
      <c r="X58" s="29">
        <f>IF(R58-S58&lt;&gt;0,T58/(R58-S58),"")</f>
      </c>
      <c r="Y58" s="30">
        <v>1</v>
      </c>
      <c r="Z58" s="30">
        <v>0</v>
      </c>
      <c r="AA58" s="30">
        <v>1</v>
      </c>
      <c r="AB58" s="30">
        <v>1</v>
      </c>
      <c r="AC58" s="30"/>
      <c r="AD58" s="30"/>
      <c r="AE58" s="31">
        <f>IF(Y58-Z58&lt;&gt;0,AA58/(Y58-Z58),"")</f>
        <v>1</v>
      </c>
      <c r="AF58" s="32"/>
      <c r="AG58" s="32"/>
      <c r="AH58" s="32"/>
      <c r="AI58" s="32"/>
      <c r="AJ58" s="32"/>
      <c r="AK58" s="32"/>
      <c r="AL58" s="33">
        <f>IF(AF58-AG58&lt;&gt;0,AH58/(AF58-AG58),"")</f>
      </c>
      <c r="AM58" s="34"/>
      <c r="AN58" s="34"/>
      <c r="AO58" s="34"/>
      <c r="AP58" s="34"/>
      <c r="AQ58" s="34"/>
      <c r="AR58" s="34"/>
      <c r="AS58" s="35">
        <f>IF(AM58-AN58&lt;&gt;0,AO58/(AM58-AN58),"")</f>
      </c>
      <c r="AT58" s="36"/>
      <c r="AU58" s="36"/>
      <c r="AV58" s="36"/>
      <c r="AW58" s="36"/>
      <c r="AX58" s="36"/>
      <c r="AY58" s="36"/>
      <c r="AZ58" s="36">
        <f>IF(AT58-AU58&lt;&gt;0,AV58/(AT58-AU58),"")</f>
      </c>
    </row>
    <row r="59" spans="1:52" ht="12.75" customHeight="1">
      <c r="A59" s="17" t="s">
        <v>72</v>
      </c>
      <c r="B59" s="17"/>
      <c r="C59" s="17">
        <v>608</v>
      </c>
      <c r="D59" s="20">
        <f>$K59+$R59+$Y59+$AF59+$AM59+$AT59</f>
        <v>1</v>
      </c>
      <c r="E59" s="21">
        <f>$L59+$S59+$Z59+$AG59+$AN59+$AU59</f>
        <v>0</v>
      </c>
      <c r="F59" s="21">
        <f>$M59+$T59+$AA59+$AH59+$AO59+$AV59</f>
        <v>2</v>
      </c>
      <c r="G59" s="22">
        <f>MAX($N59,$U59,$AB59,$AI59,$AP59,$AW59)</f>
        <v>2</v>
      </c>
      <c r="H59" s="22">
        <f>$O59+$V59+$AC59+$AJ59+$AQ59+$AX59</f>
        <v>0</v>
      </c>
      <c r="I59" s="22">
        <f>$P59+$W59+$AD59+$AK59+$AR59+$AY59</f>
        <v>0</v>
      </c>
      <c r="J59" s="23">
        <f>IF(D59-E59&lt;&gt;0,F59/(D59-E59),"")</f>
        <v>2</v>
      </c>
      <c r="K59" s="24"/>
      <c r="L59" s="24"/>
      <c r="M59" s="24"/>
      <c r="N59" s="24"/>
      <c r="O59" s="24"/>
      <c r="P59" s="24"/>
      <c r="Q59" s="26"/>
      <c r="R59" s="27"/>
      <c r="S59" s="27"/>
      <c r="T59" s="27"/>
      <c r="U59" s="27"/>
      <c r="V59" s="27"/>
      <c r="W59" s="27"/>
      <c r="X59" s="29"/>
      <c r="Y59" s="30"/>
      <c r="Z59" s="30"/>
      <c r="AA59" s="30"/>
      <c r="AB59" s="30"/>
      <c r="AC59" s="30"/>
      <c r="AD59" s="30"/>
      <c r="AE59" s="31"/>
      <c r="AF59" s="32"/>
      <c r="AG59" s="32"/>
      <c r="AH59" s="32"/>
      <c r="AI59" s="32"/>
      <c r="AJ59" s="32"/>
      <c r="AK59" s="32"/>
      <c r="AL59" s="33">
        <f>IF(AF59-AG59&lt;&gt;0,AH59/(AF59-AG59),"")</f>
      </c>
      <c r="AM59" s="34">
        <v>1</v>
      </c>
      <c r="AN59" s="34">
        <v>0</v>
      </c>
      <c r="AO59" s="34">
        <v>2</v>
      </c>
      <c r="AP59" s="34">
        <v>2</v>
      </c>
      <c r="AQ59" s="34"/>
      <c r="AR59" s="34"/>
      <c r="AS59" s="35">
        <f>IF(AM59-AN59&lt;&gt;0,AO59/(AM59-AN59),"")</f>
        <v>2</v>
      </c>
      <c r="AT59" s="36"/>
      <c r="AU59" s="36"/>
      <c r="AV59" s="36"/>
      <c r="AW59" s="36"/>
      <c r="AX59" s="36"/>
      <c r="AY59" s="36"/>
      <c r="AZ59" s="36">
        <f>IF(AT59-AU59&lt;&gt;0,AV59/(AT59-AU59),"")</f>
      </c>
    </row>
    <row r="60" spans="1:52" ht="12.75" customHeight="1">
      <c r="A60" s="54" t="s">
        <v>73</v>
      </c>
      <c r="B60" s="54"/>
      <c r="C60" s="17">
        <v>531</v>
      </c>
      <c r="D60" s="20">
        <f>$K60+$R60+$Y60+$AF60+$AM60+$AT60</f>
        <v>71</v>
      </c>
      <c r="E60" s="21">
        <f>$L60+$S60+$Z60+$AG60+$AN60+$AU60</f>
        <v>17</v>
      </c>
      <c r="F60" s="21">
        <f>$M60+$T60+$AA60+$AH60+$AO60+$AV60</f>
        <v>723</v>
      </c>
      <c r="G60" s="22">
        <f>MAX($N60,$U60,$AB60,$AI60,$AP60,$AW60)</f>
        <v>137</v>
      </c>
      <c r="H60" s="22">
        <f>$O60+$V60+$AC60+$AJ60+$AQ60+$AX60</f>
        <v>1</v>
      </c>
      <c r="I60" s="22">
        <f>$P60+$W60+$AD60+$AK60+$AR60+$AY60</f>
        <v>1</v>
      </c>
      <c r="J60" s="23">
        <f>IF(D60-E60&lt;&gt;0,F60/(D60-E60),"")</f>
        <v>13.38888888888889</v>
      </c>
      <c r="K60" s="24">
        <v>35</v>
      </c>
      <c r="L60" s="24">
        <v>9</v>
      </c>
      <c r="M60" s="24">
        <v>180</v>
      </c>
      <c r="N60" s="24">
        <v>17</v>
      </c>
      <c r="O60" s="24"/>
      <c r="P60" s="24"/>
      <c r="Q60" s="26">
        <f>IF(K60-L60&lt;&gt;0,M60/(K60-L60),"")</f>
        <v>6.923076923076923</v>
      </c>
      <c r="R60" s="38">
        <v>30</v>
      </c>
      <c r="S60" s="38">
        <v>6</v>
      </c>
      <c r="T60" s="38">
        <v>303</v>
      </c>
      <c r="U60" s="38">
        <v>38</v>
      </c>
      <c r="V60" s="38"/>
      <c r="W60" s="38"/>
      <c r="X60" s="29">
        <f>IF(R60-S60&lt;&gt;0,T60/(R60-S60),"")</f>
        <v>12.625</v>
      </c>
      <c r="Y60" s="30"/>
      <c r="Z60" s="30"/>
      <c r="AA60" s="30"/>
      <c r="AB60" s="30"/>
      <c r="AC60" s="30"/>
      <c r="AD60" s="30"/>
      <c r="AE60" s="31">
        <f>IF(Y60-Z60&lt;&gt;0,AA60/(Y60-Z60),"")</f>
      </c>
      <c r="AF60" s="32">
        <v>5</v>
      </c>
      <c r="AG60" s="32">
        <v>2</v>
      </c>
      <c r="AH60" s="32">
        <v>103</v>
      </c>
      <c r="AI60" s="49">
        <v>60</v>
      </c>
      <c r="AJ60" s="32">
        <v>1</v>
      </c>
      <c r="AK60" s="32"/>
      <c r="AL60" s="33">
        <f>IF(AF60-AG60&lt;&gt;0,AH60/(AF60-AG60),"")</f>
        <v>34.333333333333336</v>
      </c>
      <c r="AM60" s="40">
        <v>1</v>
      </c>
      <c r="AN60" s="40">
        <v>0</v>
      </c>
      <c r="AO60" s="40">
        <v>137</v>
      </c>
      <c r="AP60" s="34">
        <v>137</v>
      </c>
      <c r="AQ60" s="34"/>
      <c r="AR60" s="34">
        <v>1</v>
      </c>
      <c r="AS60" s="35">
        <f>IF(AM60-AN60&lt;&gt;0,AO60/(AM60-AN60),"")</f>
        <v>137</v>
      </c>
      <c r="AT60" s="36"/>
      <c r="AU60" s="36"/>
      <c r="AV60" s="36"/>
      <c r="AW60" s="36"/>
      <c r="AX60" s="36"/>
      <c r="AY60" s="36"/>
      <c r="AZ60" s="36">
        <f>IF(AT60-AU60&lt;&gt;0,AV60/(AT60-AU60),"")</f>
      </c>
    </row>
    <row r="61" spans="1:52" ht="12.75" customHeight="1">
      <c r="A61" s="17" t="s">
        <v>74</v>
      </c>
      <c r="B61" s="17"/>
      <c r="C61" s="17">
        <v>209</v>
      </c>
      <c r="D61" s="20">
        <f>$K61+$R61+$Y61+$AF61+$AM61+$AT61</f>
        <v>1</v>
      </c>
      <c r="E61" s="21">
        <f>$L61+$S61+$Z61+$AG61+$AN61+$AU61</f>
        <v>0</v>
      </c>
      <c r="F61" s="21">
        <f>$M61+$T61+$AA61+$AH61+$AO61+$AV61</f>
        <v>52</v>
      </c>
      <c r="G61" s="22">
        <f>MAX($N61,$U61,$AB61,$AI61,$AP61,$AW61)</f>
        <v>52</v>
      </c>
      <c r="H61" s="22">
        <f>$O61+$V61+$AC61+$AJ61+$AQ61+$AX61</f>
        <v>0</v>
      </c>
      <c r="I61" s="22">
        <f>$P61+$W61+$AD61+$AK61+$AR61+$AY61</f>
        <v>0</v>
      </c>
      <c r="J61" s="23">
        <f>IF(D61-E61&lt;&gt;0,F61/(D61-E61),"")</f>
        <v>52</v>
      </c>
      <c r="K61" s="24"/>
      <c r="L61" s="24"/>
      <c r="M61" s="24"/>
      <c r="N61" s="24"/>
      <c r="O61" s="24"/>
      <c r="P61" s="24"/>
      <c r="Q61" s="26">
        <f>IF(K61-L61&lt;&gt;0,M61/(K61-L61),"")</f>
      </c>
      <c r="R61" s="27"/>
      <c r="S61" s="27"/>
      <c r="T61" s="27"/>
      <c r="U61" s="27"/>
      <c r="V61" s="27"/>
      <c r="W61" s="27"/>
      <c r="X61" s="29">
        <f>IF(R61-S61&lt;&gt;0,T61/(R61-S61),"")</f>
      </c>
      <c r="Y61" s="30">
        <v>1</v>
      </c>
      <c r="Z61" s="30">
        <v>0</v>
      </c>
      <c r="AA61" s="30">
        <v>52</v>
      </c>
      <c r="AB61" s="30">
        <v>52</v>
      </c>
      <c r="AC61" s="30"/>
      <c r="AD61" s="30"/>
      <c r="AE61" s="31">
        <f>IF(Y61-Z61&lt;&gt;0,AA61/(Y61-Z61),"")</f>
        <v>52</v>
      </c>
      <c r="AF61" s="32"/>
      <c r="AG61" s="32"/>
      <c r="AH61" s="32"/>
      <c r="AI61" s="32"/>
      <c r="AJ61" s="32"/>
      <c r="AK61" s="32"/>
      <c r="AL61" s="33">
        <f>IF(AF61-AG61&lt;&gt;0,AH61/(AF61-AG61),"")</f>
      </c>
      <c r="AM61" s="34"/>
      <c r="AN61" s="34"/>
      <c r="AO61" s="34"/>
      <c r="AP61" s="34"/>
      <c r="AQ61" s="34"/>
      <c r="AR61" s="34"/>
      <c r="AS61" s="35">
        <f>IF(AM61-AN61&lt;&gt;0,AO61/(AM61-AN61),"")</f>
      </c>
      <c r="AT61" s="36"/>
      <c r="AU61" s="36"/>
      <c r="AV61" s="36"/>
      <c r="AW61" s="36"/>
      <c r="AX61" s="36"/>
      <c r="AY61" s="36"/>
      <c r="AZ61" s="36">
        <f>IF(AT61-AU61&lt;&gt;0,AV61/(AT61-AU61),"")</f>
      </c>
    </row>
    <row r="62" spans="1:52" ht="12.75" customHeight="1">
      <c r="A62" s="17" t="s">
        <v>75</v>
      </c>
      <c r="B62" s="17">
        <v>1985</v>
      </c>
      <c r="C62" s="17">
        <v>96</v>
      </c>
      <c r="D62" s="20">
        <f>$K62+$R62+$Y62+$AF62+$AM62+$AT62</f>
        <v>8</v>
      </c>
      <c r="E62" s="21">
        <f>$L62+$S62+$Z62+$AG62+$AN62+$AU62</f>
        <v>0</v>
      </c>
      <c r="F62" s="21">
        <f>$M62+$T62+$AA62+$AH62+$AO62+$AV62</f>
        <v>38</v>
      </c>
      <c r="G62" s="22">
        <f>MAX($N62,$U62,$AB62,$AI62,$AP62,$AW62)</f>
        <v>19</v>
      </c>
      <c r="H62" s="22">
        <f>$O62+$V62+$AC62+$AJ62+$AQ62+$AX62</f>
        <v>0</v>
      </c>
      <c r="I62" s="22">
        <f>$P62+$W62+$AD62+$AK62+$AR62+$AY62</f>
        <v>0</v>
      </c>
      <c r="J62" s="23">
        <f>IF(D62-E62&lt;&gt;0,F62/(D62-E62),"")</f>
        <v>4.75</v>
      </c>
      <c r="K62" s="24"/>
      <c r="L62" s="24"/>
      <c r="M62" s="24"/>
      <c r="N62" s="24"/>
      <c r="O62" s="24"/>
      <c r="P62" s="24"/>
      <c r="Q62" s="26">
        <f>IF(K62-L62&lt;&gt;0,M62/(K62-L62),"")</f>
      </c>
      <c r="R62" s="27"/>
      <c r="S62" s="27"/>
      <c r="T62" s="27"/>
      <c r="U62" s="27"/>
      <c r="V62" s="27"/>
      <c r="W62" s="27"/>
      <c r="X62" s="29">
        <f>IF(R62-S62&lt;&gt;0,T62/(R62-S62),"")</f>
      </c>
      <c r="Y62" s="30">
        <v>8</v>
      </c>
      <c r="Z62" s="30">
        <v>0</v>
      </c>
      <c r="AA62" s="30">
        <v>38</v>
      </c>
      <c r="AB62" s="30">
        <v>19</v>
      </c>
      <c r="AC62" s="30"/>
      <c r="AD62" s="30"/>
      <c r="AE62" s="31">
        <f>IF(Y62-Z62&lt;&gt;0,AA62/(Y62-Z62),"")</f>
        <v>4.75</v>
      </c>
      <c r="AF62" s="32"/>
      <c r="AG62" s="32"/>
      <c r="AH62" s="32"/>
      <c r="AI62" s="32"/>
      <c r="AJ62" s="32"/>
      <c r="AK62" s="32"/>
      <c r="AL62" s="33">
        <f>IF(AF62-AG62&lt;&gt;0,AH62/(AF62-AG62),"")</f>
      </c>
      <c r="AM62" s="34"/>
      <c r="AN62" s="34"/>
      <c r="AO62" s="34"/>
      <c r="AP62" s="34"/>
      <c r="AQ62" s="34"/>
      <c r="AR62" s="34"/>
      <c r="AS62" s="35">
        <f>IF(AM62-AN62&lt;&gt;0,AO62/(AM62-AN62),"")</f>
      </c>
      <c r="AT62" s="36"/>
      <c r="AU62" s="36"/>
      <c r="AV62" s="36"/>
      <c r="AW62" s="36"/>
      <c r="AX62" s="36"/>
      <c r="AY62" s="36"/>
      <c r="AZ62" s="36">
        <f>IF(AT62-AU62&lt;&gt;0,AV62/(AT62-AU62),"")</f>
      </c>
    </row>
    <row r="63" spans="1:52" ht="12.75" customHeight="1">
      <c r="A63" s="17" t="s">
        <v>76</v>
      </c>
      <c r="B63" s="17"/>
      <c r="C63" s="17">
        <v>480</v>
      </c>
      <c r="D63" s="20">
        <f>$K63+$R63+$Y63+$AF63+$AM63+$AT63</f>
        <v>1</v>
      </c>
      <c r="E63" s="21">
        <f>$L63+$S63+$Z63+$AG63+$AN63+$AU63</f>
        <v>0</v>
      </c>
      <c r="F63" s="21">
        <f>$M63+$T63+$AA63+$AH63+$AO63+$AV63</f>
        <v>0</v>
      </c>
      <c r="G63" s="22">
        <f>MAX($N63,$U63,$AB63,$AI63,$AP63,$AW63)</f>
        <v>0</v>
      </c>
      <c r="H63" s="22">
        <f>$O63+$V63+$AC63+$AJ63+$AQ63+$AX63</f>
        <v>0</v>
      </c>
      <c r="I63" s="22">
        <f>$P63+$W63+$AD63+$AK63+$AR63+$AY63</f>
        <v>0</v>
      </c>
      <c r="J63" s="23">
        <f>IF(D63-E63&lt;&gt;0,F63/(D63-E63),"")</f>
        <v>0</v>
      </c>
      <c r="K63" s="24"/>
      <c r="L63" s="24"/>
      <c r="M63" s="24"/>
      <c r="N63" s="24"/>
      <c r="O63" s="24"/>
      <c r="P63" s="24"/>
      <c r="Q63" s="26">
        <f>IF(K63-L63&lt;&gt;0,M63/(K63-L63),"")</f>
      </c>
      <c r="R63" s="27"/>
      <c r="S63" s="27"/>
      <c r="T63" s="27"/>
      <c r="U63" s="27"/>
      <c r="V63" s="27"/>
      <c r="W63" s="27"/>
      <c r="X63" s="29">
        <f>IF(R63-S63&lt;&gt;0,T63/(R63-S63),"")</f>
      </c>
      <c r="Y63" s="30"/>
      <c r="Z63" s="30"/>
      <c r="AA63" s="30"/>
      <c r="AB63" s="30"/>
      <c r="AC63" s="30"/>
      <c r="AD63" s="30"/>
      <c r="AE63" s="31">
        <f>IF(Y63-Z63&lt;&gt;0,AA63/(Y63-Z63),"")</f>
      </c>
      <c r="AF63" s="32"/>
      <c r="AG63" s="32"/>
      <c r="AH63" s="32"/>
      <c r="AI63" s="32"/>
      <c r="AJ63" s="32"/>
      <c r="AK63" s="32"/>
      <c r="AL63" s="33">
        <f>IF(AF63-AG63&lt;&gt;0,AH63/(AF63-AG63),"")</f>
      </c>
      <c r="AM63" s="34">
        <v>1</v>
      </c>
      <c r="AN63" s="34">
        <v>0</v>
      </c>
      <c r="AO63" s="34">
        <v>0</v>
      </c>
      <c r="AP63" s="34">
        <v>0</v>
      </c>
      <c r="AQ63" s="34"/>
      <c r="AR63" s="34"/>
      <c r="AS63" s="35">
        <f>IF(AM63-AN63&lt;&gt;0,AO63/(AM63-AN63),"")</f>
        <v>0</v>
      </c>
      <c r="AT63" s="36"/>
      <c r="AU63" s="36"/>
      <c r="AV63" s="36"/>
      <c r="AW63" s="36"/>
      <c r="AX63" s="36"/>
      <c r="AY63" s="36"/>
      <c r="AZ63" s="36">
        <f>IF(AT63-AU63&lt;&gt;0,AV63/(AT63-AU63),"")</f>
      </c>
    </row>
    <row r="64" spans="1:52" ht="12.75" customHeight="1">
      <c r="A64" s="17" t="s">
        <v>77</v>
      </c>
      <c r="B64" s="17">
        <v>1975</v>
      </c>
      <c r="C64" s="17">
        <v>29</v>
      </c>
      <c r="D64" s="20">
        <f>$K64+$R64+$Y64+$AF64+$AM64+$AT64</f>
        <v>4</v>
      </c>
      <c r="E64" s="21">
        <f>$L64+$S64+$Z64+$AG64+$AN64+$AU64</f>
        <v>1</v>
      </c>
      <c r="F64" s="21">
        <f>$M64+$T64+$AA64+$AH64+$AO64+$AV64</f>
        <v>38</v>
      </c>
      <c r="G64" s="22">
        <f>MAX($N64,$U64,$AB64,$AI64,$AP64,$AW64)</f>
        <v>19</v>
      </c>
      <c r="H64" s="22">
        <f>$O64+$V64+$AC64+$AJ64+$AQ64+$AX64</f>
        <v>0</v>
      </c>
      <c r="I64" s="22">
        <f>$P64+$W64+$AD64+$AK64+$AR64+$AY64</f>
        <v>0</v>
      </c>
      <c r="J64" s="23">
        <f>IF(D64-E64&lt;&gt;0,F64/(D64-E64),"")</f>
        <v>12.666666666666666</v>
      </c>
      <c r="K64" s="24">
        <v>2</v>
      </c>
      <c r="L64" s="24">
        <v>1</v>
      </c>
      <c r="M64" s="24">
        <v>19</v>
      </c>
      <c r="N64" s="24">
        <v>19</v>
      </c>
      <c r="O64" s="24"/>
      <c r="P64" s="24"/>
      <c r="Q64" s="26">
        <f>IF(K64-L64&lt;&gt;0,M64/(K64-L64),"")</f>
        <v>19</v>
      </c>
      <c r="R64" s="38"/>
      <c r="S64" s="38"/>
      <c r="T64" s="38"/>
      <c r="U64" s="38"/>
      <c r="V64" s="38"/>
      <c r="W64" s="38"/>
      <c r="X64" s="29">
        <f>IF(R64-S64&lt;&gt;0,T64/(R64-S64),"")</f>
      </c>
      <c r="Y64" s="30">
        <v>2</v>
      </c>
      <c r="Z64" s="30">
        <v>0</v>
      </c>
      <c r="AA64" s="30">
        <v>19</v>
      </c>
      <c r="AB64" s="30">
        <v>14</v>
      </c>
      <c r="AC64" s="30"/>
      <c r="AD64" s="30"/>
      <c r="AE64" s="31">
        <f>IF(Y64-Z64&lt;&gt;0,AA64/(Y64-Z64),"")</f>
        <v>9.5</v>
      </c>
      <c r="AF64" s="32"/>
      <c r="AG64" s="32"/>
      <c r="AH64" s="32"/>
      <c r="AI64" s="32"/>
      <c r="AJ64" s="32"/>
      <c r="AK64" s="32"/>
      <c r="AL64" s="33">
        <f>IF(AF64-AG64&lt;&gt;0,AH64/(AF64-AG64),"")</f>
      </c>
      <c r="AM64" s="34"/>
      <c r="AN64" s="34"/>
      <c r="AO64" s="34"/>
      <c r="AP64" s="34"/>
      <c r="AQ64" s="34"/>
      <c r="AR64" s="34"/>
      <c r="AS64" s="35">
        <f>IF(AM64-AN64&lt;&gt;0,AO64/(AM64-AN64),"")</f>
      </c>
      <c r="AT64" s="36"/>
      <c r="AU64" s="36"/>
      <c r="AV64" s="36"/>
      <c r="AW64" s="36"/>
      <c r="AX64" s="36"/>
      <c r="AY64" s="36"/>
      <c r="AZ64" s="36">
        <f>IF(AT64-AU64&lt;&gt;0,AV64/(AT64-AU64),"")</f>
      </c>
    </row>
    <row r="65" spans="1:52" ht="12.75" customHeight="1">
      <c r="A65" s="17" t="s">
        <v>78</v>
      </c>
      <c r="B65" s="17">
        <v>1878</v>
      </c>
      <c r="C65" s="17">
        <v>38</v>
      </c>
      <c r="D65" s="20">
        <f>$K65+$R65+$Y65+$AF65+$AM65+$AT65</f>
        <v>10</v>
      </c>
      <c r="E65" s="21">
        <f>$L65+$S65+$Z65+$AG65+$AN65+$AU65</f>
        <v>3</v>
      </c>
      <c r="F65" s="21">
        <f>$M65+$T65+$AA65+$AH65+$AO65+$AV65</f>
        <v>128</v>
      </c>
      <c r="G65" s="22">
        <f>MAX($N65,$U65,$AB65,$AI65,$AP65,$AW65)</f>
        <v>63</v>
      </c>
      <c r="H65" s="22">
        <f>$O65+$V65+$AC65+$AJ65+$AQ65+$AX65</f>
        <v>1</v>
      </c>
      <c r="I65" s="22">
        <f>$P65+$W65+$AD65+$AK65+$AR65+$AY65</f>
        <v>0</v>
      </c>
      <c r="J65" s="23">
        <f>IF(D65-E65&lt;&gt;0,F65/(D65-E65),"")</f>
        <v>18.285714285714285</v>
      </c>
      <c r="K65" s="24"/>
      <c r="L65" s="24"/>
      <c r="M65" s="24"/>
      <c r="N65" s="24"/>
      <c r="O65" s="24"/>
      <c r="P65" s="24"/>
      <c r="Q65" s="26">
        <f>IF(K65-L65&lt;&gt;0,M65/(K65-L65),"")</f>
      </c>
      <c r="R65" s="38">
        <v>10</v>
      </c>
      <c r="S65" s="38">
        <v>3</v>
      </c>
      <c r="T65" s="38">
        <v>128</v>
      </c>
      <c r="U65" s="38">
        <v>63</v>
      </c>
      <c r="V65" s="38">
        <v>1</v>
      </c>
      <c r="W65" s="38"/>
      <c r="X65" s="29">
        <f>IF(R65-S65&lt;&gt;0,T65/(R65-S65),"")</f>
        <v>18.285714285714285</v>
      </c>
      <c r="Y65" s="30"/>
      <c r="Z65" s="30"/>
      <c r="AA65" s="30"/>
      <c r="AB65" s="30"/>
      <c r="AC65" s="30"/>
      <c r="AD65" s="30"/>
      <c r="AE65" s="31">
        <f>IF(Y65-Z65&lt;&gt;0,AA65/(Y65-Z65),"")</f>
      </c>
      <c r="AF65" s="32"/>
      <c r="AG65" s="32"/>
      <c r="AH65" s="32"/>
      <c r="AI65" s="32"/>
      <c r="AJ65" s="32"/>
      <c r="AK65" s="32"/>
      <c r="AL65" s="33">
        <f>IF(AF65-AG65&lt;&gt;0,AH65/(AF65-AG65),"")</f>
      </c>
      <c r="AM65" s="34"/>
      <c r="AN65" s="34"/>
      <c r="AO65" s="34"/>
      <c r="AP65" s="34"/>
      <c r="AQ65" s="34"/>
      <c r="AR65" s="34"/>
      <c r="AS65" s="35">
        <f>IF(AM65-AN65&lt;&gt;0,AO65/(AM65-AN65),"")</f>
      </c>
      <c r="AT65" s="36"/>
      <c r="AU65" s="36"/>
      <c r="AV65" s="36"/>
      <c r="AW65" s="36"/>
      <c r="AX65" s="36"/>
      <c r="AY65" s="36"/>
      <c r="AZ65" s="36">
        <f>IF(AT65-AU65&lt;&gt;0,AV65/(AT65-AU65),"")</f>
      </c>
    </row>
    <row r="66" spans="1:52" ht="12.75" customHeight="1">
      <c r="A66" s="17" t="s">
        <v>79</v>
      </c>
      <c r="B66" s="17">
        <v>1975</v>
      </c>
      <c r="C66" s="17">
        <v>30</v>
      </c>
      <c r="D66" s="20">
        <f>$K66+$R66+$Y66+$AF66+$AM66+$AT66</f>
        <v>154</v>
      </c>
      <c r="E66" s="21">
        <f>$L66+$S66+$Z66+$AG66+$AN66+$AU66</f>
        <v>11</v>
      </c>
      <c r="F66" s="21">
        <f>$M66+$T66+$AA66+$AH66+$AO66+$AV66</f>
        <v>2793</v>
      </c>
      <c r="G66" s="22">
        <f>MAX($N66,$U66,$AB66,$AI66,$AP66,$AW66)</f>
        <v>107</v>
      </c>
      <c r="H66" s="22">
        <f>$O66+$V66+$AC66+$AJ66+$AQ66+$AX66</f>
        <v>12</v>
      </c>
      <c r="I66" s="22">
        <f>$P66+$W66+$AD66+$AK66+$AR66+$AY66</f>
        <v>1</v>
      </c>
      <c r="J66" s="23">
        <f>IF(D66-E66&lt;&gt;0,F66/(D66-E66),"")</f>
        <v>19.53146853146853</v>
      </c>
      <c r="K66" s="24">
        <v>3</v>
      </c>
      <c r="L66" s="24">
        <v>0</v>
      </c>
      <c r="M66" s="24">
        <v>28</v>
      </c>
      <c r="N66" s="24">
        <v>24</v>
      </c>
      <c r="O66" s="24"/>
      <c r="P66" s="24"/>
      <c r="Q66" s="26">
        <f>IF(K66-L66&lt;&gt;0,M66/(K66-L66),"")</f>
        <v>9.333333333333334</v>
      </c>
      <c r="R66" s="38">
        <v>84</v>
      </c>
      <c r="S66" s="38">
        <v>8</v>
      </c>
      <c r="T66" s="38">
        <v>1259</v>
      </c>
      <c r="U66" s="38">
        <v>88</v>
      </c>
      <c r="V66" s="38">
        <v>1</v>
      </c>
      <c r="W66" s="38"/>
      <c r="X66" s="29">
        <f>IF(R66-S66&lt;&gt;0,T66/(R66-S66),"")</f>
        <v>16.56578947368421</v>
      </c>
      <c r="Y66" s="30">
        <v>55</v>
      </c>
      <c r="Z66" s="30">
        <v>2</v>
      </c>
      <c r="AA66" s="30">
        <v>1362</v>
      </c>
      <c r="AB66" s="30">
        <v>107</v>
      </c>
      <c r="AC66" s="30">
        <v>10</v>
      </c>
      <c r="AD66" s="30">
        <v>1</v>
      </c>
      <c r="AE66" s="31">
        <f>IF(Y66-Z66&lt;&gt;0,AA66/(Y66-Z66),"")</f>
        <v>25.69811320754717</v>
      </c>
      <c r="AF66" s="32">
        <v>12</v>
      </c>
      <c r="AG66" s="32">
        <v>1</v>
      </c>
      <c r="AH66" s="32">
        <v>144</v>
      </c>
      <c r="AI66" s="32">
        <v>69</v>
      </c>
      <c r="AJ66" s="32">
        <v>1</v>
      </c>
      <c r="AK66" s="32"/>
      <c r="AL66" s="33">
        <f>IF(AF66-AG66&lt;&gt;0,AH66/(AF66-AG66),"")</f>
        <v>13.090909090909092</v>
      </c>
      <c r="AM66" s="34"/>
      <c r="AN66" s="34"/>
      <c r="AO66" s="34"/>
      <c r="AP66" s="34"/>
      <c r="AQ66" s="34"/>
      <c r="AR66" s="34"/>
      <c r="AS66" s="35">
        <f>IF(AM66-AN66&lt;&gt;0,AO66/(AM66-AN66),"")</f>
      </c>
      <c r="AT66" s="36"/>
      <c r="AU66" s="36"/>
      <c r="AV66" s="36"/>
      <c r="AW66" s="36"/>
      <c r="AX66" s="36"/>
      <c r="AY66" s="36"/>
      <c r="AZ66" s="36">
        <f>IF(AT66-AU66&lt;&gt;0,AV66/(AT66-AU66),"")</f>
      </c>
    </row>
    <row r="67" spans="1:52" ht="12.75" customHeight="1">
      <c r="A67" s="17" t="s">
        <v>80</v>
      </c>
      <c r="B67" s="17">
        <v>1973</v>
      </c>
      <c r="C67" s="17">
        <v>5</v>
      </c>
      <c r="D67" s="20">
        <f>$K67+$R67+$Y67+$AF67+$AM67+$AT67</f>
        <v>9</v>
      </c>
      <c r="E67" s="21">
        <f>$L67+$S67+$Z67+$AG67+$AN67+$AU67</f>
        <v>1</v>
      </c>
      <c r="F67" s="21">
        <f>$M67+$T67+$AA67+$AH67+$AO67+$AV67</f>
        <v>114</v>
      </c>
      <c r="G67" s="22">
        <f>MAX($N67,$U67,$AB67,$AI67,$AP67,$AW67)</f>
        <v>36</v>
      </c>
      <c r="H67" s="22">
        <f>$O67+$V67+$AC67+$AJ67+$AQ67+$AX67</f>
        <v>0</v>
      </c>
      <c r="I67" s="22">
        <f>$P67+$W67+$AD67+$AK67+$AR67+$AY67</f>
        <v>0</v>
      </c>
      <c r="J67" s="23">
        <f>IF(D67-E67&lt;&gt;0,F67/(D67-E67),"")</f>
        <v>14.25</v>
      </c>
      <c r="K67" s="24">
        <v>9</v>
      </c>
      <c r="L67" s="24">
        <v>1</v>
      </c>
      <c r="M67" s="24">
        <v>114</v>
      </c>
      <c r="N67" s="24">
        <v>36</v>
      </c>
      <c r="O67" s="24"/>
      <c r="P67" s="24"/>
      <c r="Q67" s="26">
        <f>IF(K67-L67&lt;&gt;0,M67/(K67-L67),"")</f>
        <v>14.25</v>
      </c>
      <c r="R67" s="38"/>
      <c r="S67" s="38"/>
      <c r="T67" s="38"/>
      <c r="U67" s="38"/>
      <c r="V67" s="38"/>
      <c r="W67" s="38"/>
      <c r="X67" s="29">
        <f>IF(R67-S67&lt;&gt;0,T67/(R67-S67),"")</f>
      </c>
      <c r="Y67" s="30"/>
      <c r="Z67" s="30"/>
      <c r="AA67" s="30"/>
      <c r="AB67" s="30"/>
      <c r="AC67" s="30"/>
      <c r="AD67" s="30"/>
      <c r="AE67" s="31">
        <f>IF(Y67-Z67&lt;&gt;0,AA67/(Y67-Z67),"")</f>
      </c>
      <c r="AF67" s="32"/>
      <c r="AG67" s="32"/>
      <c r="AH67" s="32"/>
      <c r="AI67" s="32"/>
      <c r="AJ67" s="32"/>
      <c r="AK67" s="32"/>
      <c r="AL67" s="33">
        <f>IF(AF67-AG67&lt;&gt;0,AH67/(AF67-AG67),"")</f>
      </c>
      <c r="AM67" s="34"/>
      <c r="AN67" s="34"/>
      <c r="AO67" s="34"/>
      <c r="AP67" s="34"/>
      <c r="AQ67" s="34"/>
      <c r="AR67" s="34"/>
      <c r="AS67" s="35">
        <f>IF(AM67-AN67&lt;&gt;0,AO67/(AM67-AN67),"")</f>
      </c>
      <c r="AT67" s="36"/>
      <c r="AU67" s="36"/>
      <c r="AV67" s="36"/>
      <c r="AW67" s="36"/>
      <c r="AX67" s="36"/>
      <c r="AY67" s="36"/>
      <c r="AZ67" s="36">
        <f>IF(AT67-AU67&lt;&gt;0,AV67/(AT67-AU67),"")</f>
      </c>
    </row>
    <row r="68" spans="1:52" ht="12.75" customHeight="1">
      <c r="A68" s="17" t="s">
        <v>81</v>
      </c>
      <c r="B68" s="17"/>
      <c r="C68" s="17">
        <v>301</v>
      </c>
      <c r="D68" s="20">
        <f>$K68+$R68+$Y68+$AF68+$AM68+$AT68</f>
        <v>47</v>
      </c>
      <c r="E68" s="21">
        <f>$L68+$S68+$Z68+$AG68+$AN68+$AU68</f>
        <v>15</v>
      </c>
      <c r="F68" s="21">
        <f>$M68+$T68+$AA68+$AH68+$AO68+$AV68</f>
        <v>625</v>
      </c>
      <c r="G68" s="22">
        <f>MAX($N68,$U68,$AB68,$AI68,$AP68,$AW68)</f>
        <v>53</v>
      </c>
      <c r="H68" s="22">
        <f>$O68+$V68+$AC68+$AJ68+$AQ68+$AX68</f>
        <v>1</v>
      </c>
      <c r="I68" s="22">
        <f>$P68+$W68+$AD68+$AK68+$AR68+$AY68</f>
        <v>0</v>
      </c>
      <c r="J68" s="23">
        <f>IF(D68-E68&lt;&gt;0,F68/(D68-E68),"")</f>
        <v>19.53125</v>
      </c>
      <c r="K68" s="24">
        <v>6</v>
      </c>
      <c r="L68" s="24">
        <v>2</v>
      </c>
      <c r="M68" s="24">
        <v>19</v>
      </c>
      <c r="N68" s="24">
        <v>9</v>
      </c>
      <c r="O68" s="24"/>
      <c r="P68" s="24"/>
      <c r="Q68" s="26">
        <f>IF(K68-L68&lt;&gt;0,M68/(K68-L68),"")</f>
        <v>4.75</v>
      </c>
      <c r="R68" s="38">
        <v>21</v>
      </c>
      <c r="S68" s="38">
        <v>6</v>
      </c>
      <c r="T68" s="38">
        <v>354</v>
      </c>
      <c r="U68" s="38">
        <v>50</v>
      </c>
      <c r="V68" s="38">
        <v>1</v>
      </c>
      <c r="W68" s="38"/>
      <c r="X68" s="29">
        <f>IF(R68-S68&lt;&gt;0,T68/(R68-S68),"")</f>
        <v>23.6</v>
      </c>
      <c r="Y68" s="30">
        <v>20</v>
      </c>
      <c r="Z68" s="30">
        <v>7</v>
      </c>
      <c r="AA68" s="30">
        <v>252</v>
      </c>
      <c r="AB68" s="30">
        <v>53</v>
      </c>
      <c r="AC68" s="30"/>
      <c r="AD68" s="30"/>
      <c r="AE68" s="31">
        <f>IF(Y68-Z68&lt;&gt;0,AA68/(Y68-Z68),"")</f>
        <v>19.384615384615383</v>
      </c>
      <c r="AF68" s="32"/>
      <c r="AG68" s="32"/>
      <c r="AH68" s="32"/>
      <c r="AI68" s="32"/>
      <c r="AJ68" s="32"/>
      <c r="AK68" s="32"/>
      <c r="AL68" s="33">
        <f>IF(AF68-AG68&lt;&gt;0,AH68/(AF68-AG68),"")</f>
      </c>
      <c r="AM68" s="34"/>
      <c r="AN68" s="34"/>
      <c r="AO68" s="34"/>
      <c r="AP68" s="34"/>
      <c r="AQ68" s="34"/>
      <c r="AR68" s="34"/>
      <c r="AS68" s="35">
        <f>IF(AM68-AN68&lt;&gt;0,AO68/(AM68-AN68),"")</f>
      </c>
      <c r="AT68" s="36"/>
      <c r="AU68" s="36"/>
      <c r="AV68" s="36"/>
      <c r="AW68" s="36"/>
      <c r="AX68" s="36"/>
      <c r="AY68" s="36"/>
      <c r="AZ68" s="36">
        <f>IF(AT68-AU68&lt;&gt;0,AV68/(AT68-AU68),"")</f>
      </c>
    </row>
    <row r="69" spans="1:52" ht="12.75" customHeight="1">
      <c r="A69" s="17" t="s">
        <v>82</v>
      </c>
      <c r="B69" s="17"/>
      <c r="C69" s="17">
        <v>530</v>
      </c>
      <c r="D69" s="20">
        <f>$K69+$R69+$Y69+$AF69+$AM69+$AT69</f>
        <v>2</v>
      </c>
      <c r="E69" s="21">
        <f>$L69+$S69+$Z69+$AG69+$AN69+$AU69</f>
        <v>2</v>
      </c>
      <c r="F69" s="21">
        <f>$M69+$T69+$AA69+$AH69+$AO69+$AV69</f>
        <v>9</v>
      </c>
      <c r="G69" s="22">
        <f>MAX($N69,$U69,$AB69,$AI69,$AP69,$AW69)</f>
        <v>9</v>
      </c>
      <c r="H69" s="22">
        <f>$O69+$V69+$AC69+$AJ69+$AQ69+$AX69</f>
        <v>0</v>
      </c>
      <c r="I69" s="22">
        <f>$P69+$W69+$AD69+$AK69+$AR69+$AY69</f>
        <v>0</v>
      </c>
      <c r="J69" s="23">
        <f>IF(D69-E69&lt;&gt;0,F69/(D69-E69),"")</f>
      </c>
      <c r="K69" s="24"/>
      <c r="L69" s="24"/>
      <c r="M69" s="24"/>
      <c r="N69" s="24"/>
      <c r="O69" s="24"/>
      <c r="P69" s="24"/>
      <c r="Q69" s="26">
        <f>IF(K69-L69&lt;&gt;0,M69/(K69-L69),"")</f>
      </c>
      <c r="R69" s="38"/>
      <c r="S69" s="38"/>
      <c r="T69" s="38"/>
      <c r="U69" s="38"/>
      <c r="V69" s="38"/>
      <c r="W69" s="38"/>
      <c r="X69" s="29">
        <f>IF(R69-S69&lt;&gt;0,T69/(R69-S69),"")</f>
      </c>
      <c r="Y69" s="30"/>
      <c r="Z69" s="30"/>
      <c r="AA69" s="30"/>
      <c r="AB69" s="30"/>
      <c r="AC69" s="30"/>
      <c r="AD69" s="30"/>
      <c r="AE69" s="31">
        <f>IF(Y69-Z69&lt;&gt;0,AA69/(Y69-Z69),"")</f>
      </c>
      <c r="AF69" s="32"/>
      <c r="AG69" s="32"/>
      <c r="AH69" s="32"/>
      <c r="AI69" s="32"/>
      <c r="AJ69" s="32"/>
      <c r="AK69" s="32"/>
      <c r="AL69" s="33">
        <f>IF(AF69-AG69&lt;&gt;0,AH69/(AF69-AG69),"")</f>
      </c>
      <c r="AM69" s="40">
        <v>2</v>
      </c>
      <c r="AN69" s="40">
        <v>2</v>
      </c>
      <c r="AO69" s="40">
        <v>9</v>
      </c>
      <c r="AP69" s="40">
        <v>9</v>
      </c>
      <c r="AQ69" s="40"/>
      <c r="AR69" s="40"/>
      <c r="AS69" s="35">
        <f>IF(AM69-AN69&lt;&gt;0,AO69/(AM69-AN69),"")</f>
      </c>
      <c r="AT69" s="36"/>
      <c r="AU69" s="36"/>
      <c r="AV69" s="36"/>
      <c r="AW69" s="36"/>
      <c r="AX69" s="36"/>
      <c r="AY69" s="36"/>
      <c r="AZ69" s="36">
        <f>IF(AT69-AU69&lt;&gt;0,AV69/(AT69-AU69),"")</f>
      </c>
    </row>
    <row r="70" spans="1:52" ht="12.75" customHeight="1">
      <c r="A70" s="17" t="s">
        <v>83</v>
      </c>
      <c r="B70" s="17">
        <v>1983</v>
      </c>
      <c r="C70" s="17">
        <v>77</v>
      </c>
      <c r="D70" s="20">
        <f>$K70+$R70+$Y70+$AF70+$AM70+$AT70</f>
        <v>9</v>
      </c>
      <c r="E70" s="21">
        <f>$L70+$S70+$Z70+$AG70+$AN70+$AU70</f>
        <v>1</v>
      </c>
      <c r="F70" s="21">
        <f>$M70+$T70+$AA70+$AH70+$AO70+$AV70</f>
        <v>68</v>
      </c>
      <c r="G70" s="22">
        <f>MAX($N70,$U70,$AB70,$AI70,$AP70,$AW70)</f>
        <v>16</v>
      </c>
      <c r="H70" s="22">
        <f>$O70+$V70+$AC70+$AJ70+$AQ70+$AX70</f>
        <v>0</v>
      </c>
      <c r="I70" s="22">
        <f>$P70+$W70+$AD70+$AK70+$AR70+$AY70</f>
        <v>0</v>
      </c>
      <c r="J70" s="23">
        <f>IF(D70-E70&lt;&gt;0,F70/(D70-E70),"")</f>
        <v>8.5</v>
      </c>
      <c r="K70" s="24"/>
      <c r="L70" s="24"/>
      <c r="M70" s="24"/>
      <c r="N70" s="24"/>
      <c r="O70" s="24"/>
      <c r="P70" s="24"/>
      <c r="Q70" s="26">
        <f>IF(K70-L70&lt;&gt;0,M70/(K70-L70),"")</f>
      </c>
      <c r="R70" s="27"/>
      <c r="S70" s="27"/>
      <c r="T70" s="27"/>
      <c r="U70" s="27"/>
      <c r="V70" s="27"/>
      <c r="W70" s="27"/>
      <c r="X70" s="29">
        <f>IF(R70-S70&lt;&gt;0,T70/(R70-S70),"")</f>
      </c>
      <c r="Y70" s="30">
        <v>9</v>
      </c>
      <c r="Z70" s="30">
        <v>1</v>
      </c>
      <c r="AA70" s="30">
        <v>68</v>
      </c>
      <c r="AB70" s="30">
        <v>16</v>
      </c>
      <c r="AC70" s="30"/>
      <c r="AD70" s="30"/>
      <c r="AE70" s="31">
        <f>IF(Y70-Z70&lt;&gt;0,AA70/(Y70-Z70),"")</f>
        <v>8.5</v>
      </c>
      <c r="AF70" s="32"/>
      <c r="AG70" s="32"/>
      <c r="AH70" s="32"/>
      <c r="AI70" s="32"/>
      <c r="AJ70" s="32"/>
      <c r="AK70" s="32"/>
      <c r="AL70" s="33">
        <f>IF(AF70-AG70&lt;&gt;0,AH70/(AF70-AG70),"")</f>
      </c>
      <c r="AM70" s="34"/>
      <c r="AN70" s="34"/>
      <c r="AO70" s="34"/>
      <c r="AP70" s="34"/>
      <c r="AQ70" s="34"/>
      <c r="AR70" s="34"/>
      <c r="AS70" s="35">
        <f>IF(AM70-AN70&lt;&gt;0,AO70/(AM70-AN70),"")</f>
      </c>
      <c r="AT70" s="36"/>
      <c r="AU70" s="36"/>
      <c r="AV70" s="36"/>
      <c r="AW70" s="36"/>
      <c r="AX70" s="36"/>
      <c r="AY70" s="36"/>
      <c r="AZ70" s="36">
        <f>IF(AT70-AU70&lt;&gt;0,AV70/(AT70-AU70),"")</f>
      </c>
    </row>
    <row r="71" spans="1:52" ht="12.75" customHeight="1">
      <c r="A71" s="17" t="s">
        <v>84</v>
      </c>
      <c r="B71" s="17"/>
      <c r="C71" s="17">
        <v>241</v>
      </c>
      <c r="D71" s="20">
        <f>$K71+$R71+$Y71+$AF71+$AM71+$AT71</f>
        <v>33</v>
      </c>
      <c r="E71" s="21">
        <f>$L71+$S71+$Z71+$AG71+$AN71+$AU71</f>
        <v>4</v>
      </c>
      <c r="F71" s="21">
        <f>$M71+$T71+$AA71+$AH71+$AO71+$AV71</f>
        <v>848</v>
      </c>
      <c r="G71" s="22">
        <f>MAX($N71,$U71,$AB71,$AI71,$AP71,$AW71)</f>
        <v>122</v>
      </c>
      <c r="H71" s="22">
        <f>$O71+$V71+$AC71+$AJ71+$AQ71+$AX71</f>
        <v>4</v>
      </c>
      <c r="I71" s="22">
        <f>$P71+$W71+$AD71+$AK71+$AR71+$AY71</f>
        <v>1</v>
      </c>
      <c r="J71" s="23">
        <f>IF(D71-E71&lt;&gt;0,F71/(D71-E71),"")</f>
        <v>29.24137931034483</v>
      </c>
      <c r="K71" s="24">
        <v>1</v>
      </c>
      <c r="L71" s="24">
        <v>0</v>
      </c>
      <c r="M71" s="24">
        <v>45</v>
      </c>
      <c r="N71" s="24">
        <v>45</v>
      </c>
      <c r="O71" s="24"/>
      <c r="P71" s="24"/>
      <c r="Q71" s="26">
        <f>IF(K71-L71&lt;&gt;0,M71/(K71-L71),"")</f>
        <v>45</v>
      </c>
      <c r="R71" s="38">
        <v>1</v>
      </c>
      <c r="S71" s="38">
        <v>0</v>
      </c>
      <c r="T71" s="38">
        <v>3</v>
      </c>
      <c r="U71" s="38">
        <v>3</v>
      </c>
      <c r="V71" s="38"/>
      <c r="W71" s="38"/>
      <c r="X71" s="29">
        <f>IF(R71-S71&lt;&gt;0,T71/(R71-S71),"")</f>
        <v>3</v>
      </c>
      <c r="Y71" s="30">
        <v>5</v>
      </c>
      <c r="Z71" s="30">
        <v>0</v>
      </c>
      <c r="AA71" s="30">
        <v>107</v>
      </c>
      <c r="AB71" s="30">
        <v>45</v>
      </c>
      <c r="AC71" s="30"/>
      <c r="AD71" s="30"/>
      <c r="AE71" s="31">
        <f>IF(Y71-Z71&lt;&gt;0,AA71/(Y71-Z71),"")</f>
        <v>21.4</v>
      </c>
      <c r="AF71" s="32">
        <v>26</v>
      </c>
      <c r="AG71" s="32">
        <v>4</v>
      </c>
      <c r="AH71" s="32">
        <v>693</v>
      </c>
      <c r="AI71" s="32">
        <v>122</v>
      </c>
      <c r="AJ71" s="32">
        <v>4</v>
      </c>
      <c r="AK71" s="32">
        <v>1</v>
      </c>
      <c r="AL71" s="33">
        <f>IF(AF71-AG71&lt;&gt;0,AH71/(AF71-AG71),"")</f>
        <v>31.5</v>
      </c>
      <c r="AM71" s="34"/>
      <c r="AN71" s="34"/>
      <c r="AO71" s="34"/>
      <c r="AP71" s="34"/>
      <c r="AQ71" s="34"/>
      <c r="AR71" s="34"/>
      <c r="AS71" s="35">
        <f>IF(AM71-AN71&lt;&gt;0,AO71/(AM71-AN71),"")</f>
      </c>
      <c r="AT71" s="36"/>
      <c r="AU71" s="36"/>
      <c r="AV71" s="36"/>
      <c r="AW71" s="36"/>
      <c r="AX71" s="36"/>
      <c r="AY71" s="36"/>
      <c r="AZ71" s="36">
        <f>IF(AT71-AU71&lt;&gt;0,AV71/(AT71-AU71),"")</f>
      </c>
    </row>
    <row r="72" spans="1:52" ht="12.75" customHeight="1">
      <c r="A72" s="17" t="s">
        <v>85</v>
      </c>
      <c r="B72" s="17"/>
      <c r="C72" s="17">
        <v>532</v>
      </c>
      <c r="D72" s="20">
        <f>$K72+$R72+$Y72+$AF72+$AM72+$AT72</f>
        <v>38</v>
      </c>
      <c r="E72" s="21">
        <f>$L72+$S72+$Z72+$AG72+$AN72+$AU72</f>
        <v>12</v>
      </c>
      <c r="F72" s="21">
        <f>$M72+$T72+$AA72+$AH72+$AO72+$AV72</f>
        <v>333</v>
      </c>
      <c r="G72" s="22">
        <f>MAX($N72,$U72,$AB72,$AI72,$AP72,$AW72)</f>
        <v>38</v>
      </c>
      <c r="H72" s="22">
        <f>$O72+$V72+$AC72+$AJ72+$AQ72+$AX72</f>
        <v>0</v>
      </c>
      <c r="I72" s="22">
        <f>$P72+$W72+$AD72+$AK72+$AR72+$AY72</f>
        <v>0</v>
      </c>
      <c r="J72" s="23">
        <f>IF(D72-E72&lt;&gt;0,F72/(D72-E72),"")</f>
        <v>12.807692307692308</v>
      </c>
      <c r="K72" s="24">
        <v>1</v>
      </c>
      <c r="L72" s="24">
        <v>0</v>
      </c>
      <c r="M72" s="24">
        <v>0</v>
      </c>
      <c r="N72" s="24">
        <v>0</v>
      </c>
      <c r="O72" s="24"/>
      <c r="P72" s="24"/>
      <c r="Q72" s="26">
        <f>IF(K72-L72&lt;&gt;0,M72/(K72-L72),"")</f>
        <v>0</v>
      </c>
      <c r="R72" s="38">
        <v>15</v>
      </c>
      <c r="S72" s="38">
        <v>5</v>
      </c>
      <c r="T72" s="38">
        <v>169</v>
      </c>
      <c r="U72" s="38">
        <v>38</v>
      </c>
      <c r="V72" s="38"/>
      <c r="W72" s="38"/>
      <c r="X72" s="29">
        <f>IF(R72-S72&lt;&gt;0,T72/(R72-S72),"")</f>
        <v>16.9</v>
      </c>
      <c r="Y72" s="30">
        <v>21</v>
      </c>
      <c r="Z72" s="30">
        <v>7</v>
      </c>
      <c r="AA72" s="30">
        <v>164</v>
      </c>
      <c r="AB72" s="30">
        <v>29</v>
      </c>
      <c r="AC72" s="30"/>
      <c r="AD72" s="30"/>
      <c r="AE72" s="31">
        <f>IF(Y72-Z72&lt;&gt;0,AA72/(Y72-Z72),"")</f>
        <v>11.714285714285714</v>
      </c>
      <c r="AF72" s="32">
        <v>1</v>
      </c>
      <c r="AG72" s="32">
        <v>0</v>
      </c>
      <c r="AH72" s="32">
        <v>0</v>
      </c>
      <c r="AI72" s="32">
        <v>0</v>
      </c>
      <c r="AJ72" s="32"/>
      <c r="AK72" s="32"/>
      <c r="AL72" s="33">
        <f>IF(AF72-AG72&lt;&gt;0,AH72/(AF72-AG72),"")</f>
        <v>0</v>
      </c>
      <c r="AM72" s="34"/>
      <c r="AN72" s="34"/>
      <c r="AO72" s="34"/>
      <c r="AP72" s="34"/>
      <c r="AQ72" s="34"/>
      <c r="AR72" s="34"/>
      <c r="AS72" s="35">
        <f>IF(AM72-AN72&lt;&gt;0,AO72/(AM72-AN72),"")</f>
      </c>
      <c r="AT72" s="36"/>
      <c r="AU72" s="36"/>
      <c r="AV72" s="36"/>
      <c r="AW72" s="36"/>
      <c r="AX72" s="36"/>
      <c r="AY72" s="36"/>
      <c r="AZ72" s="36">
        <f>IF(AT72-AU72&lt;&gt;0,AV72/(AT72-AU72),"")</f>
      </c>
    </row>
    <row r="73" spans="1:52" ht="12.75" customHeight="1">
      <c r="A73" s="17" t="s">
        <v>86</v>
      </c>
      <c r="B73" s="17"/>
      <c r="C73" s="17">
        <v>298</v>
      </c>
      <c r="D73" s="20">
        <f>$K73+$R73+$Y73+$AF73+$AM73+$AT73</f>
        <v>1</v>
      </c>
      <c r="E73" s="21">
        <f>$L73+$S73+$Z73+$AG73+$AN73+$AU73</f>
        <v>0</v>
      </c>
      <c r="F73" s="21">
        <f>$M73+$T73+$AA73+$AH73+$AO73+$AV73</f>
        <v>25</v>
      </c>
      <c r="G73" s="22">
        <f>MAX($N73,$U73,$AB73,$AI73,$AP73,$AW73)</f>
        <v>25</v>
      </c>
      <c r="H73" s="22">
        <f>$O73+$V73+$AC73+$AJ73+$AQ73+$AX73</f>
        <v>0</v>
      </c>
      <c r="I73" s="22">
        <f>$P73+$W73+$AD73+$AK73+$AR73+$AY73</f>
        <v>0</v>
      </c>
      <c r="J73" s="23">
        <f>IF(D73-E73&lt;&gt;0,F73/(D73-E73),"")</f>
        <v>25</v>
      </c>
      <c r="K73" s="24"/>
      <c r="L73" s="24"/>
      <c r="M73" s="24"/>
      <c r="N73" s="24"/>
      <c r="O73" s="24"/>
      <c r="P73" s="24"/>
      <c r="Q73" s="26">
        <f>IF(K73-L73&lt;&gt;0,M73/(K73-L73),"")</f>
      </c>
      <c r="R73" s="27"/>
      <c r="S73" s="27"/>
      <c r="T73" s="27"/>
      <c r="U73" s="27"/>
      <c r="V73" s="27"/>
      <c r="W73" s="27"/>
      <c r="X73" s="29">
        <f>IF(R73-S73&lt;&gt;0,T73/(R73-S73),"")</f>
      </c>
      <c r="Y73" s="30"/>
      <c r="Z73" s="30"/>
      <c r="AA73" s="30"/>
      <c r="AB73" s="30"/>
      <c r="AC73" s="30"/>
      <c r="AD73" s="30"/>
      <c r="AE73" s="31">
        <f>IF(Y73-Z73&lt;&gt;0,AA73/(Y73-Z73),"")</f>
      </c>
      <c r="AF73" s="32">
        <v>1</v>
      </c>
      <c r="AG73" s="32">
        <v>0</v>
      </c>
      <c r="AH73" s="32">
        <v>25</v>
      </c>
      <c r="AI73" s="32">
        <v>25</v>
      </c>
      <c r="AJ73" s="32"/>
      <c r="AK73" s="32"/>
      <c r="AL73" s="33">
        <f>IF(AF73-AG73&lt;&gt;0,AH73/(AF73-AG73),"")</f>
        <v>25</v>
      </c>
      <c r="AM73" s="34"/>
      <c r="AN73" s="34"/>
      <c r="AO73" s="34"/>
      <c r="AP73" s="34"/>
      <c r="AQ73" s="34"/>
      <c r="AR73" s="34"/>
      <c r="AS73" s="35">
        <f>IF(AM73-AN73&lt;&gt;0,AO73/(AM73-AN73),"")</f>
      </c>
      <c r="AT73" s="36"/>
      <c r="AU73" s="36"/>
      <c r="AV73" s="36"/>
      <c r="AW73" s="36"/>
      <c r="AX73" s="36"/>
      <c r="AY73" s="36"/>
      <c r="AZ73" s="36">
        <f>IF(AT73-AU73&lt;&gt;0,AV73/(AT73-AU73),"")</f>
      </c>
    </row>
    <row r="74" spans="1:52" ht="12.75" customHeight="1">
      <c r="A74" s="42" t="s">
        <v>87</v>
      </c>
      <c r="B74" s="42"/>
      <c r="C74" s="17">
        <v>659</v>
      </c>
      <c r="D74" s="20">
        <f>$K74+$R74+$Y74+$AF74+$AM74+$AT74</f>
        <v>12</v>
      </c>
      <c r="E74" s="21">
        <f>$L74+$S74+$Z74+$AG74+$AN74+$AU74</f>
        <v>1</v>
      </c>
      <c r="F74" s="21">
        <f>$M74+$T74+$AA74+$AH74+$AO74+$AV74</f>
        <v>198</v>
      </c>
      <c r="G74" s="22">
        <f>MAX($N74,$U74,$AB74,$AI74,$AP74,$AW74)</f>
        <v>47</v>
      </c>
      <c r="H74" s="22">
        <f>$O74+$V74+$AC74+$AJ74+$AQ74+$AX74</f>
        <v>0</v>
      </c>
      <c r="I74" s="22">
        <f>$P74+$W74+$AD74+$AK74+$AR74+$AY74</f>
        <v>0</v>
      </c>
      <c r="J74" s="23">
        <f>IF(D74-E74&lt;&gt;0,F74/(D74-E74),"")</f>
        <v>18</v>
      </c>
      <c r="K74" s="36"/>
      <c r="L74" s="36"/>
      <c r="M74" s="36"/>
      <c r="N74" s="36"/>
      <c r="O74" s="36"/>
      <c r="P74" s="36"/>
      <c r="Q74" s="26">
        <f>IF(K74-L74&lt;&gt;0,M74/(K74-L74),"")</f>
      </c>
      <c r="R74" s="44"/>
      <c r="S74" s="44"/>
      <c r="T74" s="44"/>
      <c r="U74" s="44"/>
      <c r="V74" s="44"/>
      <c r="W74" s="44"/>
      <c r="X74" s="29">
        <f>IF(R74-S74&lt;&gt;0,T74/(R74-S74),"")</f>
      </c>
      <c r="Y74" s="45">
        <v>6</v>
      </c>
      <c r="Z74" s="45">
        <v>0</v>
      </c>
      <c r="AA74" s="45">
        <v>134</v>
      </c>
      <c r="AB74" s="45">
        <v>47</v>
      </c>
      <c r="AC74" s="45"/>
      <c r="AD74" s="45"/>
      <c r="AE74" s="31">
        <f>IF(Y74-Z74&lt;&gt;0,AA74/(Y74-Z74),"")</f>
        <v>22.333333333333332</v>
      </c>
      <c r="AF74" s="47">
        <v>2</v>
      </c>
      <c r="AG74" s="47">
        <v>0</v>
      </c>
      <c r="AH74" s="47">
        <v>15</v>
      </c>
      <c r="AI74" s="47">
        <v>15</v>
      </c>
      <c r="AJ74" s="47"/>
      <c r="AK74" s="47"/>
      <c r="AL74" s="33">
        <f>IF(AF74-AG74&lt;&gt;0,AH74/(AF74-AG74),"")</f>
        <v>7.5</v>
      </c>
      <c r="AM74" s="48">
        <v>4</v>
      </c>
      <c r="AN74" s="48">
        <v>1</v>
      </c>
      <c r="AO74" s="48">
        <v>49</v>
      </c>
      <c r="AP74" s="53">
        <v>33</v>
      </c>
      <c r="AQ74" s="48"/>
      <c r="AR74" s="48"/>
      <c r="AS74" s="35">
        <f>IF(AM74-AN74&lt;&gt;0,AO74/(AM74-AN74),"")</f>
        <v>16.333333333333332</v>
      </c>
      <c r="AT74" s="36"/>
      <c r="AU74" s="36"/>
      <c r="AV74" s="36"/>
      <c r="AW74" s="36"/>
      <c r="AX74" s="36"/>
      <c r="AY74" s="36"/>
      <c r="AZ74" s="36">
        <f>IF(AT74-AU74&lt;&gt;0,AV74/(AT74-AU74),"")</f>
      </c>
    </row>
    <row r="75" spans="1:52" ht="12.75" customHeight="1">
      <c r="A75" s="51" t="s">
        <v>88</v>
      </c>
      <c r="B75" s="51"/>
      <c r="C75" s="17">
        <v>644</v>
      </c>
      <c r="D75" s="20">
        <f>$K75+$R75+$Y75+$AF75+$AM75+$AT75</f>
        <v>12</v>
      </c>
      <c r="E75" s="21">
        <f>$L75+$S75+$Z75+$AG75+$AN75+$AU75</f>
        <v>1</v>
      </c>
      <c r="F75" s="21">
        <f>$M75+$T75+$AA75+$AH75+$AO75+$AV75</f>
        <v>279</v>
      </c>
      <c r="G75" s="22">
        <f>MAX($N75,$U75,$AB75,$AI75,$AP75,$AW75)</f>
        <v>78</v>
      </c>
      <c r="H75" s="22">
        <f>$O75+$V75+$AC75+$AJ75+$AQ75+$AX75</f>
        <v>2</v>
      </c>
      <c r="I75" s="22">
        <f>$P75+$W75+$AD75+$AK75+$AR75+$AY75</f>
        <v>0</v>
      </c>
      <c r="J75" s="23">
        <f>IF(D75-E75&lt;&gt;0,F75/(D75-E75),"")</f>
        <v>25.363636363636363</v>
      </c>
      <c r="K75" s="36">
        <v>4</v>
      </c>
      <c r="L75" s="36">
        <v>0</v>
      </c>
      <c r="M75" s="36">
        <v>33</v>
      </c>
      <c r="N75" s="36">
        <v>13</v>
      </c>
      <c r="O75" s="36"/>
      <c r="P75" s="36"/>
      <c r="Q75" s="26">
        <f>IF(K75-L75&lt;&gt;0,M75/(K75-L75),"")</f>
        <v>8.25</v>
      </c>
      <c r="R75" s="44">
        <v>7</v>
      </c>
      <c r="S75" s="44">
        <v>1</v>
      </c>
      <c r="T75" s="44">
        <v>168</v>
      </c>
      <c r="U75" s="44">
        <v>62</v>
      </c>
      <c r="V75" s="44">
        <v>1</v>
      </c>
      <c r="W75" s="44"/>
      <c r="X75" s="29">
        <f>IF(R75-S75&lt;&gt;0,T75/(R75-S75),"")</f>
        <v>28</v>
      </c>
      <c r="Y75" s="52">
        <v>1</v>
      </c>
      <c r="Z75" s="52">
        <v>0</v>
      </c>
      <c r="AA75" s="52">
        <v>78</v>
      </c>
      <c r="AB75" s="52">
        <v>78</v>
      </c>
      <c r="AC75" s="52">
        <v>1</v>
      </c>
      <c r="AD75" s="52"/>
      <c r="AE75" s="31">
        <f>IF(Y75-Z75&lt;&gt;0,AA75/(Y75-Z75),"")</f>
        <v>78</v>
      </c>
      <c r="AF75" s="47"/>
      <c r="AG75" s="47"/>
      <c r="AH75" s="47"/>
      <c r="AI75" s="47"/>
      <c r="AJ75" s="47"/>
      <c r="AK75" s="47"/>
      <c r="AL75" s="33">
        <f>IF(AF75-AG75&lt;&gt;0,AH75/(AF75-AG75),"")</f>
      </c>
      <c r="AM75" s="48"/>
      <c r="AN75" s="48"/>
      <c r="AO75" s="48"/>
      <c r="AP75" s="48"/>
      <c r="AQ75" s="48"/>
      <c r="AR75" s="48"/>
      <c r="AS75" s="35">
        <f>IF(AM75-AN75&lt;&gt;0,AO75/(AM75-AN75),"")</f>
      </c>
      <c r="AT75" s="36"/>
      <c r="AU75" s="36"/>
      <c r="AV75" s="36"/>
      <c r="AW75" s="36"/>
      <c r="AX75" s="36"/>
      <c r="AY75" s="36"/>
      <c r="AZ75" s="36">
        <f>IF(AT75-AU75&lt;&gt;0,AV75/(AT75-AU75),"")</f>
      </c>
    </row>
    <row r="76" spans="1:52" ht="12.75" customHeight="1">
      <c r="A76" s="17" t="s">
        <v>89</v>
      </c>
      <c r="B76" s="17"/>
      <c r="C76" s="17">
        <v>611</v>
      </c>
      <c r="D76" s="20">
        <f>$K76+$R76+$Y76+$AF76+$AM76+$AT76</f>
        <v>18</v>
      </c>
      <c r="E76" s="21">
        <f>$L76+$S76+$Z76+$AG76+$AN76+$AU76</f>
        <v>2</v>
      </c>
      <c r="F76" s="21">
        <f>$M76+$T76+$AA76+$AH76+$AO76+$AV76</f>
        <v>286</v>
      </c>
      <c r="G76" s="22">
        <f>MAX($N76,$U76,$AB76,$AI76,$AP76,$AW76)</f>
        <v>47</v>
      </c>
      <c r="H76" s="22">
        <f>$O76+$V76+$AC76+$AJ76+$AQ76+$AX76</f>
        <v>0</v>
      </c>
      <c r="I76" s="22">
        <f>$P76+$W76+$AD76+$AK76+$AR76+$AY76</f>
        <v>0</v>
      </c>
      <c r="J76" s="23">
        <f>IF(D76-E76&lt;&gt;0,F76/(D76-E76),"")</f>
        <v>17.875</v>
      </c>
      <c r="K76" s="24">
        <v>8</v>
      </c>
      <c r="L76" s="24">
        <v>1</v>
      </c>
      <c r="M76" s="24">
        <v>110</v>
      </c>
      <c r="N76" s="24">
        <v>33</v>
      </c>
      <c r="O76" s="24"/>
      <c r="P76" s="24"/>
      <c r="Q76" s="26">
        <f>IF(K76-L76&lt;&gt;0,M76/(K76-L76),"")</f>
        <v>15.714285714285714</v>
      </c>
      <c r="R76" s="27">
        <v>4</v>
      </c>
      <c r="S76" s="27">
        <v>0</v>
      </c>
      <c r="T76" s="27">
        <v>96</v>
      </c>
      <c r="U76" s="27">
        <v>47</v>
      </c>
      <c r="V76" s="27"/>
      <c r="W76" s="27"/>
      <c r="X76" s="29">
        <f>IF(R76-S76&lt;&gt;0,T76/(R76-S76),"")</f>
        <v>24</v>
      </c>
      <c r="Y76" s="30">
        <v>2</v>
      </c>
      <c r="Z76" s="30">
        <v>0</v>
      </c>
      <c r="AA76" s="30">
        <v>11</v>
      </c>
      <c r="AB76" s="30">
        <v>11</v>
      </c>
      <c r="AC76" s="30"/>
      <c r="AD76" s="30"/>
      <c r="AE76" s="31">
        <f>IF(Y76-Z76&lt;&gt;0,AA76/(Y76-Z76),"")</f>
        <v>5.5</v>
      </c>
      <c r="AF76" s="32">
        <v>3</v>
      </c>
      <c r="AG76" s="32">
        <v>1</v>
      </c>
      <c r="AH76" s="32">
        <v>42</v>
      </c>
      <c r="AI76" s="49">
        <v>38</v>
      </c>
      <c r="AJ76" s="32"/>
      <c r="AK76" s="32"/>
      <c r="AL76" s="33">
        <f>IF(AF76-AG76&lt;&gt;0,AH76/(AF76-AG76),"")</f>
        <v>21</v>
      </c>
      <c r="AM76" s="34">
        <v>1</v>
      </c>
      <c r="AN76" s="34">
        <v>0</v>
      </c>
      <c r="AO76" s="34">
        <v>27</v>
      </c>
      <c r="AP76" s="34">
        <v>27</v>
      </c>
      <c r="AQ76" s="34"/>
      <c r="AR76" s="34"/>
      <c r="AS76" s="35">
        <f>IF(AM76-AN76&lt;&gt;0,AO76/(AM76-AN76),"")</f>
        <v>27</v>
      </c>
      <c r="AT76" s="36"/>
      <c r="AU76" s="36"/>
      <c r="AV76" s="36"/>
      <c r="AW76" s="36"/>
      <c r="AX76" s="36"/>
      <c r="AY76" s="36"/>
      <c r="AZ76" s="36">
        <f>IF(AT76-AU76&lt;&gt;0,AV76/(AT76-AU76),"")</f>
      </c>
    </row>
    <row r="77" spans="1:52" ht="12.75" customHeight="1">
      <c r="A77" s="17" t="s">
        <v>90</v>
      </c>
      <c r="B77" s="17"/>
      <c r="C77" s="17">
        <v>612</v>
      </c>
      <c r="D77" s="20">
        <f>$K77+$R77+$Y77+$AF77+$AM77+$AT77</f>
        <v>26</v>
      </c>
      <c r="E77" s="21">
        <f>$L77+$S77+$Z77+$AG77+$AN77+$AU77</f>
        <v>2</v>
      </c>
      <c r="F77" s="21">
        <f>$M77+$T77+$AA77+$AH77+$AO77+$AV77</f>
        <v>609</v>
      </c>
      <c r="G77" s="22">
        <f>MAX($N77,$U77,$AB77,$AI77,$AP77,$AW77)</f>
        <v>114</v>
      </c>
      <c r="H77" s="22">
        <f>$O77+$V77+$AC77+$AJ77+$AQ77+$AX77</f>
        <v>4</v>
      </c>
      <c r="I77" s="22">
        <f>$P77+$W77+$AD77+$AK77+$AR77+$AY77</f>
        <v>1</v>
      </c>
      <c r="J77" s="23">
        <f>IF(D77-E77&lt;&gt;0,F77/(D77-E77),"")</f>
        <v>25.375</v>
      </c>
      <c r="K77" s="24">
        <v>2</v>
      </c>
      <c r="L77" s="24">
        <v>0</v>
      </c>
      <c r="M77" s="24">
        <v>0</v>
      </c>
      <c r="N77" s="24">
        <v>0</v>
      </c>
      <c r="O77" s="24"/>
      <c r="P77" s="24"/>
      <c r="Q77" s="26">
        <f>IF(K77-L77&lt;&gt;0,M77/(K77-L77),"")</f>
        <v>0</v>
      </c>
      <c r="R77" s="27">
        <v>6</v>
      </c>
      <c r="S77" s="27">
        <v>1</v>
      </c>
      <c r="T77" s="27">
        <v>33</v>
      </c>
      <c r="U77" s="27">
        <v>13</v>
      </c>
      <c r="V77" s="27"/>
      <c r="W77" s="27"/>
      <c r="X77" s="29">
        <f>IF(R77-S77&lt;&gt;0,T77/(R77-S77),"")</f>
        <v>6.6</v>
      </c>
      <c r="Y77" s="30">
        <v>7</v>
      </c>
      <c r="Z77" s="30">
        <v>0</v>
      </c>
      <c r="AA77" s="30">
        <v>227</v>
      </c>
      <c r="AB77" s="30">
        <v>77</v>
      </c>
      <c r="AC77" s="30">
        <v>2</v>
      </c>
      <c r="AD77" s="30"/>
      <c r="AE77" s="31">
        <f>IF(Y77-Z77&lt;&gt;0,AA77/(Y77-Z77),"")</f>
        <v>32.42857142857143</v>
      </c>
      <c r="AF77" s="32">
        <v>8</v>
      </c>
      <c r="AG77" s="32">
        <v>1</v>
      </c>
      <c r="AH77" s="32">
        <v>215</v>
      </c>
      <c r="AI77" s="32">
        <v>70</v>
      </c>
      <c r="AJ77" s="32">
        <v>2</v>
      </c>
      <c r="AK77" s="32"/>
      <c r="AL77" s="33">
        <f>IF(AF77-AG77&lt;&gt;0,AH77/(AF77-AG77),"")</f>
        <v>30.714285714285715</v>
      </c>
      <c r="AM77" s="34">
        <v>3</v>
      </c>
      <c r="AN77" s="34">
        <v>0</v>
      </c>
      <c r="AO77" s="34">
        <v>134</v>
      </c>
      <c r="AP77" s="34">
        <v>114</v>
      </c>
      <c r="AQ77" s="34"/>
      <c r="AR77" s="34">
        <v>1</v>
      </c>
      <c r="AS77" s="35">
        <f>IF(AM77-AN77&lt;&gt;0,AO77/(AM77-AN77),"")</f>
        <v>44.666666666666664</v>
      </c>
      <c r="AT77" s="36"/>
      <c r="AU77" s="36"/>
      <c r="AV77" s="36"/>
      <c r="AW77" s="36"/>
      <c r="AX77" s="36"/>
      <c r="AY77" s="36"/>
      <c r="AZ77" s="36">
        <f>IF(AT77-AU77&lt;&gt;0,AV77/(AT77-AU77),"")</f>
      </c>
    </row>
    <row r="78" spans="1:52" ht="12.75" customHeight="1">
      <c r="A78" s="51" t="s">
        <v>91</v>
      </c>
      <c r="B78" s="51"/>
      <c r="C78" s="17">
        <v>634</v>
      </c>
      <c r="D78" s="20">
        <f>$K78+$R78+$Y78+$AF78+$AM78+$AT78</f>
        <v>1</v>
      </c>
      <c r="E78" s="21">
        <f>$L78+$S78+$Z78+$AG78+$AN78+$AU78</f>
        <v>0</v>
      </c>
      <c r="F78" s="21">
        <f>$M78+$T78+$AA78+$AH78+$AO78+$AV78</f>
        <v>2</v>
      </c>
      <c r="G78" s="22">
        <f>MAX($N78,$U78,$AB78,$AI78,$AP78,$AW78)</f>
        <v>2</v>
      </c>
      <c r="H78" s="22">
        <f>$O78+$V78+$AC78+$AJ78+$AQ78+$AX78</f>
        <v>0</v>
      </c>
      <c r="I78" s="22">
        <f>$P78+$W78+$AD78+$AK78+$AR78+$AY78</f>
        <v>0</v>
      </c>
      <c r="J78" s="23">
        <f>IF(D78-E78&lt;&gt;0,F78/(D78-E78),"")</f>
        <v>2</v>
      </c>
      <c r="K78" s="36"/>
      <c r="L78" s="36"/>
      <c r="M78" s="36"/>
      <c r="N78" s="36"/>
      <c r="O78" s="36"/>
      <c r="P78" s="36"/>
      <c r="Q78" s="26">
        <f>IF(K78-L78&lt;&gt;0,M78/(K78-L78),"")</f>
      </c>
      <c r="R78" s="44"/>
      <c r="S78" s="44"/>
      <c r="T78" s="44"/>
      <c r="U78" s="44"/>
      <c r="V78" s="44"/>
      <c r="W78" s="44"/>
      <c r="X78" s="29">
        <f>IF(R78-S78&lt;&gt;0,T78/(R78-S78),"")</f>
      </c>
      <c r="Y78" s="52"/>
      <c r="Z78" s="52"/>
      <c r="AA78" s="52"/>
      <c r="AB78" s="52"/>
      <c r="AC78" s="52"/>
      <c r="AD78" s="52"/>
      <c r="AE78" s="31">
        <f>IF(Y78-Z78&lt;&gt;0,AA78/(Y78-Z78),"")</f>
      </c>
      <c r="AF78" s="47"/>
      <c r="AG78" s="47"/>
      <c r="AH78" s="47"/>
      <c r="AI78" s="47"/>
      <c r="AJ78" s="47"/>
      <c r="AK78" s="47"/>
      <c r="AL78" s="33">
        <f>IF(AF78-AG78&lt;&gt;0,AH78/(AF78-AG78),"")</f>
      </c>
      <c r="AM78" s="48">
        <v>1</v>
      </c>
      <c r="AN78" s="48">
        <v>0</v>
      </c>
      <c r="AO78" s="48">
        <v>2</v>
      </c>
      <c r="AP78" s="48">
        <v>2</v>
      </c>
      <c r="AQ78" s="48"/>
      <c r="AR78" s="48"/>
      <c r="AS78" s="35">
        <f>IF(AM78-AN78&lt;&gt;0,AO78/(AM78-AN78),"")</f>
        <v>2</v>
      </c>
      <c r="AT78" s="36"/>
      <c r="AU78" s="36"/>
      <c r="AV78" s="36"/>
      <c r="AW78" s="36"/>
      <c r="AX78" s="36"/>
      <c r="AY78" s="36"/>
      <c r="AZ78" s="36">
        <f>IF(AT78-AU78&lt;&gt;0,AV78/(AT78-AU78),"")</f>
      </c>
    </row>
    <row r="79" spans="1:52" ht="12.75" customHeight="1">
      <c r="A79" s="17" t="s">
        <v>92</v>
      </c>
      <c r="B79" s="17"/>
      <c r="C79" s="17">
        <v>365</v>
      </c>
      <c r="D79" s="20">
        <f>$K79+$R79+$Y79+$AF79+$AM79+$AT79</f>
        <v>8</v>
      </c>
      <c r="E79" s="21">
        <f>$L79+$S79+$Z79+$AG79+$AN79+$AU79</f>
        <v>0</v>
      </c>
      <c r="F79" s="21">
        <f>$M79+$T79+$AA79+$AH79+$AO79+$AV79</f>
        <v>149</v>
      </c>
      <c r="G79" s="22">
        <f>MAX($N79,$U79,$AB79,$AI79,$AP79,$AW79)</f>
        <v>40</v>
      </c>
      <c r="H79" s="22">
        <f>$O79+$V79+$AC79+$AJ79+$AQ79+$AX79</f>
        <v>0</v>
      </c>
      <c r="I79" s="22">
        <f>$P79+$W79+$AD79+$AK79+$AR79+$AY79</f>
        <v>0</v>
      </c>
      <c r="J79" s="23">
        <f>IF(D79-E79&lt;&gt;0,F79/(D79-E79),"")</f>
        <v>18.625</v>
      </c>
      <c r="K79" s="24">
        <v>3</v>
      </c>
      <c r="L79" s="24">
        <v>0</v>
      </c>
      <c r="M79" s="24">
        <v>42</v>
      </c>
      <c r="N79" s="24">
        <v>22</v>
      </c>
      <c r="O79" s="24"/>
      <c r="P79" s="24"/>
      <c r="Q79" s="26">
        <f>IF(K79-L79&lt;&gt;0,M79/(K79-L79),"")</f>
        <v>14</v>
      </c>
      <c r="R79" s="55">
        <v>4</v>
      </c>
      <c r="S79" s="55">
        <v>0</v>
      </c>
      <c r="T79" s="55">
        <v>88</v>
      </c>
      <c r="U79" s="55">
        <v>40</v>
      </c>
      <c r="V79" s="55"/>
      <c r="W79" s="55"/>
      <c r="X79" s="29">
        <f>IF(R79-S79&lt;&gt;0,T79/(R79-S79),"")</f>
        <v>22</v>
      </c>
      <c r="Y79" s="30">
        <v>1</v>
      </c>
      <c r="Z79" s="30">
        <v>0</v>
      </c>
      <c r="AA79" s="30">
        <v>19</v>
      </c>
      <c r="AB79" s="30">
        <v>19</v>
      </c>
      <c r="AC79" s="30"/>
      <c r="AD79" s="30"/>
      <c r="AE79" s="31">
        <f>IF(Y79-Z79&lt;&gt;0,AA79/(Y79-Z79),"")</f>
        <v>19</v>
      </c>
      <c r="AF79" s="32"/>
      <c r="AG79" s="32"/>
      <c r="AH79" s="32"/>
      <c r="AI79" s="32"/>
      <c r="AJ79" s="32"/>
      <c r="AK79" s="32"/>
      <c r="AL79" s="33">
        <f>IF(AF79-AG79&lt;&gt;0,AH79/(AF79-AG79),"")</f>
      </c>
      <c r="AM79" s="34"/>
      <c r="AN79" s="34"/>
      <c r="AO79" s="34"/>
      <c r="AP79" s="34"/>
      <c r="AQ79" s="34"/>
      <c r="AR79" s="34"/>
      <c r="AS79" s="35">
        <f>IF(AM79-AN79&lt;&gt;0,AO79/(AM79-AN79),"")</f>
      </c>
      <c r="AT79" s="36"/>
      <c r="AU79" s="36"/>
      <c r="AV79" s="36"/>
      <c r="AW79" s="36"/>
      <c r="AX79" s="36"/>
      <c r="AY79" s="36"/>
      <c r="AZ79" s="36">
        <f>IF(AT79-AU79&lt;&gt;0,AV79/(AT79-AU79),"")</f>
      </c>
    </row>
    <row r="80" spans="1:52" ht="12.75" customHeight="1">
      <c r="A80" s="17" t="s">
        <v>93</v>
      </c>
      <c r="B80" s="17"/>
      <c r="C80" s="17">
        <v>357</v>
      </c>
      <c r="D80" s="20">
        <f>$K80+$R80+$Y80+$AF80+$AM80+$AT80</f>
        <v>1</v>
      </c>
      <c r="E80" s="21">
        <f>$L80+$S80+$Z80+$AG80+$AN80+$AU80</f>
        <v>0</v>
      </c>
      <c r="F80" s="21">
        <f>$M80+$T80+$AA80+$AH80+$AO80+$AV80</f>
        <v>4</v>
      </c>
      <c r="G80" s="22">
        <f>MAX($N80,$U80,$AB80,$AI80,$AP80,$AW80)</f>
        <v>4</v>
      </c>
      <c r="H80" s="22">
        <f>$O80+$V80+$AC80+$AJ80+$AQ80+$AX80</f>
        <v>0</v>
      </c>
      <c r="I80" s="22">
        <f>$P80+$W80+$AD80+$AK80+$AR80+$AY80</f>
        <v>0</v>
      </c>
      <c r="J80" s="23">
        <f>IF(D80-E80&lt;&gt;0,F80/(D80-E80),"")</f>
        <v>4</v>
      </c>
      <c r="K80" s="24"/>
      <c r="L80" s="24"/>
      <c r="M80" s="24"/>
      <c r="N80" s="24"/>
      <c r="O80" s="24"/>
      <c r="P80" s="24"/>
      <c r="Q80" s="26">
        <f>IF(K80-L80&lt;&gt;0,M80/(K80-L80),"")</f>
      </c>
      <c r="R80" s="27"/>
      <c r="S80" s="27"/>
      <c r="T80" s="27"/>
      <c r="U80" s="27"/>
      <c r="V80" s="27"/>
      <c r="W80" s="27"/>
      <c r="X80" s="29">
        <f>IF(R80-S80&lt;&gt;0,T80/(R80-S80),"")</f>
      </c>
      <c r="Y80" s="30"/>
      <c r="Z80" s="30"/>
      <c r="AA80" s="30"/>
      <c r="AB80" s="30"/>
      <c r="AC80" s="30"/>
      <c r="AD80" s="30"/>
      <c r="AE80" s="31">
        <f>IF(Y80-Z80&lt;&gt;0,AA80/(Y80-Z80),"")</f>
      </c>
      <c r="AF80" s="32">
        <v>1</v>
      </c>
      <c r="AG80" s="32">
        <v>0</v>
      </c>
      <c r="AH80" s="32">
        <v>4</v>
      </c>
      <c r="AI80" s="32">
        <v>4</v>
      </c>
      <c r="AJ80" s="32"/>
      <c r="AK80" s="32"/>
      <c r="AL80" s="33">
        <f>IF(AF80-AG80&lt;&gt;0,AH80/(AF80-AG80),"")</f>
        <v>4</v>
      </c>
      <c r="AM80" s="34"/>
      <c r="AN80" s="34"/>
      <c r="AO80" s="34"/>
      <c r="AP80" s="34"/>
      <c r="AQ80" s="34"/>
      <c r="AR80" s="34"/>
      <c r="AS80" s="35">
        <f>IF(AM80-AN80&lt;&gt;0,AO80/(AM80-AN80),"")</f>
      </c>
      <c r="AT80" s="36"/>
      <c r="AU80" s="36"/>
      <c r="AV80" s="36"/>
      <c r="AW80" s="36"/>
      <c r="AX80" s="36"/>
      <c r="AY80" s="36"/>
      <c r="AZ80" s="36">
        <f>IF(AT80-AU80&lt;&gt;0,AV80/(AT80-AU80),"")</f>
      </c>
    </row>
    <row r="81" spans="1:52" ht="12.75" customHeight="1">
      <c r="A81" s="17" t="s">
        <v>94</v>
      </c>
      <c r="B81" s="17"/>
      <c r="C81" s="17">
        <v>432</v>
      </c>
      <c r="D81" s="20">
        <f>$K81+$R81+$Y81+$AF81+$AM81+$AT81</f>
        <v>7</v>
      </c>
      <c r="E81" s="21">
        <f>$L81+$S81+$Z81+$AG81+$AN81+$AU81</f>
        <v>2</v>
      </c>
      <c r="F81" s="21">
        <f>$M81+$T81+$AA81+$AH81+$AO81+$AV81</f>
        <v>72</v>
      </c>
      <c r="G81" s="22">
        <f>MAX($N81,$U81,$AB81,$AI81,$AP81,$AW81)</f>
        <v>33</v>
      </c>
      <c r="H81" s="22">
        <f>$O81+$V81+$AC81+$AJ81+$AQ81+$AX81</f>
        <v>0</v>
      </c>
      <c r="I81" s="22">
        <f>$P81+$W81+$AD81+$AK81+$AR81+$AY81</f>
        <v>0</v>
      </c>
      <c r="J81" s="23">
        <f>IF(D81-E81&lt;&gt;0,F81/(D81-E81),"")</f>
        <v>14.4</v>
      </c>
      <c r="K81" s="24"/>
      <c r="L81" s="24"/>
      <c r="M81" s="24"/>
      <c r="N81" s="24"/>
      <c r="O81" s="24"/>
      <c r="P81" s="24"/>
      <c r="Q81" s="26">
        <f>IF(K81-L81&lt;&gt;0,M81/(K81-L81),"")</f>
      </c>
      <c r="R81" s="38"/>
      <c r="S81" s="38"/>
      <c r="T81" s="38"/>
      <c r="U81" s="38"/>
      <c r="V81" s="38"/>
      <c r="W81" s="38"/>
      <c r="X81" s="29">
        <f>IF(R81-S81&lt;&gt;0,T81/(R81-S81),"")</f>
      </c>
      <c r="Y81" s="30"/>
      <c r="Z81" s="30"/>
      <c r="AA81" s="30"/>
      <c r="AB81" s="30"/>
      <c r="AC81" s="30"/>
      <c r="AD81" s="30"/>
      <c r="AE81" s="31">
        <f>IF(Y81-Z81&lt;&gt;0,AA81/(Y81-Z81),"")</f>
      </c>
      <c r="AF81" s="32">
        <v>2</v>
      </c>
      <c r="AG81" s="32">
        <v>0</v>
      </c>
      <c r="AH81" s="32">
        <v>0</v>
      </c>
      <c r="AI81" s="32">
        <v>0</v>
      </c>
      <c r="AJ81" s="32"/>
      <c r="AK81" s="32"/>
      <c r="AL81" s="33">
        <f>IF(AF81-AG81&lt;&gt;0,AH81/(AF81-AG81),"")</f>
        <v>0</v>
      </c>
      <c r="AM81" s="34">
        <f>2+3</f>
        <v>5</v>
      </c>
      <c r="AN81" s="34">
        <v>2</v>
      </c>
      <c r="AO81" s="34">
        <f>37+35</f>
        <v>72</v>
      </c>
      <c r="AP81" s="34">
        <v>33</v>
      </c>
      <c r="AQ81" s="34"/>
      <c r="AR81" s="34"/>
      <c r="AS81" s="35">
        <f>IF(AM81-AN81&lt;&gt;0,AO81/(AM81-AN81),"")</f>
        <v>24</v>
      </c>
      <c r="AT81" s="36"/>
      <c r="AU81" s="36"/>
      <c r="AV81" s="36"/>
      <c r="AW81" s="36"/>
      <c r="AX81" s="36"/>
      <c r="AY81" s="36"/>
      <c r="AZ81" s="36">
        <f>IF(AT81-AU81&lt;&gt;0,AV81/(AT81-AU81),"")</f>
      </c>
    </row>
    <row r="82" spans="1:52" ht="12.75" customHeight="1">
      <c r="A82" s="17" t="s">
        <v>95</v>
      </c>
      <c r="B82" s="17">
        <v>1975</v>
      </c>
      <c r="C82" s="17">
        <v>26</v>
      </c>
      <c r="D82" s="20">
        <f>$K82+$R82+$Y82+$AF82+$AM82+$AT82</f>
        <v>227</v>
      </c>
      <c r="E82" s="21">
        <f>$L82+$S82+$Z82+$AG82+$AN82+$AU82</f>
        <v>26</v>
      </c>
      <c r="F82" s="21">
        <f>$M82+$T82+$AA82+$AH82+$AO82+$AV82</f>
        <v>5012</v>
      </c>
      <c r="G82" s="22">
        <f>MAX($N82,$U82,$AB82,$AI82,$AP82,$AW82)</f>
        <v>131</v>
      </c>
      <c r="H82" s="22">
        <f>$O82+$V82+$AC82+$AJ82+$AQ82+$AX82</f>
        <v>30</v>
      </c>
      <c r="I82" s="22">
        <f>$P82+$W82+$AD82+$AK82+$AR82+$AY82</f>
        <v>3</v>
      </c>
      <c r="J82" s="23">
        <f>IF(D82-E82&lt;&gt;0,F82/(D82-E82),"")</f>
        <v>24.935323383084576</v>
      </c>
      <c r="K82" s="24">
        <v>198</v>
      </c>
      <c r="L82" s="24">
        <v>19</v>
      </c>
      <c r="M82" s="24">
        <v>4208</v>
      </c>
      <c r="N82" s="24">
        <v>131</v>
      </c>
      <c r="O82" s="24">
        <v>25</v>
      </c>
      <c r="P82" s="24">
        <v>3</v>
      </c>
      <c r="Q82" s="26">
        <f>IF(K82-L82&lt;&gt;0,M82/(K82-L82),"")</f>
        <v>23.508379888268156</v>
      </c>
      <c r="R82" s="38">
        <v>29</v>
      </c>
      <c r="S82" s="38">
        <v>7</v>
      </c>
      <c r="T82" s="38">
        <v>804</v>
      </c>
      <c r="U82" s="38">
        <v>91</v>
      </c>
      <c r="V82" s="38">
        <v>5</v>
      </c>
      <c r="W82" s="38"/>
      <c r="X82" s="29">
        <f>IF(R82-S82&lt;&gt;0,T82/(R82-S82),"")</f>
        <v>36.54545454545455</v>
      </c>
      <c r="Y82" s="30"/>
      <c r="Z82" s="30"/>
      <c r="AA82" s="30"/>
      <c r="AB82" s="30"/>
      <c r="AC82" s="30"/>
      <c r="AD82" s="30"/>
      <c r="AE82" s="31">
        <f>IF(Y82-Z82&lt;&gt;0,AA82/(Y82-Z82),"")</f>
      </c>
      <c r="AF82" s="32"/>
      <c r="AG82" s="32"/>
      <c r="AH82" s="32"/>
      <c r="AI82" s="32"/>
      <c r="AJ82" s="32"/>
      <c r="AK82" s="32"/>
      <c r="AL82" s="33">
        <f>IF(AF82-AG82&lt;&gt;0,AH82/(AF82-AG82),"")</f>
      </c>
      <c r="AM82" s="34"/>
      <c r="AN82" s="34"/>
      <c r="AO82" s="34"/>
      <c r="AP82" s="34"/>
      <c r="AQ82" s="34"/>
      <c r="AR82" s="34"/>
      <c r="AS82" s="35">
        <f>IF(AM82-AN82&lt;&gt;0,AO82/(AM82-AN82),"")</f>
      </c>
      <c r="AT82" s="36"/>
      <c r="AU82" s="36"/>
      <c r="AV82" s="36"/>
      <c r="AW82" s="36"/>
      <c r="AX82" s="36"/>
      <c r="AY82" s="36"/>
      <c r="AZ82" s="36">
        <f>IF(AT82-AU82&lt;&gt;0,AV82/(AT82-AU82),"")</f>
      </c>
    </row>
    <row r="83" spans="1:52" ht="12.75" customHeight="1">
      <c r="A83" s="17" t="s">
        <v>96</v>
      </c>
      <c r="B83" s="17">
        <v>1984</v>
      </c>
      <c r="C83" s="17">
        <v>81</v>
      </c>
      <c r="D83" s="20">
        <f>$K83+$R83+$Y83+$AF83+$AM83+$AT83</f>
        <v>7</v>
      </c>
      <c r="E83" s="21">
        <f>$L83+$S83+$Z83+$AG83+$AN83+$AU83</f>
        <v>3</v>
      </c>
      <c r="F83" s="21">
        <f>$M83+$T83+$AA83+$AH83+$AO83+$AV83</f>
        <v>28</v>
      </c>
      <c r="G83" s="22">
        <f>MAX($N83,$U83,$AB83,$AI83,$AP83,$AW83)</f>
        <v>10</v>
      </c>
      <c r="H83" s="22">
        <f>$O83+$V83+$AC83+$AJ83+$AQ83+$AX83</f>
        <v>0</v>
      </c>
      <c r="I83" s="22">
        <f>$P83+$W83+$AD83+$AK83+$AR83+$AY83</f>
        <v>0</v>
      </c>
      <c r="J83" s="23">
        <f>IF(D83-E83&lt;&gt;0,F83/(D83-E83),"")</f>
        <v>7</v>
      </c>
      <c r="K83" s="24">
        <v>7</v>
      </c>
      <c r="L83" s="24">
        <v>3</v>
      </c>
      <c r="M83" s="24">
        <v>28</v>
      </c>
      <c r="N83" s="24">
        <v>10</v>
      </c>
      <c r="O83" s="24"/>
      <c r="P83" s="24"/>
      <c r="Q83" s="26">
        <f>IF(K83-L83&lt;&gt;0,M83/(K83-L83),"")</f>
        <v>7</v>
      </c>
      <c r="R83" s="38"/>
      <c r="S83" s="38"/>
      <c r="T83" s="38"/>
      <c r="U83" s="38"/>
      <c r="V83" s="38"/>
      <c r="W83" s="38"/>
      <c r="X83" s="29">
        <f>IF(R83-S83&lt;&gt;0,T83/(R83-S83),"")</f>
      </c>
      <c r="Y83" s="30"/>
      <c r="Z83" s="30"/>
      <c r="AA83" s="30"/>
      <c r="AB83" s="30"/>
      <c r="AC83" s="30"/>
      <c r="AD83" s="30"/>
      <c r="AE83" s="31">
        <f>IF(Y83-Z83&lt;&gt;0,AA83/(Y83-Z83),"")</f>
      </c>
      <c r="AF83" s="32"/>
      <c r="AG83" s="32"/>
      <c r="AH83" s="32"/>
      <c r="AI83" s="32"/>
      <c r="AJ83" s="32"/>
      <c r="AK83" s="32"/>
      <c r="AL83" s="33">
        <f>IF(AF83-AG83&lt;&gt;0,AH83/(AF83-AG83),"")</f>
      </c>
      <c r="AM83" s="34"/>
      <c r="AN83" s="34"/>
      <c r="AO83" s="34"/>
      <c r="AP83" s="34"/>
      <c r="AQ83" s="34"/>
      <c r="AR83" s="34"/>
      <c r="AS83" s="35">
        <f>IF(AM83-AN83&lt;&gt;0,AO83/(AM83-AN83),"")</f>
      </c>
      <c r="AT83" s="36"/>
      <c r="AU83" s="36"/>
      <c r="AV83" s="36"/>
      <c r="AW83" s="36"/>
      <c r="AX83" s="36"/>
      <c r="AY83" s="36"/>
      <c r="AZ83" s="36">
        <f>IF(AT83-AU83&lt;&gt;0,AV83/(AT83-AU83),"")</f>
      </c>
    </row>
    <row r="84" spans="1:52" ht="12.75" customHeight="1">
      <c r="A84" s="17" t="s">
        <v>97</v>
      </c>
      <c r="B84" s="17">
        <v>1973</v>
      </c>
      <c r="C84" s="17">
        <v>15</v>
      </c>
      <c r="D84" s="20">
        <f>$K84+$R84+$Y84+$AF84+$AM84+$AT84</f>
        <v>16</v>
      </c>
      <c r="E84" s="21">
        <f>$L84+$S84+$Z84+$AG84+$AN84+$AU84</f>
        <v>0</v>
      </c>
      <c r="F84" s="21">
        <f>$M84+$T84+$AA84+$AH84+$AO84+$AV84</f>
        <v>155</v>
      </c>
      <c r="G84" s="22">
        <f>MAX($N84,$U84,$AB84,$AI84,$AP84,$AW84)</f>
        <v>31</v>
      </c>
      <c r="H84" s="22">
        <f>$O84+$V84+$AC84+$AJ84+$AQ84+$AX84</f>
        <v>0</v>
      </c>
      <c r="I84" s="22">
        <f>$P84+$W84+$AD84+$AK84+$AR84+$AY84</f>
        <v>0</v>
      </c>
      <c r="J84" s="23">
        <f>IF(D84-E84&lt;&gt;0,F84/(D84-E84),"")</f>
        <v>9.6875</v>
      </c>
      <c r="K84" s="24">
        <v>16</v>
      </c>
      <c r="L84" s="24">
        <v>0</v>
      </c>
      <c r="M84" s="24">
        <v>155</v>
      </c>
      <c r="N84" s="24">
        <v>31</v>
      </c>
      <c r="O84" s="24"/>
      <c r="P84" s="24"/>
      <c r="Q84" s="26">
        <f>IF(K84-L84&lt;&gt;0,M84/(K84-L84),"")</f>
        <v>9.6875</v>
      </c>
      <c r="R84" s="38"/>
      <c r="S84" s="38"/>
      <c r="T84" s="38"/>
      <c r="U84" s="38"/>
      <c r="V84" s="38"/>
      <c r="W84" s="38"/>
      <c r="X84" s="29">
        <f>IF(R84-S84&lt;&gt;0,T84/(R84-S84),"")</f>
      </c>
      <c r="Y84" s="30"/>
      <c r="Z84" s="30"/>
      <c r="AA84" s="30"/>
      <c r="AB84" s="30"/>
      <c r="AC84" s="30"/>
      <c r="AD84" s="30"/>
      <c r="AE84" s="31">
        <f>IF(Y84-Z84&lt;&gt;0,AA84/(Y84-Z84),"")</f>
      </c>
      <c r="AF84" s="32"/>
      <c r="AG84" s="32"/>
      <c r="AH84" s="32"/>
      <c r="AI84" s="32"/>
      <c r="AJ84" s="32"/>
      <c r="AK84" s="32"/>
      <c r="AL84" s="33">
        <f>IF(AF84-AG84&lt;&gt;0,AH84/(AF84-AG84),"")</f>
      </c>
      <c r="AM84" s="34"/>
      <c r="AN84" s="34"/>
      <c r="AO84" s="34"/>
      <c r="AP84" s="34"/>
      <c r="AQ84" s="34"/>
      <c r="AR84" s="34"/>
      <c r="AS84" s="35">
        <f>IF(AM84-AN84&lt;&gt;0,AO84/(AM84-AN84),"")</f>
      </c>
      <c r="AT84" s="36"/>
      <c r="AU84" s="36"/>
      <c r="AV84" s="36"/>
      <c r="AW84" s="36"/>
      <c r="AX84" s="36"/>
      <c r="AY84" s="36"/>
      <c r="AZ84" s="36">
        <f>IF(AT84-AU84&lt;&gt;0,AV84/(AT84-AU84),"")</f>
      </c>
    </row>
    <row r="85" spans="1:52" ht="12.75" customHeight="1">
      <c r="A85" s="17" t="s">
        <v>98</v>
      </c>
      <c r="B85" s="17"/>
      <c r="C85" s="17">
        <v>478</v>
      </c>
      <c r="D85" s="20">
        <f>$K85+$R85+$Y85+$AF85+$AM85+$AT85</f>
        <v>15</v>
      </c>
      <c r="E85" s="21">
        <f>$L85+$S85+$Z85+$AG85+$AN85+$AU85</f>
        <v>4</v>
      </c>
      <c r="F85" s="21">
        <f>$M85+$T85+$AA85+$AH85+$AO85+$AV85</f>
        <v>250</v>
      </c>
      <c r="G85" s="22">
        <f>MAX($N85,$U85,$AB85,$AI85,$AP85,$AW85)</f>
        <v>54</v>
      </c>
      <c r="H85" s="22">
        <f>$O85+$V85+$AC85+$AJ85+$AQ85+$AX85</f>
        <v>1</v>
      </c>
      <c r="I85" s="22">
        <f>$P85+$W85+$AD85+$AK85+$AR85+$AY85</f>
        <v>0</v>
      </c>
      <c r="J85" s="23">
        <f>IF(D85-E85&lt;&gt;0,F85/(D85-E85),"")</f>
        <v>22.727272727272727</v>
      </c>
      <c r="K85" s="24"/>
      <c r="L85" s="24"/>
      <c r="M85" s="24"/>
      <c r="N85" s="24"/>
      <c r="O85" s="24"/>
      <c r="P85" s="24"/>
      <c r="Q85" s="26">
        <f>IF(K85-L85&lt;&gt;0,M85/(K85-L85),"")</f>
      </c>
      <c r="R85" s="27"/>
      <c r="S85" s="27"/>
      <c r="T85" s="27"/>
      <c r="U85" s="27"/>
      <c r="V85" s="27"/>
      <c r="W85" s="27"/>
      <c r="X85" s="29">
        <f>IF(R85-S85&lt;&gt;0,T85/(R85-S85),"")</f>
      </c>
      <c r="Y85" s="30">
        <v>3</v>
      </c>
      <c r="Z85" s="30">
        <v>1</v>
      </c>
      <c r="AA85" s="30">
        <v>16</v>
      </c>
      <c r="AB85" s="30">
        <v>14</v>
      </c>
      <c r="AC85" s="30"/>
      <c r="AD85" s="30"/>
      <c r="AE85" s="31">
        <f>IF(Y85-Z85&lt;&gt;0,AA85/(Y85-Z85),"")</f>
        <v>8</v>
      </c>
      <c r="AF85" s="32">
        <v>8</v>
      </c>
      <c r="AG85" s="32">
        <v>1</v>
      </c>
      <c r="AH85" s="32">
        <v>131</v>
      </c>
      <c r="AI85" s="32">
        <v>45</v>
      </c>
      <c r="AJ85" s="32"/>
      <c r="AK85" s="32"/>
      <c r="AL85" s="33">
        <f>IF(AF85-AG85&lt;&gt;0,AH85/(AF85-AG85),"")</f>
        <v>18.714285714285715</v>
      </c>
      <c r="AM85" s="34">
        <v>4</v>
      </c>
      <c r="AN85" s="34">
        <v>2</v>
      </c>
      <c r="AO85" s="34">
        <f>17+86</f>
        <v>103</v>
      </c>
      <c r="AP85" s="34">
        <v>54</v>
      </c>
      <c r="AQ85" s="34">
        <v>1</v>
      </c>
      <c r="AR85" s="34"/>
      <c r="AS85" s="35">
        <f>IF(AM85-AN85&lt;&gt;0,AO85/(AM85-AN85),"")</f>
        <v>51.5</v>
      </c>
      <c r="AT85" s="36"/>
      <c r="AU85" s="36"/>
      <c r="AV85" s="36"/>
      <c r="AW85" s="36"/>
      <c r="AX85" s="36"/>
      <c r="AY85" s="36"/>
      <c r="AZ85" s="36">
        <f>IF(AT85-AU85&lt;&gt;0,AV85/(AT85-AU85),"")</f>
      </c>
    </row>
    <row r="86" spans="1:52" ht="12.75" customHeight="1">
      <c r="A86" s="42" t="s">
        <v>99</v>
      </c>
      <c r="B86" s="42"/>
      <c r="C86" s="17">
        <v>652</v>
      </c>
      <c r="D86" s="20">
        <f>$K86+$R86+$Y86+$AF86+$AM86+$AT86</f>
        <v>17</v>
      </c>
      <c r="E86" s="21">
        <f>$L86+$S86+$Z86+$AG86+$AN86+$AU86</f>
        <v>2</v>
      </c>
      <c r="F86" s="21">
        <f>$M86+$T86+$AA86+$AH86+$AO86+$AV86</f>
        <v>506</v>
      </c>
      <c r="G86" s="22">
        <f>MAX($N86,$U86,$AB86,$AI86,$AP86,$AW86)</f>
        <v>96</v>
      </c>
      <c r="H86" s="22">
        <f>$O86+$V86+$AC86+$AJ86+$AQ86+$AX86</f>
        <v>4</v>
      </c>
      <c r="I86" s="22">
        <f>$P86+$W86+$AD86+$AK86+$AR86+$AY86</f>
        <v>0</v>
      </c>
      <c r="J86" s="23">
        <f>IF(D86-E86&lt;&gt;0,F86/(D86-E86),"")</f>
        <v>33.733333333333334</v>
      </c>
      <c r="K86" s="36"/>
      <c r="L86" s="36"/>
      <c r="M86" s="36"/>
      <c r="N86" s="36"/>
      <c r="O86" s="36"/>
      <c r="P86" s="36"/>
      <c r="Q86" s="26">
        <f>IF(K86-L86&lt;&gt;0,M86/(K86-L86),"")</f>
      </c>
      <c r="R86" s="44">
        <v>11</v>
      </c>
      <c r="S86" s="44">
        <v>2</v>
      </c>
      <c r="T86" s="44">
        <v>258</v>
      </c>
      <c r="U86" s="44">
        <v>57</v>
      </c>
      <c r="V86" s="44">
        <v>2</v>
      </c>
      <c r="W86" s="44"/>
      <c r="X86" s="29">
        <f>IF(R86-S86&lt;&gt;0,T86/(R86-S86),"")</f>
        <v>28.666666666666668</v>
      </c>
      <c r="Y86" s="45">
        <v>1</v>
      </c>
      <c r="Z86" s="45">
        <v>0</v>
      </c>
      <c r="AA86" s="45">
        <v>96</v>
      </c>
      <c r="AB86" s="45">
        <v>96</v>
      </c>
      <c r="AC86" s="45">
        <v>1</v>
      </c>
      <c r="AD86" s="45"/>
      <c r="AE86" s="31">
        <f>IF(Y86-Z86&lt;&gt;0,AA86/(Y86-Z86),"")</f>
        <v>96</v>
      </c>
      <c r="AF86" s="47">
        <v>5</v>
      </c>
      <c r="AG86" s="47">
        <v>0</v>
      </c>
      <c r="AH86" s="47">
        <v>152</v>
      </c>
      <c r="AI86" s="47">
        <v>77</v>
      </c>
      <c r="AJ86" s="47">
        <v>1</v>
      </c>
      <c r="AK86" s="47"/>
      <c r="AL86" s="33">
        <f>IF(AF86-AG86&lt;&gt;0,AH86/(AF86-AG86),"")</f>
        <v>30.4</v>
      </c>
      <c r="AM86" s="48"/>
      <c r="AN86" s="48"/>
      <c r="AO86" s="48"/>
      <c r="AP86" s="48"/>
      <c r="AQ86" s="48"/>
      <c r="AR86" s="48"/>
      <c r="AS86" s="35">
        <f>IF(AM86-AN86&lt;&gt;0,AO86/(AM86-AN86),"")</f>
      </c>
      <c r="AT86" s="36"/>
      <c r="AU86" s="36"/>
      <c r="AV86" s="36"/>
      <c r="AW86" s="36"/>
      <c r="AX86" s="36"/>
      <c r="AY86" s="36"/>
      <c r="AZ86" s="36">
        <f>IF(AT86-AU86&lt;&gt;0,AV86/(AT86-AU86),"")</f>
      </c>
    </row>
    <row r="87" spans="1:52" ht="12.75" customHeight="1">
      <c r="A87" s="17" t="s">
        <v>100</v>
      </c>
      <c r="B87" s="17"/>
      <c r="C87" s="17"/>
      <c r="D87" s="20">
        <f>$K87+$R87+$Y87+$AF87+$AM87+$AT87</f>
        <v>1</v>
      </c>
      <c r="E87" s="21">
        <f>$L87+$S87+$Z87+$AG87+$AN87+$AU87</f>
        <v>0</v>
      </c>
      <c r="F87" s="21">
        <f>$M87+$T87+$AA87+$AH87+$AO87+$AV87</f>
        <v>3</v>
      </c>
      <c r="G87" s="22">
        <f>MAX($N87,$U87,$AB87,$AI87,$AP87,$AW87)</f>
        <v>3</v>
      </c>
      <c r="H87" s="22">
        <f>$O87+$V87+$AC87+$AJ87+$AQ87+$AX87</f>
        <v>0</v>
      </c>
      <c r="I87" s="22">
        <f>$P87+$W87+$AD87+$AK87+$AR87+$AY87</f>
        <v>0</v>
      </c>
      <c r="J87" s="23">
        <f>IF(D87-E87&lt;&gt;0,F87/(D87-E87),"")</f>
        <v>3</v>
      </c>
      <c r="K87" s="24"/>
      <c r="L87" s="24"/>
      <c r="M87" s="24"/>
      <c r="N87" s="24"/>
      <c r="O87" s="24"/>
      <c r="P87" s="24"/>
      <c r="Q87" s="26">
        <f>IF(K87-L87&lt;&gt;0,M87/(K87-L87),"")</f>
      </c>
      <c r="R87" s="27"/>
      <c r="S87" s="27"/>
      <c r="T87" s="27"/>
      <c r="U87" s="27"/>
      <c r="V87" s="27"/>
      <c r="W87" s="27"/>
      <c r="X87" s="29">
        <f>IF(R87-S87&lt;&gt;0,T87/(R87-S87),"")</f>
      </c>
      <c r="Y87" s="30">
        <v>1</v>
      </c>
      <c r="Z87" s="30">
        <v>0</v>
      </c>
      <c r="AA87" s="30">
        <v>3</v>
      </c>
      <c r="AB87" s="30">
        <v>3</v>
      </c>
      <c r="AC87" s="30"/>
      <c r="AD87" s="30"/>
      <c r="AE87" s="31">
        <f>IF(Y87-Z87&lt;&gt;0,AA87/(Y87-Z87),"")</f>
        <v>3</v>
      </c>
      <c r="AF87" s="32"/>
      <c r="AG87" s="32"/>
      <c r="AH87" s="32"/>
      <c r="AI87" s="32"/>
      <c r="AJ87" s="32"/>
      <c r="AK87" s="32"/>
      <c r="AL87" s="33">
        <f>IF(AF87-AG87&lt;&gt;0,AH87/(AF87-AG87),"")</f>
      </c>
      <c r="AM87" s="34"/>
      <c r="AN87" s="34"/>
      <c r="AO87" s="34"/>
      <c r="AP87" s="34"/>
      <c r="AQ87" s="34"/>
      <c r="AR87" s="34"/>
      <c r="AS87" s="35">
        <f>IF(AM87-AN87&lt;&gt;0,AO87/(AM87-AN87),"")</f>
      </c>
      <c r="AT87" s="36"/>
      <c r="AU87" s="36"/>
      <c r="AV87" s="36"/>
      <c r="AW87" s="36"/>
      <c r="AX87" s="36"/>
      <c r="AY87" s="36"/>
      <c r="AZ87" s="36">
        <f>IF(AT87-AU87&lt;&gt;0,AV87/(AT87-AU87),"")</f>
      </c>
    </row>
    <row r="88" spans="1:52" ht="12.75" customHeight="1">
      <c r="A88" s="17" t="s">
        <v>101</v>
      </c>
      <c r="B88" s="17"/>
      <c r="C88" s="17">
        <v>324</v>
      </c>
      <c r="D88" s="20">
        <f>$K88+$R88+$Y88+$AF88+$AM88+$AT88</f>
        <v>8</v>
      </c>
      <c r="E88" s="21">
        <f>$L88+$S88+$Z88+$AG88+$AN88+$AU88</f>
        <v>1</v>
      </c>
      <c r="F88" s="21">
        <f>$M88+$T88+$AA88+$AH88+$AO88+$AV88</f>
        <v>57</v>
      </c>
      <c r="G88" s="22">
        <f>MAX($N88,$U88,$AB88,$AI88,$AP88,$AW88)</f>
        <v>23</v>
      </c>
      <c r="H88" s="22">
        <f>$O88+$V88+$AC88+$AJ88+$AQ88+$AX88</f>
        <v>0</v>
      </c>
      <c r="I88" s="22">
        <f>$P88+$W88+$AD88+$AK88+$AR88+$AY88</f>
        <v>0</v>
      </c>
      <c r="J88" s="23">
        <f>IF(D88-E88&lt;&gt;0,F88/(D88-E88),"")</f>
        <v>8.142857142857142</v>
      </c>
      <c r="K88" s="24"/>
      <c r="L88" s="24"/>
      <c r="M88" s="24"/>
      <c r="N88" s="24"/>
      <c r="O88" s="24"/>
      <c r="P88" s="24"/>
      <c r="Q88" s="26">
        <f>IF(K88-L88&lt;&gt;0,M88/(K88-L88),"")</f>
      </c>
      <c r="R88" s="27"/>
      <c r="S88" s="27"/>
      <c r="T88" s="27"/>
      <c r="U88" s="27"/>
      <c r="V88" s="27"/>
      <c r="W88" s="27"/>
      <c r="X88" s="29">
        <f>IF(R88-S88&lt;&gt;0,T88/(R88-S88),"")</f>
      </c>
      <c r="Y88" s="30"/>
      <c r="Z88" s="30"/>
      <c r="AA88" s="30"/>
      <c r="AB88" s="30"/>
      <c r="AC88" s="30"/>
      <c r="AD88" s="30"/>
      <c r="AE88" s="31">
        <f>IF(Y88-Z88&lt;&gt;0,AA88/(Y88-Z88),"")</f>
      </c>
      <c r="AF88" s="32">
        <v>8</v>
      </c>
      <c r="AG88" s="32">
        <v>1</v>
      </c>
      <c r="AH88" s="32">
        <v>57</v>
      </c>
      <c r="AI88" s="32">
        <v>23</v>
      </c>
      <c r="AJ88" s="32"/>
      <c r="AK88" s="32"/>
      <c r="AL88" s="33">
        <f>IF(AF88-AG88&lt;&gt;0,AH88/(AF88-AG88),"")</f>
        <v>8.142857142857142</v>
      </c>
      <c r="AM88" s="34"/>
      <c r="AN88" s="34"/>
      <c r="AO88" s="34"/>
      <c r="AP88" s="34"/>
      <c r="AQ88" s="34"/>
      <c r="AR88" s="34"/>
      <c r="AS88" s="35">
        <f>IF(AM88-AN88&lt;&gt;0,AO88/(AM88-AN88),"")</f>
      </c>
      <c r="AT88" s="36"/>
      <c r="AU88" s="36"/>
      <c r="AV88" s="36"/>
      <c r="AW88" s="36"/>
      <c r="AX88" s="36"/>
      <c r="AY88" s="36"/>
      <c r="AZ88" s="36">
        <f>IF(AT88-AU88&lt;&gt;0,AV88/(AT88-AU88),"")</f>
      </c>
    </row>
    <row r="89" spans="1:52" ht="12.75" customHeight="1">
      <c r="A89" s="17" t="s">
        <v>102</v>
      </c>
      <c r="B89" s="17"/>
      <c r="C89" s="17"/>
      <c r="D89" s="20">
        <f>$K89+$R89+$Y89+$AF89+$AM89+$AT89</f>
        <v>3</v>
      </c>
      <c r="E89" s="21">
        <f>$L89+$S89+$Z89+$AG89+$AN89+$AU89</f>
        <v>0</v>
      </c>
      <c r="F89" s="21">
        <f>$M89+$T89+$AA89+$AH89+$AO89+$AV89</f>
        <v>15</v>
      </c>
      <c r="G89" s="22">
        <f>MAX($N89,$U89,$AB89,$AI89,$AP89,$AW89)</f>
        <v>7</v>
      </c>
      <c r="H89" s="22">
        <f>$O89+$V89+$AC89+$AJ89+$AQ89+$AX89</f>
        <v>0</v>
      </c>
      <c r="I89" s="22">
        <f>$P89+$W89+$AD89+$AK89+$AR89+$AY89</f>
        <v>0</v>
      </c>
      <c r="J89" s="23">
        <f>IF(D89-E89&lt;&gt;0,F89/(D89-E89),"")</f>
        <v>5</v>
      </c>
      <c r="K89" s="24"/>
      <c r="L89" s="24"/>
      <c r="M89" s="24"/>
      <c r="N89" s="24"/>
      <c r="O89" s="24"/>
      <c r="P89" s="24"/>
      <c r="Q89" s="26">
        <f>IF(K89-L89&lt;&gt;0,M89/(K89-L89),"")</f>
      </c>
      <c r="R89" s="27"/>
      <c r="S89" s="27"/>
      <c r="T89" s="27"/>
      <c r="U89" s="27"/>
      <c r="V89" s="27"/>
      <c r="W89" s="27"/>
      <c r="X89" s="29">
        <f>IF(R89-S89&lt;&gt;0,T89/(R89-S89),"")</f>
      </c>
      <c r="Y89" s="30"/>
      <c r="Z89" s="30"/>
      <c r="AA89" s="30"/>
      <c r="AB89" s="30"/>
      <c r="AC89" s="30"/>
      <c r="AD89" s="30"/>
      <c r="AE89" s="31">
        <f>IF(Y89-Z89&lt;&gt;0,AA89/(Y89-Z89),"")</f>
      </c>
      <c r="AF89" s="32">
        <v>1</v>
      </c>
      <c r="AG89" s="32">
        <v>0</v>
      </c>
      <c r="AH89" s="32">
        <v>2</v>
      </c>
      <c r="AI89" s="32">
        <v>2</v>
      </c>
      <c r="AJ89" s="32"/>
      <c r="AK89" s="32"/>
      <c r="AL89" s="33">
        <f>IF(AF89-AG89&lt;&gt;0,AH89/(AF89-AG89),"")</f>
        <v>2</v>
      </c>
      <c r="AM89" s="34">
        <v>2</v>
      </c>
      <c r="AN89" s="34">
        <v>0</v>
      </c>
      <c r="AO89" s="34">
        <v>13</v>
      </c>
      <c r="AP89" s="34">
        <v>7</v>
      </c>
      <c r="AQ89" s="34"/>
      <c r="AR89" s="34"/>
      <c r="AS89" s="35">
        <f>IF(AM89-AN89&lt;&gt;0,AO89/(AM89-AN89),"")</f>
        <v>6.5</v>
      </c>
      <c r="AT89" s="36"/>
      <c r="AU89" s="36"/>
      <c r="AV89" s="36"/>
      <c r="AW89" s="36"/>
      <c r="AX89" s="36"/>
      <c r="AY89" s="36"/>
      <c r="AZ89" s="36">
        <f>IF(AT89-AU89&lt;&gt;0,AV89/(AT89-AU89),"")</f>
      </c>
    </row>
    <row r="90" spans="1:52" ht="12.75" customHeight="1">
      <c r="A90" s="17" t="s">
        <v>103</v>
      </c>
      <c r="B90" s="17"/>
      <c r="C90" s="17">
        <v>443</v>
      </c>
      <c r="D90" s="20">
        <f>$K90+$R90+$Y90+$AF90+$AM90+$AT90</f>
        <v>50</v>
      </c>
      <c r="E90" s="21">
        <f>$L90+$S90+$Z90+$AG90+$AN90+$AU90</f>
        <v>6</v>
      </c>
      <c r="F90" s="21">
        <f>$M90+$T90+$AA90+$AH90+$AO90+$AV90</f>
        <v>1706</v>
      </c>
      <c r="G90" s="22">
        <f>MAX($N90,$U90,$AB90,$AI90,$AP90,$AW90)</f>
        <v>104</v>
      </c>
      <c r="H90" s="22">
        <f>$O90+$V90+$AC90+$AJ90+$AQ90+$AX90</f>
        <v>11</v>
      </c>
      <c r="I90" s="22">
        <f>$P90+$W90+$AD90+$AK90+$AR90+$AY90</f>
        <v>2</v>
      </c>
      <c r="J90" s="23">
        <f>IF(D90-E90&lt;&gt;0,F90/(D90-E90),"")</f>
        <v>38.77272727272727</v>
      </c>
      <c r="K90" s="24">
        <f>15+8+13+14</f>
        <v>50</v>
      </c>
      <c r="L90" s="24">
        <f>1+1+3+1</f>
        <v>6</v>
      </c>
      <c r="M90" s="24">
        <f>579+191+516+420</f>
        <v>1706</v>
      </c>
      <c r="N90" s="24">
        <v>104</v>
      </c>
      <c r="O90" s="24">
        <v>11</v>
      </c>
      <c r="P90" s="24">
        <v>2</v>
      </c>
      <c r="Q90" s="26">
        <f>IF(K90-L90&lt;&gt;0,M90/(K90-L90),"")</f>
        <v>38.77272727272727</v>
      </c>
      <c r="R90" s="27"/>
      <c r="S90" s="27"/>
      <c r="T90" s="27"/>
      <c r="U90" s="27"/>
      <c r="V90" s="27"/>
      <c r="W90" s="27"/>
      <c r="X90" s="29">
        <f>IF(R90-S90&lt;&gt;0,T90/(R90-S90),"")</f>
      </c>
      <c r="Y90" s="30"/>
      <c r="Z90" s="30"/>
      <c r="AA90" s="30"/>
      <c r="AB90" s="30"/>
      <c r="AC90" s="30"/>
      <c r="AD90" s="30"/>
      <c r="AE90" s="31">
        <f>IF(Y90-Z90&lt;&gt;0,AA90/(Y90-Z90),"")</f>
      </c>
      <c r="AF90" s="32"/>
      <c r="AG90" s="32"/>
      <c r="AH90" s="32"/>
      <c r="AI90" s="32"/>
      <c r="AJ90" s="32"/>
      <c r="AK90" s="32"/>
      <c r="AL90" s="33">
        <f>IF(AF90-AG90&lt;&gt;0,AH90/(AF90-AG90),"")</f>
      </c>
      <c r="AM90" s="34"/>
      <c r="AN90" s="34"/>
      <c r="AO90" s="34"/>
      <c r="AP90" s="34"/>
      <c r="AQ90" s="34"/>
      <c r="AR90" s="34"/>
      <c r="AS90" s="35">
        <f>IF(AM90-AN90&lt;&gt;0,AO90/(AM90-AN90),"")</f>
      </c>
      <c r="AT90" s="36"/>
      <c r="AU90" s="36"/>
      <c r="AV90" s="36"/>
      <c r="AW90" s="36"/>
      <c r="AX90" s="36"/>
      <c r="AY90" s="36"/>
      <c r="AZ90" s="36">
        <f>IF(AT90-AU90&lt;&gt;0,AV90/(AT90-AU90),"")</f>
      </c>
    </row>
    <row r="91" spans="1:52" ht="12.75" customHeight="1">
      <c r="A91" s="42" t="s">
        <v>104</v>
      </c>
      <c r="B91" s="42"/>
      <c r="C91" s="17">
        <v>647</v>
      </c>
      <c r="D91" s="20">
        <f>$K91+$R91+$Y91+$AF91+$AM91+$AT91</f>
        <v>2</v>
      </c>
      <c r="E91" s="21">
        <f>$L91+$S91+$Z91+$AG91+$AN91+$AU91</f>
        <v>0</v>
      </c>
      <c r="F91" s="21">
        <f>$M91+$T91+$AA91+$AH91+$AO91+$AV91</f>
        <v>7</v>
      </c>
      <c r="G91" s="22">
        <f>MAX($N91,$U91,$AB91,$AI91,$AP91,$AW91)</f>
        <v>7</v>
      </c>
      <c r="H91" s="22">
        <f>$O91+$V91+$AC91+$AJ91+$AQ91+$AX91</f>
        <v>0</v>
      </c>
      <c r="I91" s="22">
        <f>$P91+$W91+$AD91+$AK91+$AR91+$AY91</f>
        <v>0</v>
      </c>
      <c r="J91" s="23">
        <f>IF(D91-E91&lt;&gt;0,F91/(D91-E91),"")</f>
        <v>3.5</v>
      </c>
      <c r="K91" s="36"/>
      <c r="L91" s="36"/>
      <c r="M91" s="36"/>
      <c r="N91" s="36"/>
      <c r="O91" s="36"/>
      <c r="P91" s="36"/>
      <c r="Q91" s="26">
        <f>IF(K91-L91&lt;&gt;0,M91/(K91-L91),"")</f>
      </c>
      <c r="R91" s="44"/>
      <c r="S91" s="44"/>
      <c r="T91" s="44"/>
      <c r="U91" s="44"/>
      <c r="V91" s="44"/>
      <c r="W91" s="44"/>
      <c r="X91" s="29">
        <f>IF(R91-S91&lt;&gt;0,T91/(R91-S91),"")</f>
      </c>
      <c r="Y91" s="45">
        <v>2</v>
      </c>
      <c r="Z91" s="45">
        <v>0</v>
      </c>
      <c r="AA91" s="45">
        <v>7</v>
      </c>
      <c r="AB91" s="45">
        <v>7</v>
      </c>
      <c r="AC91" s="45"/>
      <c r="AD91" s="45"/>
      <c r="AE91" s="31">
        <f>IF(Y91-Z91&lt;&gt;0,AA91/(Y91-Z91),"")</f>
        <v>3.5</v>
      </c>
      <c r="AF91" s="47"/>
      <c r="AG91" s="47"/>
      <c r="AH91" s="47"/>
      <c r="AI91" s="47"/>
      <c r="AJ91" s="47"/>
      <c r="AK91" s="47"/>
      <c r="AL91" s="33">
        <f>IF(AF91-AG91&lt;&gt;0,AH91/(AF91-AG91),"")</f>
      </c>
      <c r="AM91" s="48"/>
      <c r="AN91" s="48"/>
      <c r="AO91" s="48"/>
      <c r="AP91" s="48"/>
      <c r="AQ91" s="48"/>
      <c r="AR91" s="48"/>
      <c r="AS91" s="35">
        <f>IF(AM91-AN91&lt;&gt;0,AO91/(AM91-AN91),"")</f>
      </c>
      <c r="AT91" s="36"/>
      <c r="AU91" s="36"/>
      <c r="AV91" s="36"/>
      <c r="AW91" s="36"/>
      <c r="AX91" s="36"/>
      <c r="AY91" s="36"/>
      <c r="AZ91" s="36">
        <f>IF(AT91-AU91&lt;&gt;0,AV91/(AT91-AU91),"")</f>
      </c>
    </row>
    <row r="92" spans="1:52" ht="12.75" customHeight="1">
      <c r="A92" s="42" t="s">
        <v>105</v>
      </c>
      <c r="B92" s="42"/>
      <c r="C92" s="17">
        <v>656</v>
      </c>
      <c r="D92" s="20">
        <f>$K92+$R92+$Y92+$AF92+$AM92+$AT92</f>
        <v>5</v>
      </c>
      <c r="E92" s="21">
        <f>$L92+$S92+$Z92+$AG92+$AN92+$AU92</f>
        <v>1</v>
      </c>
      <c r="F92" s="21">
        <f>$M92+$T92+$AA92+$AH92+$AO92+$AV92</f>
        <v>32</v>
      </c>
      <c r="G92" s="22">
        <f>MAX($N92,$U92,$AB92,$AI92,$AP92,$AW92)</f>
        <v>26</v>
      </c>
      <c r="H92" s="22">
        <f>$O92+$V92+$AC92+$AJ92+$AQ92+$AX92</f>
        <v>0</v>
      </c>
      <c r="I92" s="22">
        <f>$P92+$W92+$AD92+$AK92+$AR92+$AY92</f>
        <v>0</v>
      </c>
      <c r="J92" s="23">
        <f>IF(D92-E92&lt;&gt;0,F92/(D92-E92),"")</f>
        <v>8</v>
      </c>
      <c r="K92" s="36">
        <v>1</v>
      </c>
      <c r="L92" s="36">
        <v>0</v>
      </c>
      <c r="M92" s="36">
        <v>2</v>
      </c>
      <c r="N92" s="36">
        <v>2</v>
      </c>
      <c r="O92" s="36"/>
      <c r="P92" s="36"/>
      <c r="Q92" s="26">
        <f>IF(K92-L92&lt;&gt;0,M92/(K92-L92),"")</f>
        <v>2</v>
      </c>
      <c r="R92" s="44">
        <v>4</v>
      </c>
      <c r="S92" s="44">
        <v>1</v>
      </c>
      <c r="T92" s="44">
        <v>30</v>
      </c>
      <c r="U92" s="44">
        <v>26</v>
      </c>
      <c r="V92" s="44"/>
      <c r="W92" s="44"/>
      <c r="X92" s="29">
        <f>IF(R92-S92&lt;&gt;0,T92/(R92-S92),"")</f>
        <v>10</v>
      </c>
      <c r="Y92" s="45"/>
      <c r="Z92" s="45"/>
      <c r="AA92" s="45"/>
      <c r="AB92" s="45"/>
      <c r="AC92" s="45"/>
      <c r="AD92" s="45"/>
      <c r="AE92" s="31">
        <f>IF(Y92-Z92&lt;&gt;0,AA92/(Y92-Z92),"")</f>
      </c>
      <c r="AF92" s="47"/>
      <c r="AG92" s="47"/>
      <c r="AH92" s="47"/>
      <c r="AI92" s="47"/>
      <c r="AJ92" s="47"/>
      <c r="AK92" s="47"/>
      <c r="AL92" s="33">
        <f>IF(AF92-AG92&lt;&gt;0,AH92/(AF92-AG92),"")</f>
      </c>
      <c r="AM92" s="48"/>
      <c r="AN92" s="48"/>
      <c r="AO92" s="48"/>
      <c r="AP92" s="48"/>
      <c r="AQ92" s="48"/>
      <c r="AR92" s="48"/>
      <c r="AS92" s="35">
        <f>IF(AM92-AN92&lt;&gt;0,AO92/(AM92-AN92),"")</f>
      </c>
      <c r="AT92" s="36"/>
      <c r="AU92" s="36"/>
      <c r="AV92" s="36"/>
      <c r="AW92" s="36"/>
      <c r="AX92" s="36"/>
      <c r="AY92" s="36"/>
      <c r="AZ92" s="36">
        <f>IF(AT92-AU92&lt;&gt;0,AV92/(AT92-AU92),"")</f>
      </c>
    </row>
    <row r="93" spans="1:52" ht="12.75" customHeight="1">
      <c r="A93" s="17" t="s">
        <v>106</v>
      </c>
      <c r="B93" s="17"/>
      <c r="C93" s="17">
        <v>461</v>
      </c>
      <c r="D93" s="20">
        <f>$K93+$R93+$Y93+$AF93+$AM93+$AT93</f>
        <v>0</v>
      </c>
      <c r="E93" s="21">
        <f>$L93+$S93+$Z93+$AG93+$AN93+$AU93</f>
        <v>0</v>
      </c>
      <c r="F93" s="21">
        <f>$M93+$T93+$AA93+$AH93+$AO93+$AV93</f>
        <v>0</v>
      </c>
      <c r="G93" s="22">
        <f>MAX($N93,$U93,$AB93,$AI93,$AP93,$AW93)</f>
        <v>0</v>
      </c>
      <c r="H93" s="22">
        <f>$O93+$V93+$AC93+$AJ93+$AQ93+$AX93</f>
        <v>0</v>
      </c>
      <c r="I93" s="22">
        <f>$P93+$W93+$AD93+$AK93+$AR93+$AY93</f>
        <v>0</v>
      </c>
      <c r="J93" s="23">
        <f>IF(D93-E93&lt;&gt;0,F93/(D93-E93),"")</f>
      </c>
      <c r="K93" s="24"/>
      <c r="L93" s="24"/>
      <c r="M93" s="24"/>
      <c r="N93" s="24"/>
      <c r="O93" s="24"/>
      <c r="P93" s="24"/>
      <c r="Q93" s="26">
        <f>IF(K93-L93&lt;&gt;0,M93/(K93-L93),"")</f>
      </c>
      <c r="R93" s="27"/>
      <c r="S93" s="27"/>
      <c r="T93" s="27"/>
      <c r="U93" s="27"/>
      <c r="V93" s="27"/>
      <c r="W93" s="27"/>
      <c r="X93" s="29">
        <f>IF(R93-S93&lt;&gt;0,T93/(R93-S93),"")</f>
      </c>
      <c r="Y93" s="30"/>
      <c r="Z93" s="30"/>
      <c r="AA93" s="30"/>
      <c r="AB93" s="30"/>
      <c r="AC93" s="30"/>
      <c r="AD93" s="30"/>
      <c r="AE93" s="31">
        <f>IF(Y93-Z93&lt;&gt;0,AA93/(Y93-Z93),"")</f>
      </c>
      <c r="AF93" s="32"/>
      <c r="AG93" s="32"/>
      <c r="AH93" s="32"/>
      <c r="AI93" s="32"/>
      <c r="AJ93" s="32"/>
      <c r="AK93" s="32"/>
      <c r="AL93" s="33">
        <f>IF(AF93-AG93&lt;&gt;0,AH93/(AF93-AG93),"")</f>
      </c>
      <c r="AM93" s="34"/>
      <c r="AN93" s="34"/>
      <c r="AO93" s="34"/>
      <c r="AP93" s="34"/>
      <c r="AQ93" s="34"/>
      <c r="AR93" s="34"/>
      <c r="AS93" s="35">
        <f>IF(AM93-AN93&lt;&gt;0,AO93/(AM93-AN93),"")</f>
      </c>
      <c r="AT93" s="36"/>
      <c r="AU93" s="36"/>
      <c r="AV93" s="36"/>
      <c r="AW93" s="36"/>
      <c r="AX93" s="36"/>
      <c r="AY93" s="36"/>
      <c r="AZ93" s="36">
        <f>IF(AT93-AU93&lt;&gt;0,AV93/(AT93-AU93),"")</f>
      </c>
    </row>
    <row r="94" spans="1:52" ht="12.75" customHeight="1">
      <c r="A94" s="17" t="s">
        <v>107</v>
      </c>
      <c r="B94" s="17"/>
      <c r="C94" s="17">
        <v>600</v>
      </c>
      <c r="D94" s="20">
        <f>$K94+$R94+$Y94+$AF94+$AM94+$AT94</f>
        <v>3</v>
      </c>
      <c r="E94" s="21">
        <f>$L94+$S94+$Z94+$AG94+$AN94+$AU94</f>
        <v>1</v>
      </c>
      <c r="F94" s="21">
        <f>$M94+$T94+$AA94+$AH94+$AO94+$AV94</f>
        <v>7</v>
      </c>
      <c r="G94" s="22">
        <f>MAX($N94,$U94,$AB94,$AI94,$AP94,$AW94)</f>
        <v>7</v>
      </c>
      <c r="H94" s="22">
        <f>$O94+$V94+$AC94+$AJ94+$AQ94+$AX94</f>
        <v>0</v>
      </c>
      <c r="I94" s="22">
        <f>$P94+$W94+$AD94+$AK94+$AR94+$AY94</f>
        <v>0</v>
      </c>
      <c r="J94" s="23">
        <f>IF(D94-E94&lt;&gt;0,F94/(D94-E94),"")</f>
        <v>3.5</v>
      </c>
      <c r="K94" s="24"/>
      <c r="L94" s="24"/>
      <c r="M94" s="24"/>
      <c r="N94" s="24"/>
      <c r="O94" s="24"/>
      <c r="P94" s="24"/>
      <c r="Q94" s="26"/>
      <c r="R94" s="27"/>
      <c r="S94" s="27"/>
      <c r="T94" s="27"/>
      <c r="U94" s="27"/>
      <c r="V94" s="27"/>
      <c r="W94" s="27"/>
      <c r="X94" s="29"/>
      <c r="Y94" s="30"/>
      <c r="Z94" s="30"/>
      <c r="AA94" s="30"/>
      <c r="AB94" s="30"/>
      <c r="AC94" s="30"/>
      <c r="AD94" s="30"/>
      <c r="AE94" s="31"/>
      <c r="AF94" s="32"/>
      <c r="AG94" s="32"/>
      <c r="AH94" s="32"/>
      <c r="AI94" s="32"/>
      <c r="AJ94" s="32"/>
      <c r="AK94" s="32"/>
      <c r="AL94" s="33">
        <f>IF(AF94-AG94&lt;&gt;0,AH94/(AF94-AG94),"")</f>
      </c>
      <c r="AM94" s="34">
        <v>3</v>
      </c>
      <c r="AN94" s="34">
        <v>1</v>
      </c>
      <c r="AO94" s="34">
        <v>7</v>
      </c>
      <c r="AP94" s="34">
        <v>7</v>
      </c>
      <c r="AQ94" s="34"/>
      <c r="AR94" s="34"/>
      <c r="AS94" s="35">
        <f>IF(AM94-AN94&lt;&gt;0,AO94/(AM94-AN94),"")</f>
        <v>3.5</v>
      </c>
      <c r="AT94" s="36"/>
      <c r="AU94" s="36"/>
      <c r="AV94" s="36"/>
      <c r="AW94" s="36"/>
      <c r="AX94" s="36"/>
      <c r="AY94" s="36"/>
      <c r="AZ94" s="36">
        <f>IF(AT94-AU94&lt;&gt;0,AV94/(AT94-AU94),"")</f>
      </c>
    </row>
    <row r="95" spans="1:52" ht="12.75" customHeight="1">
      <c r="A95" s="17" t="s">
        <v>108</v>
      </c>
      <c r="B95" s="17"/>
      <c r="C95" s="17"/>
      <c r="D95" s="20">
        <f>$K95+$R95+$Y95+$AF95+$AM95+$AT95</f>
        <v>1</v>
      </c>
      <c r="E95" s="21">
        <f>$L95+$S95+$Z95+$AG95+$AN95+$AU95</f>
        <v>0</v>
      </c>
      <c r="F95" s="21">
        <f>$M95+$T95+$AA95+$AH95+$AO95+$AV95</f>
        <v>3</v>
      </c>
      <c r="G95" s="22">
        <f>MAX($N95,$U95,$AB95,$AI95,$AP95,$AW95)</f>
        <v>3</v>
      </c>
      <c r="H95" s="22">
        <f>$O95+$V95+$AC95+$AJ95+$AQ95+$AX95</f>
        <v>0</v>
      </c>
      <c r="I95" s="22">
        <f>$P95+$W95+$AD95+$AK95+$AR95+$AY95</f>
        <v>0</v>
      </c>
      <c r="J95" s="23">
        <f>IF(D95-E95&lt;&gt;0,F95/(D95-E95),"")</f>
        <v>3</v>
      </c>
      <c r="K95" s="24"/>
      <c r="L95" s="24"/>
      <c r="M95" s="24"/>
      <c r="N95" s="24"/>
      <c r="O95" s="24"/>
      <c r="P95" s="24"/>
      <c r="Q95" s="26">
        <f>IF(K95-L95&lt;&gt;0,M95/(K95-L95),"")</f>
      </c>
      <c r="R95" s="27"/>
      <c r="S95" s="27"/>
      <c r="T95" s="27"/>
      <c r="U95" s="27"/>
      <c r="V95" s="27"/>
      <c r="W95" s="27"/>
      <c r="X95" s="29">
        <f>IF(R95-S95&lt;&gt;0,T95/(R95-S95),"")</f>
      </c>
      <c r="Y95" s="30">
        <v>1</v>
      </c>
      <c r="Z95" s="30">
        <v>0</v>
      </c>
      <c r="AA95" s="30">
        <v>3</v>
      </c>
      <c r="AB95" s="30">
        <v>3</v>
      </c>
      <c r="AC95" s="30"/>
      <c r="AD95" s="30"/>
      <c r="AE95" s="31">
        <f>IF(Y95-Z95&lt;&gt;0,AA95/(Y95-Z95),"")</f>
        <v>3</v>
      </c>
      <c r="AF95" s="32"/>
      <c r="AG95" s="32"/>
      <c r="AH95" s="32"/>
      <c r="AI95" s="32"/>
      <c r="AJ95" s="32"/>
      <c r="AK95" s="32"/>
      <c r="AL95" s="33">
        <f>IF(AF95-AG95&lt;&gt;0,AH95/(AF95-AG95),"")</f>
      </c>
      <c r="AM95" s="34"/>
      <c r="AN95" s="34"/>
      <c r="AO95" s="34"/>
      <c r="AP95" s="34"/>
      <c r="AQ95" s="34"/>
      <c r="AR95" s="34"/>
      <c r="AS95" s="35">
        <f>IF(AM95-AN95&lt;&gt;0,AO95/(AM95-AN95),"")</f>
      </c>
      <c r="AT95" s="36"/>
      <c r="AU95" s="36"/>
      <c r="AV95" s="36"/>
      <c r="AW95" s="36"/>
      <c r="AX95" s="36"/>
      <c r="AY95" s="36"/>
      <c r="AZ95" s="36">
        <f>IF(AT95-AU95&lt;&gt;0,AV95/(AT95-AU95),"")</f>
      </c>
    </row>
    <row r="96" spans="1:52" ht="12.75" customHeight="1">
      <c r="A96" s="17" t="s">
        <v>109</v>
      </c>
      <c r="B96" s="17"/>
      <c r="C96" s="17">
        <v>292</v>
      </c>
      <c r="D96" s="20">
        <f>$K96+$R96+$Y96+$AF96+$AM96+$AT96</f>
        <v>1</v>
      </c>
      <c r="E96" s="21">
        <f>$L96+$S96+$Z96+$AG96+$AN96+$AU96</f>
        <v>0</v>
      </c>
      <c r="F96" s="21">
        <f>$M96+$T96+$AA96+$AH96+$AO96+$AV96</f>
        <v>0</v>
      </c>
      <c r="G96" s="22">
        <f>MAX($N96,$U96,$AB96,$AI96,$AP96,$AW96)</f>
        <v>0</v>
      </c>
      <c r="H96" s="22">
        <f>$O96+$V96+$AC96+$AJ96+$AQ96+$AX96</f>
        <v>0</v>
      </c>
      <c r="I96" s="22">
        <f>$P96+$W96+$AD96+$AK96+$AR96+$AY96</f>
        <v>0</v>
      </c>
      <c r="J96" s="23">
        <f>IF(D96-E96&lt;&gt;0,F96/(D96-E96),"")</f>
        <v>0</v>
      </c>
      <c r="K96" s="24"/>
      <c r="L96" s="24"/>
      <c r="M96" s="24"/>
      <c r="N96" s="24"/>
      <c r="O96" s="24"/>
      <c r="P96" s="24"/>
      <c r="Q96" s="26">
        <f>IF(K96-L96&lt;&gt;0,M96/(K96-L96),"")</f>
      </c>
      <c r="R96" s="27"/>
      <c r="S96" s="27"/>
      <c r="T96" s="27"/>
      <c r="U96" s="27"/>
      <c r="V96" s="27"/>
      <c r="W96" s="27"/>
      <c r="X96" s="29">
        <f>IF(R96-S96&lt;&gt;0,T96/(R96-S96),"")</f>
      </c>
      <c r="Y96" s="30">
        <v>1</v>
      </c>
      <c r="Z96" s="30">
        <v>0</v>
      </c>
      <c r="AA96" s="30">
        <v>0</v>
      </c>
      <c r="AB96" s="30">
        <v>0</v>
      </c>
      <c r="AC96" s="30"/>
      <c r="AD96" s="30"/>
      <c r="AE96" s="31">
        <f>IF(Y96-Z96&lt;&gt;0,AA96/(Y96-Z96),"")</f>
        <v>0</v>
      </c>
      <c r="AF96" s="32"/>
      <c r="AG96" s="32"/>
      <c r="AH96" s="32"/>
      <c r="AI96" s="32"/>
      <c r="AJ96" s="32"/>
      <c r="AK96" s="32"/>
      <c r="AL96" s="33">
        <f>IF(AF96-AG96&lt;&gt;0,AH96/(AF96-AG96),"")</f>
      </c>
      <c r="AM96" s="34"/>
      <c r="AN96" s="34"/>
      <c r="AO96" s="34"/>
      <c r="AP96" s="34"/>
      <c r="AQ96" s="34"/>
      <c r="AR96" s="34"/>
      <c r="AS96" s="35">
        <f>IF(AM96-AN96&lt;&gt;0,AO96/(AM96-AN96),"")</f>
      </c>
      <c r="AT96" s="36"/>
      <c r="AU96" s="36"/>
      <c r="AV96" s="36"/>
      <c r="AW96" s="36"/>
      <c r="AX96" s="36"/>
      <c r="AY96" s="36"/>
      <c r="AZ96" s="36">
        <f>IF(AT96-AU96&lt;&gt;0,AV96/(AT96-AU96),"")</f>
      </c>
    </row>
    <row r="97" spans="1:52" ht="12.75" customHeight="1">
      <c r="A97" s="17" t="s">
        <v>110</v>
      </c>
      <c r="B97" s="17"/>
      <c r="C97" s="17">
        <v>497</v>
      </c>
      <c r="D97" s="20">
        <f>$K97+$R97+$Y97+$AF97+$AM97+$AT97</f>
        <v>2</v>
      </c>
      <c r="E97" s="21">
        <f>$L97+$S97+$Z97+$AG97+$AN97+$AU97</f>
        <v>1</v>
      </c>
      <c r="F97" s="21">
        <f>$M97+$T97+$AA97+$AH97+$AO97+$AV97</f>
        <v>5</v>
      </c>
      <c r="G97" s="22">
        <f>MAX($N97,$U97,$AB97,$AI97,$AP97,$AW97)</f>
        <v>5</v>
      </c>
      <c r="H97" s="22">
        <f>$O97+$V97+$AC97+$AJ97+$AQ97+$AX97</f>
        <v>0</v>
      </c>
      <c r="I97" s="22">
        <f>$P97+$W97+$AD97+$AK97+$AR97+$AY97</f>
        <v>0</v>
      </c>
      <c r="J97" s="23">
        <f>IF(D97-E97&lt;&gt;0,F97/(D97-E97),"")</f>
        <v>5</v>
      </c>
      <c r="K97" s="24"/>
      <c r="L97" s="24"/>
      <c r="M97" s="24"/>
      <c r="N97" s="24"/>
      <c r="O97" s="24"/>
      <c r="P97" s="24"/>
      <c r="Q97" s="26">
        <f>IF(K97-L97&lt;&gt;0,M97/(K97-L97),"")</f>
      </c>
      <c r="R97" s="27"/>
      <c r="S97" s="27"/>
      <c r="T97" s="27"/>
      <c r="U97" s="27"/>
      <c r="V97" s="27"/>
      <c r="W97" s="27"/>
      <c r="X97" s="29">
        <f>IF(R97-S97&lt;&gt;0,T97/(R97-S97),"")</f>
      </c>
      <c r="Y97" s="30"/>
      <c r="Z97" s="30"/>
      <c r="AA97" s="30"/>
      <c r="AB97" s="30"/>
      <c r="AC97" s="30"/>
      <c r="AD97" s="30"/>
      <c r="AE97" s="31">
        <f>IF(Y97-Z97&lt;&gt;0,AA97/(Y97-Z97),"")</f>
      </c>
      <c r="AF97" s="32">
        <v>2</v>
      </c>
      <c r="AG97" s="32">
        <v>1</v>
      </c>
      <c r="AH97" s="32">
        <v>5</v>
      </c>
      <c r="AI97" s="32">
        <v>5</v>
      </c>
      <c r="AJ97" s="32"/>
      <c r="AK97" s="32"/>
      <c r="AL97" s="33">
        <f>IF(AF97-AG97&lt;&gt;0,AH97/(AF97-AG97),"")</f>
        <v>5</v>
      </c>
      <c r="AM97" s="34"/>
      <c r="AN97" s="34"/>
      <c r="AO97" s="34"/>
      <c r="AP97" s="34"/>
      <c r="AQ97" s="34"/>
      <c r="AR97" s="34"/>
      <c r="AS97" s="35">
        <f>IF(AM97-AN97&lt;&gt;0,AO97/(AM97-AN97),"")</f>
      </c>
      <c r="AT97" s="36"/>
      <c r="AU97" s="36"/>
      <c r="AV97" s="36"/>
      <c r="AW97" s="36"/>
      <c r="AX97" s="36"/>
      <c r="AY97" s="36"/>
      <c r="AZ97" s="36">
        <f>IF(AT97-AU97&lt;&gt;0,AV97/(AT97-AU97),"")</f>
      </c>
    </row>
    <row r="98" spans="1:52" ht="12.75" customHeight="1">
      <c r="A98" s="17" t="s">
        <v>111</v>
      </c>
      <c r="B98" s="17">
        <v>1985</v>
      </c>
      <c r="C98" s="17">
        <v>93</v>
      </c>
      <c r="D98" s="20">
        <f>$K98+$R98+$Y98+$AF98+$AM98+$AT98</f>
        <v>2</v>
      </c>
      <c r="E98" s="21">
        <f>$L98+$S98+$Z98+$AG98+$AN98+$AU98</f>
        <v>0</v>
      </c>
      <c r="F98" s="21">
        <f>$M98+$T98+$AA98+$AH98+$AO98+$AV98</f>
        <v>3</v>
      </c>
      <c r="G98" s="22">
        <f>MAX($N98,$U98,$AB98,$AI98,$AP98,$AW98)</f>
        <v>2</v>
      </c>
      <c r="H98" s="22">
        <f>$O98+$V98+$AC98+$AJ98+$AQ98+$AX98</f>
        <v>0</v>
      </c>
      <c r="I98" s="22">
        <f>$P98+$W98+$AD98+$AK98+$AR98+$AY98</f>
        <v>0</v>
      </c>
      <c r="J98" s="23">
        <f>IF(D98-E98&lt;&gt;0,F98/(D98-E98),"")</f>
        <v>1.5</v>
      </c>
      <c r="K98" s="24"/>
      <c r="L98" s="24"/>
      <c r="M98" s="24"/>
      <c r="N98" s="24"/>
      <c r="O98" s="24"/>
      <c r="P98" s="24"/>
      <c r="Q98" s="26">
        <f>IF(K98-L98&lt;&gt;0,M98/(K98-L98),"")</f>
      </c>
      <c r="R98" s="27"/>
      <c r="S98" s="27"/>
      <c r="T98" s="27"/>
      <c r="U98" s="27"/>
      <c r="V98" s="27"/>
      <c r="W98" s="27"/>
      <c r="X98" s="29">
        <f>IF(R98-S98&lt;&gt;0,T98/(R98-S98),"")</f>
      </c>
      <c r="Y98" s="30">
        <v>2</v>
      </c>
      <c r="Z98" s="30">
        <v>0</v>
      </c>
      <c r="AA98" s="30">
        <v>3</v>
      </c>
      <c r="AB98" s="30">
        <v>2</v>
      </c>
      <c r="AC98" s="30"/>
      <c r="AD98" s="30"/>
      <c r="AE98" s="31">
        <f>IF(Y98-Z98&lt;&gt;0,AA98/(Y98-Z98),"")</f>
        <v>1.5</v>
      </c>
      <c r="AF98" s="32"/>
      <c r="AG98" s="32"/>
      <c r="AH98" s="32"/>
      <c r="AI98" s="32"/>
      <c r="AJ98" s="32"/>
      <c r="AK98" s="32"/>
      <c r="AL98" s="33">
        <f>IF(AF98-AG98&lt;&gt;0,AH98/(AF98-AG98),"")</f>
      </c>
      <c r="AM98" s="34"/>
      <c r="AN98" s="34"/>
      <c r="AO98" s="34"/>
      <c r="AP98" s="34"/>
      <c r="AQ98" s="34"/>
      <c r="AR98" s="34"/>
      <c r="AS98" s="35">
        <f>IF(AM98-AN98&lt;&gt;0,AO98/(AM98-AN98),"")</f>
      </c>
      <c r="AT98" s="36"/>
      <c r="AU98" s="36"/>
      <c r="AV98" s="36"/>
      <c r="AW98" s="36"/>
      <c r="AX98" s="36"/>
      <c r="AY98" s="36"/>
      <c r="AZ98" s="36">
        <f>IF(AT98-AU98&lt;&gt;0,AV98/(AT98-AU98),"")</f>
      </c>
    </row>
    <row r="99" spans="1:52" ht="12.75" customHeight="1">
      <c r="A99" s="17" t="s">
        <v>112</v>
      </c>
      <c r="B99" s="17">
        <v>1985</v>
      </c>
      <c r="C99" s="17">
        <v>91</v>
      </c>
      <c r="D99" s="20">
        <f>$K99+$R99+$Y99+$AF99+$AM99+$AT99</f>
        <v>35</v>
      </c>
      <c r="E99" s="21">
        <f>$L99+$S99+$Z99+$AG99+$AN99+$AU99</f>
        <v>14</v>
      </c>
      <c r="F99" s="21">
        <f>$M99+$T99+$AA99+$AH99+$AO99+$AV99</f>
        <v>142</v>
      </c>
      <c r="G99" s="22">
        <f>MAX($N99,$U99,$AB99,$AI99,$AP99,$AW99)</f>
        <v>25</v>
      </c>
      <c r="H99" s="22">
        <f>$O99+$V99+$AC99+$AJ99+$AQ99+$AX99</f>
        <v>0</v>
      </c>
      <c r="I99" s="22">
        <f>$P99+$W99+$AD99+$AK99+$AR99+$AY99</f>
        <v>0</v>
      </c>
      <c r="J99" s="23">
        <f>IF(D99-E99&lt;&gt;0,F99/(D99-E99),"")</f>
        <v>6.761904761904762</v>
      </c>
      <c r="K99" s="24">
        <v>26</v>
      </c>
      <c r="L99" s="24">
        <v>12</v>
      </c>
      <c r="M99" s="24">
        <v>91</v>
      </c>
      <c r="N99" s="24">
        <v>25</v>
      </c>
      <c r="O99" s="24"/>
      <c r="P99" s="24"/>
      <c r="Q99" s="26">
        <f>IF(K99-L99&lt;&gt;0,M99/(K99-L99),"")</f>
        <v>6.5</v>
      </c>
      <c r="R99" s="38">
        <v>4</v>
      </c>
      <c r="S99" s="38">
        <v>2</v>
      </c>
      <c r="T99" s="38">
        <v>38</v>
      </c>
      <c r="U99" s="38">
        <v>20</v>
      </c>
      <c r="V99" s="38"/>
      <c r="W99" s="38"/>
      <c r="X99" s="29">
        <f>IF(R99-S99&lt;&gt;0,T99/(R99-S99),"")</f>
        <v>19</v>
      </c>
      <c r="Y99" s="30">
        <v>5</v>
      </c>
      <c r="Z99" s="30">
        <v>0</v>
      </c>
      <c r="AA99" s="30">
        <v>13</v>
      </c>
      <c r="AB99" s="30">
        <v>6</v>
      </c>
      <c r="AC99" s="30"/>
      <c r="AD99" s="30"/>
      <c r="AE99" s="31">
        <f>IF(Y99-Z99&lt;&gt;0,AA99/(Y99-Z99),"")</f>
        <v>2.6</v>
      </c>
      <c r="AF99" s="32"/>
      <c r="AG99" s="32"/>
      <c r="AH99" s="32"/>
      <c r="AI99" s="32"/>
      <c r="AJ99" s="32"/>
      <c r="AK99" s="32"/>
      <c r="AL99" s="33">
        <f>IF(AF99-AG99&lt;&gt;0,AH99/(AF99-AG99),"")</f>
      </c>
      <c r="AM99" s="34"/>
      <c r="AN99" s="34"/>
      <c r="AO99" s="34"/>
      <c r="AP99" s="34"/>
      <c r="AQ99" s="34"/>
      <c r="AR99" s="34"/>
      <c r="AS99" s="35">
        <f>IF(AM99-AN99&lt;&gt;0,AO99/(AM99-AN99),"")</f>
      </c>
      <c r="AT99" s="36"/>
      <c r="AU99" s="36"/>
      <c r="AV99" s="36"/>
      <c r="AW99" s="36"/>
      <c r="AX99" s="36"/>
      <c r="AY99" s="36"/>
      <c r="AZ99" s="36">
        <f>IF(AT99-AU99&lt;&gt;0,AV99/(AT99-AU99),"")</f>
      </c>
    </row>
    <row r="100" spans="1:52" ht="12.75" customHeight="1">
      <c r="A100" s="17" t="s">
        <v>113</v>
      </c>
      <c r="B100" s="17"/>
      <c r="C100" s="17">
        <v>592</v>
      </c>
      <c r="D100" s="20">
        <f>$K100+$R100+$Y100+$AF100+$AM100+$AT100</f>
        <v>51</v>
      </c>
      <c r="E100" s="21">
        <f>$L100+$S100+$Z100+$AG100+$AN100+$AU100</f>
        <v>10</v>
      </c>
      <c r="F100" s="21">
        <f>$M100+$T100+$AA100+$AH100+$AO100+$AV100</f>
        <v>882</v>
      </c>
      <c r="G100" s="22">
        <f>MAX($N100,$U100,$AB100,$AI100,$AP100,$AW100)</f>
        <v>63</v>
      </c>
      <c r="H100" s="22">
        <f>$O100+$V100+$AC100+$AJ100+$AQ100+$AX100</f>
        <v>1</v>
      </c>
      <c r="I100" s="22">
        <f>$P100+$W100+$AD100+$AK100+$AR100+$AY100</f>
        <v>0</v>
      </c>
      <c r="J100" s="23">
        <f>IF(D100-E100&lt;&gt;0,F100/(D100-E100),"")</f>
        <v>21.51219512195122</v>
      </c>
      <c r="K100" s="24"/>
      <c r="L100" s="24"/>
      <c r="M100" s="24"/>
      <c r="N100" s="24"/>
      <c r="O100" s="24"/>
      <c r="P100" s="24"/>
      <c r="Q100" s="26">
        <f>IF(K100-L100&lt;&gt;0,M100/(K100-L100),"")</f>
      </c>
      <c r="R100" s="38">
        <v>16</v>
      </c>
      <c r="S100" s="38">
        <v>4</v>
      </c>
      <c r="T100" s="38">
        <v>142</v>
      </c>
      <c r="U100" s="38">
        <v>28</v>
      </c>
      <c r="V100" s="38"/>
      <c r="W100" s="38"/>
      <c r="X100" s="29">
        <f>IF(R100-S100&lt;&gt;0,T100/(R100-S100),"")</f>
        <v>11.833333333333334</v>
      </c>
      <c r="Y100" s="30">
        <v>31</v>
      </c>
      <c r="Z100" s="30">
        <v>5</v>
      </c>
      <c r="AA100" s="30">
        <v>588</v>
      </c>
      <c r="AB100" s="30">
        <v>44</v>
      </c>
      <c r="AC100" s="30"/>
      <c r="AD100" s="30"/>
      <c r="AE100" s="31">
        <f>IF(Y100-Z100&lt;&gt;0,AA100/(Y100-Z100),"")</f>
        <v>22.615384615384617</v>
      </c>
      <c r="AF100" s="32">
        <v>3</v>
      </c>
      <c r="AG100" s="32">
        <v>1</v>
      </c>
      <c r="AH100" s="32">
        <v>104</v>
      </c>
      <c r="AI100" s="49">
        <v>63</v>
      </c>
      <c r="AJ100" s="32">
        <v>1</v>
      </c>
      <c r="AK100" s="32"/>
      <c r="AL100" s="33">
        <f>IF(AF100-AG100&lt;&gt;0,AH100/(AF100-AG100),"")</f>
        <v>52</v>
      </c>
      <c r="AM100" s="34">
        <v>1</v>
      </c>
      <c r="AN100" s="34">
        <v>0</v>
      </c>
      <c r="AO100" s="34">
        <v>48</v>
      </c>
      <c r="AP100" s="34">
        <v>48</v>
      </c>
      <c r="AQ100" s="34"/>
      <c r="AR100" s="34"/>
      <c r="AS100" s="35">
        <f>IF(AM100-AN100&lt;&gt;0,AO100/(AM100-AN100),"")</f>
        <v>48</v>
      </c>
      <c r="AT100" s="36"/>
      <c r="AU100" s="36"/>
      <c r="AV100" s="36"/>
      <c r="AW100" s="36"/>
      <c r="AX100" s="36"/>
      <c r="AY100" s="36"/>
      <c r="AZ100" s="36">
        <f>IF(AT100-AU100&lt;&gt;0,AV100/(AT100-AU100),"")</f>
      </c>
    </row>
    <row r="101" spans="1:52" ht="12.75" customHeight="1">
      <c r="A101" s="17" t="s">
        <v>114</v>
      </c>
      <c r="B101" s="17"/>
      <c r="C101" s="17">
        <v>589</v>
      </c>
      <c r="D101" s="20">
        <f>$K101+$R101+$Y101+$AF101+$AM101+$AT101</f>
        <v>45</v>
      </c>
      <c r="E101" s="21">
        <f>$L101+$S101+$Z101+$AG101+$AN101+$AU101</f>
        <v>8</v>
      </c>
      <c r="F101" s="21">
        <f>$M101+$T101+$AA101+$AH101+$AO101+$AV101</f>
        <v>1412</v>
      </c>
      <c r="G101" s="22">
        <f>MAX($N101,$U101,$AB101,$AI101,$AP101,$AW101)</f>
        <v>102</v>
      </c>
      <c r="H101" s="22">
        <f>$O101+$V101+$AC101+$AJ101+$AQ101+$AX101</f>
        <v>9</v>
      </c>
      <c r="I101" s="22">
        <f>$P101+$W101+$AD101+$AK101+$AR101+$AY101</f>
        <v>1</v>
      </c>
      <c r="J101" s="23">
        <f>IF(D101-E101&lt;&gt;0,F101/(D101-E101),"")</f>
        <v>38.16216216216216</v>
      </c>
      <c r="K101" s="24">
        <v>12</v>
      </c>
      <c r="L101" s="24">
        <v>1</v>
      </c>
      <c r="M101" s="24">
        <v>221</v>
      </c>
      <c r="N101" s="24">
        <v>86</v>
      </c>
      <c r="O101" s="24">
        <v>1</v>
      </c>
      <c r="P101" s="24"/>
      <c r="Q101" s="26">
        <v>27</v>
      </c>
      <c r="R101" s="38">
        <v>25</v>
      </c>
      <c r="S101" s="38">
        <v>3</v>
      </c>
      <c r="T101" s="38">
        <v>918</v>
      </c>
      <c r="U101" s="38">
        <v>102</v>
      </c>
      <c r="V101" s="38">
        <v>6</v>
      </c>
      <c r="W101" s="38">
        <v>1</v>
      </c>
      <c r="X101" s="29">
        <f>IF(R101-S101&lt;&gt;0,T101/(R101-S101),"")</f>
        <v>41.72727272727273</v>
      </c>
      <c r="Y101" s="30">
        <v>6</v>
      </c>
      <c r="Z101" s="30">
        <v>2</v>
      </c>
      <c r="AA101" s="30">
        <v>207</v>
      </c>
      <c r="AB101" s="41">
        <v>73</v>
      </c>
      <c r="AC101" s="30">
        <v>2</v>
      </c>
      <c r="AD101" s="30"/>
      <c r="AE101" s="31">
        <f>IF(Y101-Z101&lt;&gt;0,AA101/(Y101-Z101),"")</f>
        <v>51.75</v>
      </c>
      <c r="AF101" s="32">
        <v>1</v>
      </c>
      <c r="AG101" s="32">
        <v>1</v>
      </c>
      <c r="AH101" s="32">
        <v>33</v>
      </c>
      <c r="AI101" s="49">
        <v>33</v>
      </c>
      <c r="AJ101" s="49"/>
      <c r="AK101" s="49"/>
      <c r="AL101" s="33">
        <f>IF(AF101-AG101&lt;&gt;0,AH101/(AF101-AG101),"")</f>
      </c>
      <c r="AM101" s="34">
        <v>1</v>
      </c>
      <c r="AN101" s="34">
        <v>1</v>
      </c>
      <c r="AO101" s="34">
        <v>33</v>
      </c>
      <c r="AP101" s="34">
        <v>33</v>
      </c>
      <c r="AQ101" s="34"/>
      <c r="AR101" s="34"/>
      <c r="AS101" s="35">
        <f>IF(AM101-AN101&lt;&gt;0,AO101/(AM101-AN101),"")</f>
      </c>
      <c r="AT101" s="36"/>
      <c r="AU101" s="36"/>
      <c r="AV101" s="36"/>
      <c r="AW101" s="36"/>
      <c r="AX101" s="36"/>
      <c r="AY101" s="36"/>
      <c r="AZ101" s="36">
        <f>IF(AT101-AU101&lt;&gt;0,AV101/(AT101-AU101),"")</f>
      </c>
    </row>
    <row r="102" spans="1:52" ht="12.75" customHeight="1">
      <c r="A102" s="17" t="s">
        <v>115</v>
      </c>
      <c r="B102" s="17"/>
      <c r="C102" s="17">
        <v>305</v>
      </c>
      <c r="D102" s="20">
        <f>$K102+$R102+$Y102+$AF102+$AM102+$AT102</f>
        <v>2</v>
      </c>
      <c r="E102" s="21">
        <f>$L102+$S102+$Z102+$AG102+$AN102+$AU102</f>
        <v>0</v>
      </c>
      <c r="F102" s="21">
        <f>$M102+$T102+$AA102+$AH102+$AO102+$AV102</f>
        <v>0</v>
      </c>
      <c r="G102" s="22">
        <f>MAX($N102,$U102,$AB102,$AI102,$AP102,$AW102)</f>
        <v>0</v>
      </c>
      <c r="H102" s="22">
        <f>$O102+$V102+$AC102+$AJ102+$AQ102+$AX102</f>
        <v>0</v>
      </c>
      <c r="I102" s="22">
        <f>$P102+$W102+$AD102+$AK102+$AR102+$AY102</f>
        <v>0</v>
      </c>
      <c r="J102" s="23">
        <f>IF(D102-E102&lt;&gt;0,F102/(D102-E102),"")</f>
        <v>0</v>
      </c>
      <c r="K102" s="24">
        <v>1</v>
      </c>
      <c r="L102" s="24">
        <v>0</v>
      </c>
      <c r="M102" s="24">
        <v>0</v>
      </c>
      <c r="N102" s="24">
        <v>0</v>
      </c>
      <c r="O102" s="24"/>
      <c r="P102" s="24"/>
      <c r="Q102" s="26">
        <v>0</v>
      </c>
      <c r="R102" s="27"/>
      <c r="S102" s="27"/>
      <c r="T102" s="27"/>
      <c r="U102" s="27"/>
      <c r="V102" s="27"/>
      <c r="W102" s="27"/>
      <c r="X102" s="29">
        <f>IF(R102-S102&lt;&gt;0,T102/(R102-S102),"")</f>
      </c>
      <c r="Y102" s="30">
        <v>1</v>
      </c>
      <c r="Z102" s="30">
        <v>0</v>
      </c>
      <c r="AA102" s="30">
        <v>0</v>
      </c>
      <c r="AB102" s="30">
        <v>0</v>
      </c>
      <c r="AC102" s="30"/>
      <c r="AD102" s="30"/>
      <c r="AE102" s="31">
        <f>IF(Y102-Z102&lt;&gt;0,AA102/(Y102-Z102),"")</f>
        <v>0</v>
      </c>
      <c r="AF102" s="32"/>
      <c r="AG102" s="32"/>
      <c r="AH102" s="32"/>
      <c r="AI102" s="32"/>
      <c r="AJ102" s="32"/>
      <c r="AK102" s="32"/>
      <c r="AL102" s="33">
        <f>IF(AF102-AG102&lt;&gt;0,AH102/(AF102-AG102),"")</f>
      </c>
      <c r="AM102" s="34"/>
      <c r="AN102" s="34"/>
      <c r="AO102" s="34"/>
      <c r="AP102" s="34"/>
      <c r="AQ102" s="34"/>
      <c r="AR102" s="34"/>
      <c r="AS102" s="35">
        <f>IF(AM102-AN102&lt;&gt;0,AO102/(AM102-AN102),"")</f>
      </c>
      <c r="AT102" s="36"/>
      <c r="AU102" s="36"/>
      <c r="AV102" s="36"/>
      <c r="AW102" s="36"/>
      <c r="AX102" s="36"/>
      <c r="AY102" s="36"/>
      <c r="AZ102" s="36">
        <f>IF(AT102-AU102&lt;&gt;0,AV102/(AT102-AU102),"")</f>
      </c>
    </row>
    <row r="103" spans="1:52" ht="12.75" customHeight="1">
      <c r="A103" s="17" t="s">
        <v>116</v>
      </c>
      <c r="B103" s="17"/>
      <c r="C103" s="17">
        <v>578</v>
      </c>
      <c r="D103" s="20">
        <f>$K103+$R103+$Y103+$AF103+$AM103+$AT103</f>
        <v>4</v>
      </c>
      <c r="E103" s="21">
        <f>$L103+$S103+$Z103+$AG103+$AN103+$AU103</f>
        <v>0</v>
      </c>
      <c r="F103" s="21">
        <f>$M103+$T103+$AA103+$AH103+$AO103+$AV103</f>
        <v>10</v>
      </c>
      <c r="G103" s="22">
        <f>MAX($N103,$U103,$AB103,$AI103,$AP103,$AW103)</f>
        <v>6</v>
      </c>
      <c r="H103" s="22">
        <f>$O103+$V103+$AC103+$AJ103+$AQ103+$AX103</f>
        <v>0</v>
      </c>
      <c r="I103" s="22">
        <f>$P103+$W103+$AD103+$AK103+$AR103+$AY103</f>
        <v>0</v>
      </c>
      <c r="J103" s="23">
        <f>IF(D103-E103&lt;&gt;0,F103/(D103-E103),"")</f>
        <v>2.5</v>
      </c>
      <c r="K103" s="24"/>
      <c r="L103" s="24"/>
      <c r="M103" s="24"/>
      <c r="N103" s="24"/>
      <c r="O103" s="24"/>
      <c r="P103" s="24"/>
      <c r="Q103" s="26">
        <f>IF(K103-L103&lt;&gt;0,M103/(K103-L103),"")</f>
      </c>
      <c r="R103" s="27"/>
      <c r="S103" s="27"/>
      <c r="T103" s="27"/>
      <c r="U103" s="27"/>
      <c r="V103" s="27"/>
      <c r="W103" s="27"/>
      <c r="X103" s="29">
        <f>IF(R103-S103&lt;&gt;0,T103/(R103-S103),"")</f>
      </c>
      <c r="Y103" s="30"/>
      <c r="Z103" s="30"/>
      <c r="AA103" s="30"/>
      <c r="AB103" s="30"/>
      <c r="AC103" s="30"/>
      <c r="AD103" s="30"/>
      <c r="AE103" s="31">
        <f>IF(Y103-Z103&lt;&gt;0,AA103/(Y103-Z103),"")</f>
      </c>
      <c r="AF103" s="32"/>
      <c r="AG103" s="32"/>
      <c r="AH103" s="32"/>
      <c r="AI103" s="32"/>
      <c r="AJ103" s="32"/>
      <c r="AK103" s="32"/>
      <c r="AL103" s="33">
        <f>IF(AF103-AG103&lt;&gt;0,AH103/(AF103-AG103),"")</f>
      </c>
      <c r="AM103" s="40">
        <v>4</v>
      </c>
      <c r="AN103" s="40">
        <v>0</v>
      </c>
      <c r="AO103" s="40">
        <v>10</v>
      </c>
      <c r="AP103" s="40">
        <v>6</v>
      </c>
      <c r="AQ103" s="40"/>
      <c r="AR103" s="40"/>
      <c r="AS103" s="35">
        <f>IF(AM103-AN103&lt;&gt;0,AO103/(AM103-AN103),"")</f>
        <v>2.5</v>
      </c>
      <c r="AT103" s="36"/>
      <c r="AU103" s="36"/>
      <c r="AV103" s="36"/>
      <c r="AW103" s="36"/>
      <c r="AX103" s="36"/>
      <c r="AY103" s="36"/>
      <c r="AZ103" s="36">
        <f>IF(AT103-AU103&lt;&gt;0,AV103/(AT103-AU103),"")</f>
      </c>
    </row>
    <row r="104" spans="1:52" ht="12.75" customHeight="1">
      <c r="A104" s="17" t="s">
        <v>117</v>
      </c>
      <c r="B104" s="17"/>
      <c r="C104" s="17">
        <v>551</v>
      </c>
      <c r="D104" s="20">
        <f>$K104+$R104+$Y104+$AF104+$AM104+$AT104</f>
        <v>3</v>
      </c>
      <c r="E104" s="21">
        <f>$L104+$S104+$Z104+$AG104+$AN104+$AU104</f>
        <v>1</v>
      </c>
      <c r="F104" s="21">
        <f>$M104+$T104+$AA104+$AH104+$AO104+$AV104</f>
        <v>8</v>
      </c>
      <c r="G104" s="22">
        <f>MAX($N104,$U104,$AB104,$AI104,$AP104,$AW104)</f>
        <v>5</v>
      </c>
      <c r="H104" s="22">
        <f>$O104+$V104+$AC104+$AJ104+$AQ104+$AX104</f>
        <v>0</v>
      </c>
      <c r="I104" s="22">
        <f>$P104+$W104+$AD104+$AK104+$AR104+$AY104</f>
        <v>0</v>
      </c>
      <c r="J104" s="23">
        <f>IF(D104-E104&lt;&gt;0,F104/(D104-E104),"")</f>
        <v>4</v>
      </c>
      <c r="K104" s="24"/>
      <c r="L104" s="24"/>
      <c r="M104" s="24"/>
      <c r="N104" s="24"/>
      <c r="O104" s="24"/>
      <c r="P104" s="24"/>
      <c r="Q104" s="26">
        <f>IF(K104-L104&lt;&gt;0,M104/(K104-L104),"")</f>
      </c>
      <c r="R104" s="27"/>
      <c r="S104" s="27"/>
      <c r="T104" s="27"/>
      <c r="U104" s="27"/>
      <c r="V104" s="27"/>
      <c r="W104" s="27"/>
      <c r="X104" s="29">
        <f>IF(R104-S104&lt;&gt;0,T104/(R104-S104),"")</f>
      </c>
      <c r="Y104" s="30"/>
      <c r="Z104" s="30"/>
      <c r="AA104" s="30"/>
      <c r="AB104" s="30"/>
      <c r="AC104" s="30"/>
      <c r="AD104" s="30"/>
      <c r="AE104" s="31">
        <f>IF(Y104-Z104&lt;&gt;0,AA104/(Y104-Z104),"")</f>
      </c>
      <c r="AF104" s="32"/>
      <c r="AG104" s="32"/>
      <c r="AH104" s="32"/>
      <c r="AI104" s="32"/>
      <c r="AJ104" s="32"/>
      <c r="AK104" s="32"/>
      <c r="AL104" s="33">
        <f>IF(AF104-AG104&lt;&gt;0,AH104/(AF104-AG104),"")</f>
      </c>
      <c r="AM104" s="40">
        <v>3</v>
      </c>
      <c r="AN104" s="40">
        <v>1</v>
      </c>
      <c r="AO104" s="56">
        <v>8</v>
      </c>
      <c r="AP104" s="40">
        <v>5</v>
      </c>
      <c r="AQ104" s="40"/>
      <c r="AR104" s="40"/>
      <c r="AS104" s="35">
        <f>IF(AM104-AN104&lt;&gt;0,AO104/(AM104-AN104),"")</f>
        <v>4</v>
      </c>
      <c r="AT104" s="36"/>
      <c r="AU104" s="36"/>
      <c r="AV104" s="36"/>
      <c r="AW104" s="36"/>
      <c r="AX104" s="36"/>
      <c r="AY104" s="36"/>
      <c r="AZ104" s="36">
        <f>IF(AT104-AU104&lt;&gt;0,AV104/(AT104-AU104),"")</f>
      </c>
    </row>
    <row r="105" spans="1:52" ht="12.75" customHeight="1">
      <c r="A105" s="17" t="s">
        <v>118</v>
      </c>
      <c r="B105" s="17"/>
      <c r="C105" s="17">
        <v>491</v>
      </c>
      <c r="D105" s="20">
        <f>$K105+$R105+$Y105+$AF105+$AM105+$AT105</f>
        <v>31</v>
      </c>
      <c r="E105" s="21">
        <f>$L105+$S105+$Z105+$AG105+$AN105+$AU105</f>
        <v>5</v>
      </c>
      <c r="F105" s="21">
        <f>$M105+$T105+$AA105+$AH105+$AO105+$AV105</f>
        <v>420</v>
      </c>
      <c r="G105" s="22">
        <f>MAX($N105,$U105,$AB105,$AI105,$AP105,$AW105)</f>
        <v>63</v>
      </c>
      <c r="H105" s="22">
        <f>$O105+$V105+$AC105+$AJ105+$AQ105+$AX105</f>
        <v>1</v>
      </c>
      <c r="I105" s="22">
        <f>$P105+$W105+$AD105+$AK105+$AR105+$AY105</f>
        <v>0</v>
      </c>
      <c r="J105" s="23">
        <f>IF(D105-E105&lt;&gt;0,F105/(D105-E105),"")</f>
        <v>16.153846153846153</v>
      </c>
      <c r="K105" s="24"/>
      <c r="L105" s="24"/>
      <c r="M105" s="24"/>
      <c r="N105" s="24"/>
      <c r="O105" s="24"/>
      <c r="P105" s="24"/>
      <c r="Q105" s="26">
        <f>IF(K105-L105&lt;&gt;0,M105/(K105-L105),"")</f>
      </c>
      <c r="R105" s="27">
        <v>6</v>
      </c>
      <c r="S105" s="27">
        <v>0</v>
      </c>
      <c r="T105" s="27">
        <v>85</v>
      </c>
      <c r="U105" s="27">
        <v>63</v>
      </c>
      <c r="V105" s="27">
        <v>1</v>
      </c>
      <c r="W105" s="27"/>
      <c r="X105" s="29">
        <f>IF(R105-S105&lt;&gt;0,T105/(R105-S105),"")</f>
        <v>14.166666666666666</v>
      </c>
      <c r="Y105" s="39">
        <v>17</v>
      </c>
      <c r="Z105" s="39">
        <v>3</v>
      </c>
      <c r="AA105" s="39">
        <v>216</v>
      </c>
      <c r="AB105" s="30">
        <v>38</v>
      </c>
      <c r="AC105" s="30"/>
      <c r="AD105" s="30"/>
      <c r="AE105" s="31">
        <f>IF(Y105-Z105&lt;&gt;0,AA105/(Y105-Z105),"")</f>
        <v>15.428571428571429</v>
      </c>
      <c r="AF105" s="32">
        <v>7</v>
      </c>
      <c r="AG105" s="32">
        <v>2</v>
      </c>
      <c r="AH105" s="32">
        <v>119</v>
      </c>
      <c r="AI105" s="32">
        <v>37</v>
      </c>
      <c r="AJ105" s="32"/>
      <c r="AK105" s="32"/>
      <c r="AL105" s="33">
        <f>IF(AF105-AG105&lt;&gt;0,AH105/(AF105-AG105),"")</f>
        <v>23.8</v>
      </c>
      <c r="AM105" s="34">
        <v>1</v>
      </c>
      <c r="AN105" s="34">
        <v>0</v>
      </c>
      <c r="AO105" s="34">
        <v>0</v>
      </c>
      <c r="AP105" s="34">
        <v>0</v>
      </c>
      <c r="AQ105" s="34"/>
      <c r="AR105" s="34"/>
      <c r="AS105" s="35">
        <f>IF(AM105-AN105&lt;&gt;0,AO105/(AM105-AN105),"")</f>
        <v>0</v>
      </c>
      <c r="AT105" s="36"/>
      <c r="AU105" s="36"/>
      <c r="AV105" s="36"/>
      <c r="AW105" s="36"/>
      <c r="AX105" s="36"/>
      <c r="AY105" s="36"/>
      <c r="AZ105" s="36">
        <f>IF(AT105-AU105&lt;&gt;0,AV105/(AT105-AU105),"")</f>
      </c>
    </row>
    <row r="106" spans="1:52" ht="12.75" customHeight="1">
      <c r="A106" s="17" t="s">
        <v>119</v>
      </c>
      <c r="B106" s="17"/>
      <c r="C106" s="17">
        <v>448</v>
      </c>
      <c r="D106" s="20">
        <f>$K106+$R106+$Y106+$AF106+$AM106+$AT106</f>
        <v>5</v>
      </c>
      <c r="E106" s="21">
        <f>$L106+$S106+$Z106+$AG106+$AN106+$AU106</f>
        <v>1</v>
      </c>
      <c r="F106" s="21">
        <f>$M106+$T106+$AA106+$AH106+$AO106+$AV106</f>
        <v>32</v>
      </c>
      <c r="G106" s="22">
        <f>MAX($N106,$U106,$AB106,$AI106,$AP106,$AW106)</f>
        <v>16</v>
      </c>
      <c r="H106" s="22">
        <f>$O106+$V106+$AC106+$AJ106+$AQ106+$AX106</f>
        <v>0</v>
      </c>
      <c r="I106" s="22">
        <f>$P106+$W106+$AD106+$AK106+$AR106+$AY106</f>
        <v>0</v>
      </c>
      <c r="J106" s="23">
        <f>IF(D106-E106&lt;&gt;0,F106/(D106-E106),"")</f>
        <v>8</v>
      </c>
      <c r="K106" s="24"/>
      <c r="L106" s="24"/>
      <c r="M106" s="24"/>
      <c r="N106" s="24"/>
      <c r="O106" s="24"/>
      <c r="P106" s="24"/>
      <c r="Q106" s="26">
        <f>IF(K106-L106&lt;&gt;0,M106/(K106-L106),"")</f>
      </c>
      <c r="R106" s="38">
        <v>1</v>
      </c>
      <c r="S106" s="38">
        <v>0</v>
      </c>
      <c r="T106" s="38">
        <v>0</v>
      </c>
      <c r="U106" s="38">
        <v>0</v>
      </c>
      <c r="V106" s="38"/>
      <c r="W106" s="38"/>
      <c r="X106" s="29">
        <f>IF(R106-S106&lt;&gt;0,T106/(R106-S106),"")</f>
        <v>0</v>
      </c>
      <c r="Y106" s="30">
        <v>2</v>
      </c>
      <c r="Z106" s="30">
        <v>0</v>
      </c>
      <c r="AA106" s="30">
        <v>24</v>
      </c>
      <c r="AB106" s="30">
        <v>16</v>
      </c>
      <c r="AC106" s="30"/>
      <c r="AD106" s="30"/>
      <c r="AE106" s="31">
        <f>IF(Y106-Z106&lt;&gt;0,AA106/(Y106-Z106),"")</f>
        <v>12</v>
      </c>
      <c r="AF106" s="28">
        <v>2</v>
      </c>
      <c r="AG106" s="28">
        <v>1</v>
      </c>
      <c r="AH106" s="28">
        <v>8</v>
      </c>
      <c r="AI106" s="32">
        <v>8</v>
      </c>
      <c r="AJ106" s="32"/>
      <c r="AK106" s="32"/>
      <c r="AL106" s="33">
        <f>IF(AF106-AG106&lt;&gt;0,AH106/(AF106-AG106),"")</f>
        <v>8</v>
      </c>
      <c r="AM106" s="40"/>
      <c r="AN106" s="40"/>
      <c r="AO106" s="40"/>
      <c r="AP106" s="34"/>
      <c r="AQ106" s="34"/>
      <c r="AR106" s="34"/>
      <c r="AS106" s="35">
        <f>IF(AM106-AN106&lt;&gt;0,AO106/(AM106-AN106),"")</f>
      </c>
      <c r="AT106" s="36"/>
      <c r="AU106" s="36"/>
      <c r="AV106" s="36"/>
      <c r="AW106" s="36"/>
      <c r="AX106" s="36"/>
      <c r="AY106" s="36"/>
      <c r="AZ106" s="36">
        <f>IF(AT106-AU106&lt;&gt;0,AV106/(AT106-AU106),"")</f>
      </c>
    </row>
    <row r="107" spans="1:52" ht="12.75" customHeight="1">
      <c r="A107" s="17" t="s">
        <v>120</v>
      </c>
      <c r="B107" s="17"/>
      <c r="C107" s="17">
        <v>382</v>
      </c>
      <c r="D107" s="20">
        <f>$K107+$R107+$Y107+$AF107+$AM107+$AT107</f>
        <v>44</v>
      </c>
      <c r="E107" s="21">
        <f>$L107+$S107+$Z107+$AG107+$AN107+$AU107</f>
        <v>5</v>
      </c>
      <c r="F107" s="21">
        <f>$M107+$T107+$AA107+$AH107+$AO107+$AV107</f>
        <v>669</v>
      </c>
      <c r="G107" s="22">
        <f>MAX($N107,$U107,$AB107,$AI107,$AP107,$AW107)</f>
        <v>81</v>
      </c>
      <c r="H107" s="22">
        <f>$O107+$V107+$AC107+$AJ107+$AQ107+$AX107</f>
        <v>2</v>
      </c>
      <c r="I107" s="22">
        <f>$P107+$W107+$AD107+$AK107+$AR107+$AY107</f>
        <v>0</v>
      </c>
      <c r="J107" s="23">
        <f>IF(D107-E107&lt;&gt;0,F107/(D107-E107),"")</f>
        <v>17.153846153846153</v>
      </c>
      <c r="K107" s="24"/>
      <c r="L107" s="24"/>
      <c r="M107" s="24"/>
      <c r="N107" s="24"/>
      <c r="O107" s="24"/>
      <c r="P107" s="24"/>
      <c r="Q107" s="26">
        <f>IF(K107-L107&lt;&gt;0,M107/(K107-L107),"")</f>
      </c>
      <c r="R107" s="38">
        <v>1</v>
      </c>
      <c r="S107" s="38">
        <v>0</v>
      </c>
      <c r="T107" s="38">
        <v>9</v>
      </c>
      <c r="U107" s="38">
        <v>9</v>
      </c>
      <c r="V107" s="38"/>
      <c r="W107" s="38"/>
      <c r="X107" s="29">
        <f>IF(R107-S107&lt;&gt;0,T107/(R107-S107),"")</f>
        <v>9</v>
      </c>
      <c r="Y107" s="30">
        <f>12+3</f>
        <v>15</v>
      </c>
      <c r="Z107" s="30">
        <v>2</v>
      </c>
      <c r="AA107" s="30">
        <f>185+30</f>
        <v>215</v>
      </c>
      <c r="AB107" s="30">
        <v>34</v>
      </c>
      <c r="AC107" s="30"/>
      <c r="AD107" s="30"/>
      <c r="AE107" s="31">
        <f>IF(Y107-Z107&lt;&gt;0,AA107/(Y107-Z107),"")</f>
        <v>16.53846153846154</v>
      </c>
      <c r="AF107" s="28">
        <v>15</v>
      </c>
      <c r="AG107" s="28">
        <v>1</v>
      </c>
      <c r="AH107" s="28">
        <v>229</v>
      </c>
      <c r="AI107" s="32">
        <v>50</v>
      </c>
      <c r="AJ107" s="32"/>
      <c r="AK107" s="32"/>
      <c r="AL107" s="33">
        <f>IF(AF107-AG107&lt;&gt;0,AH107/(AF107-AG107),"")</f>
        <v>16.357142857142858</v>
      </c>
      <c r="AM107" s="40">
        <v>13</v>
      </c>
      <c r="AN107" s="40">
        <v>2</v>
      </c>
      <c r="AO107" s="40">
        <v>216</v>
      </c>
      <c r="AP107" s="34">
        <v>81</v>
      </c>
      <c r="AQ107" s="34">
        <v>2</v>
      </c>
      <c r="AR107" s="34"/>
      <c r="AS107" s="35">
        <f>IF(AM107-AN107&lt;&gt;0,AO107/(AM107-AN107),"")</f>
        <v>19.636363636363637</v>
      </c>
      <c r="AT107" s="36"/>
      <c r="AU107" s="36"/>
      <c r="AV107" s="36"/>
      <c r="AW107" s="36"/>
      <c r="AX107" s="36"/>
      <c r="AY107" s="36"/>
      <c r="AZ107" s="36">
        <f>IF(AT107-AU107&lt;&gt;0,AV107/(AT107-AU107),"")</f>
      </c>
    </row>
    <row r="108" spans="1:52" ht="12.75" customHeight="1">
      <c r="A108" s="17" t="s">
        <v>121</v>
      </c>
      <c r="B108" s="17"/>
      <c r="C108" s="17">
        <v>257</v>
      </c>
      <c r="D108" s="20">
        <f>$K108+$R108+$Y108+$AF108+$AM108+$AT108</f>
        <v>3</v>
      </c>
      <c r="E108" s="21">
        <f>$L108+$S108+$Z108+$AG108+$AN108+$AU108</f>
        <v>0</v>
      </c>
      <c r="F108" s="21">
        <f>$M108+$T108+$AA108+$AH108+$AO108+$AV108</f>
        <v>6</v>
      </c>
      <c r="G108" s="22">
        <f>MAX($N108,$U108,$AB108,$AI108,$AP108,$AW108)</f>
        <v>4</v>
      </c>
      <c r="H108" s="22">
        <f>$O108+$V108+$AC108+$AJ108+$AQ108+$AX108</f>
        <v>0</v>
      </c>
      <c r="I108" s="22">
        <f>$P108+$W108+$AD108+$AK108+$AR108+$AY108</f>
        <v>0</v>
      </c>
      <c r="J108" s="23">
        <f>IF(D108-E108&lt;&gt;0,F108/(D108-E108),"")</f>
        <v>2</v>
      </c>
      <c r="K108" s="24"/>
      <c r="L108" s="24"/>
      <c r="M108" s="24"/>
      <c r="N108" s="24"/>
      <c r="O108" s="24"/>
      <c r="P108" s="24"/>
      <c r="Q108" s="26">
        <f>IF(K108-L108&lt;&gt;0,M108/(K108-L108),"")</f>
      </c>
      <c r="R108" s="27"/>
      <c r="S108" s="27"/>
      <c r="T108" s="27"/>
      <c r="U108" s="27"/>
      <c r="V108" s="27"/>
      <c r="W108" s="27"/>
      <c r="X108" s="29">
        <f>IF(R108-S108&lt;&gt;0,T108/(R108-S108),"")</f>
      </c>
      <c r="Y108" s="30"/>
      <c r="Z108" s="30"/>
      <c r="AA108" s="30"/>
      <c r="AB108" s="30"/>
      <c r="AC108" s="30"/>
      <c r="AD108" s="30"/>
      <c r="AE108" s="31">
        <f>IF(Y108-Z108&lt;&gt;0,AA108/(Y108-Z108),"")</f>
      </c>
      <c r="AF108" s="32">
        <v>3</v>
      </c>
      <c r="AG108" s="32">
        <v>0</v>
      </c>
      <c r="AH108" s="32">
        <v>6</v>
      </c>
      <c r="AI108" s="32">
        <v>4</v>
      </c>
      <c r="AJ108" s="32"/>
      <c r="AK108" s="32"/>
      <c r="AL108" s="33">
        <f>IF(AF108-AG108&lt;&gt;0,AH108/(AF108-AG108),"")</f>
        <v>2</v>
      </c>
      <c r="AM108" s="34"/>
      <c r="AN108" s="34"/>
      <c r="AO108" s="34"/>
      <c r="AP108" s="34"/>
      <c r="AQ108" s="34"/>
      <c r="AR108" s="34"/>
      <c r="AS108" s="35">
        <f>IF(AM108-AN108&lt;&gt;0,AO108/(AM108-AN108),"")</f>
      </c>
      <c r="AT108" s="36"/>
      <c r="AU108" s="36"/>
      <c r="AV108" s="36"/>
      <c r="AW108" s="36"/>
      <c r="AX108" s="36"/>
      <c r="AY108" s="36"/>
      <c r="AZ108" s="36">
        <f>IF(AT108-AU108&lt;&gt;0,AV108/(AT108-AU108),"")</f>
      </c>
    </row>
    <row r="109" spans="1:52" ht="12.75" customHeight="1">
      <c r="A109" s="17" t="s">
        <v>122</v>
      </c>
      <c r="B109" s="17"/>
      <c r="C109" s="17">
        <v>151</v>
      </c>
      <c r="D109" s="20">
        <f>$K109+$R109+$Y109+$AF109+$AM109+$AT109</f>
        <v>38</v>
      </c>
      <c r="E109" s="21">
        <f>$L109+$S109+$Z109+$AG109+$AN109+$AU109</f>
        <v>4</v>
      </c>
      <c r="F109" s="21">
        <f>$M109+$T109+$AA109+$AH109+$AO109+$AV109</f>
        <v>405</v>
      </c>
      <c r="G109" s="22">
        <f>MAX($N109,$U109,$AB109,$AI109,$AP109,$AW109)</f>
        <v>59</v>
      </c>
      <c r="H109" s="22">
        <f>$O109+$V109+$AC109+$AJ109+$AQ109+$AX109</f>
        <v>3</v>
      </c>
      <c r="I109" s="22">
        <f>$P109+$W109+$AD109+$AK109+$AR109+$AY109</f>
        <v>0</v>
      </c>
      <c r="J109" s="23">
        <f>IF(D109-E109&lt;&gt;0,F109/(D109-E109),"")</f>
        <v>11.911764705882353</v>
      </c>
      <c r="K109" s="24">
        <v>20</v>
      </c>
      <c r="L109" s="24">
        <v>0</v>
      </c>
      <c r="M109" s="24">
        <v>89</v>
      </c>
      <c r="N109" s="24">
        <v>19</v>
      </c>
      <c r="O109" s="24"/>
      <c r="P109" s="24"/>
      <c r="Q109" s="26">
        <f>IF(K109-L109&lt;&gt;0,M109/(K109-L109),"")</f>
        <v>4.45</v>
      </c>
      <c r="R109" s="38">
        <v>17</v>
      </c>
      <c r="S109" s="38">
        <v>4</v>
      </c>
      <c r="T109" s="38">
        <v>304</v>
      </c>
      <c r="U109" s="38">
        <v>59</v>
      </c>
      <c r="V109" s="38">
        <v>3</v>
      </c>
      <c r="W109" s="38"/>
      <c r="X109" s="29">
        <f>IF(R109-S109&lt;&gt;0,T109/(R109-S109),"")</f>
        <v>23.384615384615383</v>
      </c>
      <c r="Y109" s="30">
        <v>1</v>
      </c>
      <c r="Z109" s="30">
        <v>0</v>
      </c>
      <c r="AA109" s="30">
        <v>12</v>
      </c>
      <c r="AB109" s="30">
        <v>12</v>
      </c>
      <c r="AC109" s="30"/>
      <c r="AD109" s="30"/>
      <c r="AE109" s="31">
        <f>IF(Y109-Z109&lt;&gt;0,AA109/(Y109-Z109),"")</f>
        <v>12</v>
      </c>
      <c r="AF109" s="32"/>
      <c r="AG109" s="32"/>
      <c r="AH109" s="32"/>
      <c r="AI109" s="32"/>
      <c r="AJ109" s="32"/>
      <c r="AK109" s="32"/>
      <c r="AL109" s="33">
        <f>IF(AF109-AG109&lt;&gt;0,AH109/(AF109-AG109),"")</f>
      </c>
      <c r="AM109" s="34"/>
      <c r="AN109" s="34"/>
      <c r="AO109" s="34"/>
      <c r="AP109" s="34"/>
      <c r="AQ109" s="34"/>
      <c r="AR109" s="34"/>
      <c r="AS109" s="35">
        <f>IF(AM109-AN109&lt;&gt;0,AO109/(AM109-AN109),"")</f>
      </c>
      <c r="AT109" s="36"/>
      <c r="AU109" s="36"/>
      <c r="AV109" s="36"/>
      <c r="AW109" s="36"/>
      <c r="AX109" s="36"/>
      <c r="AY109" s="36"/>
      <c r="AZ109" s="36">
        <f>IF(AT109-AU109&lt;&gt;0,AV109/(AT109-AU109),"")</f>
      </c>
    </row>
    <row r="110" spans="1:52" ht="12.75" customHeight="1">
      <c r="A110" s="17" t="s">
        <v>123</v>
      </c>
      <c r="B110" s="17">
        <v>1978</v>
      </c>
      <c r="C110" s="17">
        <v>39</v>
      </c>
      <c r="D110" s="20">
        <f>$K110+$R110+$Y110+$AF110+$AM110+$AT110</f>
        <v>7</v>
      </c>
      <c r="E110" s="21">
        <f>$L110+$S110+$Z110+$AG110+$AN110+$AU110</f>
        <v>2</v>
      </c>
      <c r="F110" s="21">
        <f>$M110+$T110+$AA110+$AH110+$AO110+$AV110</f>
        <v>99</v>
      </c>
      <c r="G110" s="22">
        <f>MAX($N110,$U110,$AB110,$AI110,$AP110,$AW110)</f>
        <v>63</v>
      </c>
      <c r="H110" s="22">
        <f>$O110+$V110+$AC110+$AJ110+$AQ110+$AX110</f>
        <v>1</v>
      </c>
      <c r="I110" s="22">
        <f>$P110+$W110+$AD110+$AK110+$AR110+$AY110</f>
        <v>0</v>
      </c>
      <c r="J110" s="23">
        <f>IF(D110-E110&lt;&gt;0,F110/(D110-E110),"")</f>
        <v>19.8</v>
      </c>
      <c r="K110" s="24"/>
      <c r="L110" s="24"/>
      <c r="M110" s="24"/>
      <c r="N110" s="24"/>
      <c r="O110" s="24"/>
      <c r="P110" s="24"/>
      <c r="Q110" s="26">
        <f>IF(K110-L110&lt;&gt;0,M110/(K110-L110),"")</f>
      </c>
      <c r="R110" s="38">
        <v>6</v>
      </c>
      <c r="S110" s="38">
        <v>2</v>
      </c>
      <c r="T110" s="38">
        <v>97</v>
      </c>
      <c r="U110" s="38">
        <v>63</v>
      </c>
      <c r="V110" s="38">
        <v>1</v>
      </c>
      <c r="W110" s="38"/>
      <c r="X110" s="29">
        <f>IF(R110-S110&lt;&gt;0,T110/(R110-S110),"")</f>
        <v>24.25</v>
      </c>
      <c r="Y110" s="30">
        <v>1</v>
      </c>
      <c r="Z110" s="30">
        <v>0</v>
      </c>
      <c r="AA110" s="30">
        <v>2</v>
      </c>
      <c r="AB110" s="30">
        <v>2</v>
      </c>
      <c r="AC110" s="30"/>
      <c r="AD110" s="30"/>
      <c r="AE110" s="31">
        <f>IF(Y110-Z110&lt;&gt;0,AA110/(Y110-Z110),"")</f>
        <v>2</v>
      </c>
      <c r="AF110" s="32"/>
      <c r="AG110" s="32"/>
      <c r="AH110" s="32"/>
      <c r="AI110" s="32"/>
      <c r="AJ110" s="32"/>
      <c r="AK110" s="32"/>
      <c r="AL110" s="33">
        <f>IF(AF110-AG110&lt;&gt;0,AH110/(AF110-AG110),"")</f>
      </c>
      <c r="AM110" s="34"/>
      <c r="AN110" s="34"/>
      <c r="AO110" s="34"/>
      <c r="AP110" s="34"/>
      <c r="AQ110" s="34"/>
      <c r="AR110" s="34"/>
      <c r="AS110" s="35">
        <f>IF(AM110-AN110&lt;&gt;0,AO110/(AM110-AN110),"")</f>
      </c>
      <c r="AT110" s="36"/>
      <c r="AU110" s="36"/>
      <c r="AV110" s="36"/>
      <c r="AW110" s="36"/>
      <c r="AX110" s="36"/>
      <c r="AY110" s="36"/>
      <c r="AZ110" s="36">
        <f>IF(AT110-AU110&lt;&gt;0,AV110/(AT110-AU110),"")</f>
      </c>
    </row>
    <row r="111" spans="1:52" ht="12.75" customHeight="1">
      <c r="A111" s="17" t="s">
        <v>124</v>
      </c>
      <c r="B111" s="17"/>
      <c r="C111" s="17">
        <v>161</v>
      </c>
      <c r="D111" s="20">
        <f>$K111+$R111+$Y111+$AF111+$AM111+$AT111</f>
        <v>1</v>
      </c>
      <c r="E111" s="21">
        <f>$L111+$S111+$Z111+$AG111+$AN111+$AU111</f>
        <v>0</v>
      </c>
      <c r="F111" s="21">
        <f>$M111+$T111+$AA111+$AH111+$AO111+$AV111</f>
        <v>56</v>
      </c>
      <c r="G111" s="22">
        <f>MAX($N111,$U111,$AB111,$AI111,$AP111,$AW111)</f>
        <v>56</v>
      </c>
      <c r="H111" s="22">
        <f>$O111+$V111+$AC111+$AJ111+$AQ111+$AX111</f>
        <v>1</v>
      </c>
      <c r="I111" s="22">
        <f>$P111+$W111+$AD111+$AK111+$AR111+$AY111</f>
        <v>0</v>
      </c>
      <c r="J111" s="23">
        <f>IF(D111-E111&lt;&gt;0,F111/(D111-E111),"")</f>
        <v>56</v>
      </c>
      <c r="K111" s="24">
        <v>1</v>
      </c>
      <c r="L111" s="24">
        <v>0</v>
      </c>
      <c r="M111" s="24">
        <v>56</v>
      </c>
      <c r="N111" s="24">
        <v>56</v>
      </c>
      <c r="O111" s="24">
        <v>1</v>
      </c>
      <c r="P111" s="24"/>
      <c r="Q111" s="26">
        <f>IF(K111-L111&lt;&gt;0,M111/(K111-L111),"")</f>
        <v>56</v>
      </c>
      <c r="R111" s="38"/>
      <c r="S111" s="38"/>
      <c r="T111" s="38"/>
      <c r="U111" s="38"/>
      <c r="V111" s="38"/>
      <c r="W111" s="38"/>
      <c r="X111" s="29">
        <f>IF(R111-S111&lt;&gt;0,T111/(R111-S111),"")</f>
      </c>
      <c r="Y111" s="30"/>
      <c r="Z111" s="30"/>
      <c r="AA111" s="30"/>
      <c r="AB111" s="30"/>
      <c r="AC111" s="30"/>
      <c r="AD111" s="30"/>
      <c r="AE111" s="31">
        <f>IF(Y111-Z111&lt;&gt;0,AA111/(Y111-Z111),"")</f>
      </c>
      <c r="AF111" s="32"/>
      <c r="AG111" s="32"/>
      <c r="AH111" s="32"/>
      <c r="AI111" s="32"/>
      <c r="AJ111" s="32"/>
      <c r="AK111" s="32"/>
      <c r="AL111" s="33">
        <f>IF(AF111-AG111&lt;&gt;0,AH111/(AF111-AG111),"")</f>
      </c>
      <c r="AM111" s="34"/>
      <c r="AN111" s="34"/>
      <c r="AO111" s="34"/>
      <c r="AP111" s="34"/>
      <c r="AQ111" s="34"/>
      <c r="AR111" s="34"/>
      <c r="AS111" s="35">
        <f>IF(AM111-AN111&lt;&gt;0,AO111/(AM111-AN111),"")</f>
      </c>
      <c r="AT111" s="36"/>
      <c r="AU111" s="36"/>
      <c r="AV111" s="36"/>
      <c r="AW111" s="36"/>
      <c r="AX111" s="36"/>
      <c r="AY111" s="36"/>
      <c r="AZ111" s="36">
        <f>IF(AT111-AU111&lt;&gt;0,AV111/(AT111-AU111),"")</f>
      </c>
    </row>
    <row r="112" spans="1:52" ht="12.75" customHeight="1">
      <c r="A112" s="17" t="s">
        <v>125</v>
      </c>
      <c r="B112" s="17">
        <v>1982</v>
      </c>
      <c r="C112" s="17">
        <v>64</v>
      </c>
      <c r="D112" s="20">
        <f>$K112+$R112+$Y112+$AF112+$AM112+$AT112</f>
        <v>269</v>
      </c>
      <c r="E112" s="21">
        <f>$L112+$S112+$Z112+$AG112+$AN112+$AU112</f>
        <v>116</v>
      </c>
      <c r="F112" s="21">
        <f>$M112+$T112+$AA112+$AH112+$AO112+$AV112</f>
        <v>1685</v>
      </c>
      <c r="G112" s="22">
        <f>MAX($N112,$U112,$AB112,$AI112,$AP112,$AW112)</f>
        <v>67</v>
      </c>
      <c r="H112" s="22">
        <f>$O112+$V112+$AC112+$AJ112+$AQ112+$AX112</f>
        <v>2</v>
      </c>
      <c r="I112" s="22">
        <f>$P112+$W112+$AD112+$AK112+$AR112+$AY112</f>
        <v>0</v>
      </c>
      <c r="J112" s="23">
        <f>IF(D112-E112&lt;&gt;0,F112/(D112-E112),"")</f>
        <v>11.013071895424837</v>
      </c>
      <c r="K112" s="24">
        <v>190</v>
      </c>
      <c r="L112" s="24">
        <v>86</v>
      </c>
      <c r="M112" s="24">
        <v>1147</v>
      </c>
      <c r="N112" s="24">
        <v>67</v>
      </c>
      <c r="O112" s="24">
        <v>1</v>
      </c>
      <c r="P112" s="24"/>
      <c r="Q112" s="26">
        <f>IF(K112-L112&lt;&gt;0,M112/(K112-L112),"")</f>
        <v>11.028846153846153</v>
      </c>
      <c r="R112" s="38">
        <v>13</v>
      </c>
      <c r="S112" s="38">
        <v>7</v>
      </c>
      <c r="T112" s="38">
        <v>81</v>
      </c>
      <c r="U112" s="38">
        <v>34</v>
      </c>
      <c r="V112" s="38"/>
      <c r="W112" s="38"/>
      <c r="X112" s="29">
        <f>IF(R112-S112&lt;&gt;0,T112/(R112-S112),"")</f>
        <v>13.5</v>
      </c>
      <c r="Y112" s="39">
        <v>40</v>
      </c>
      <c r="Z112" s="39">
        <v>14</v>
      </c>
      <c r="AA112" s="39">
        <v>206</v>
      </c>
      <c r="AB112" s="30">
        <v>27</v>
      </c>
      <c r="AC112" s="30"/>
      <c r="AD112" s="30"/>
      <c r="AE112" s="31">
        <f>IF(Y112-Z112&lt;&gt;0,AA112/(Y112-Z112),"")</f>
        <v>7.923076923076923</v>
      </c>
      <c r="AF112" s="57">
        <v>17</v>
      </c>
      <c r="AG112" s="57">
        <v>7</v>
      </c>
      <c r="AH112" s="57">
        <v>197</v>
      </c>
      <c r="AI112" s="57">
        <v>64</v>
      </c>
      <c r="AJ112" s="57">
        <v>1</v>
      </c>
      <c r="AK112" s="57"/>
      <c r="AL112" s="33">
        <f>IF(AF112-AG112&lt;&gt;0,AH112/(AF112-AG112),"")</f>
        <v>19.7</v>
      </c>
      <c r="AM112" s="58">
        <v>8</v>
      </c>
      <c r="AN112" s="58">
        <v>2</v>
      </c>
      <c r="AO112" s="58">
        <v>34</v>
      </c>
      <c r="AP112" s="58">
        <v>15</v>
      </c>
      <c r="AQ112" s="58"/>
      <c r="AR112" s="58"/>
      <c r="AS112" s="35">
        <f>IF(AM112-AN112&lt;&gt;0,AO112/(AM112-AN112),"")</f>
        <v>5.666666666666667</v>
      </c>
      <c r="AT112" s="36">
        <v>1</v>
      </c>
      <c r="AU112" s="36">
        <v>0</v>
      </c>
      <c r="AV112" s="36">
        <v>20</v>
      </c>
      <c r="AW112" s="36">
        <v>20</v>
      </c>
      <c r="AX112" s="36"/>
      <c r="AY112" s="36"/>
      <c r="AZ112" s="36">
        <f>IF(AT112-AU112&lt;&gt;0,AV112/(AT112-AU112),"")</f>
        <v>20</v>
      </c>
    </row>
    <row r="113" spans="1:52" ht="12.75" customHeight="1">
      <c r="A113" s="17" t="s">
        <v>126</v>
      </c>
      <c r="B113" s="17"/>
      <c r="C113" s="17">
        <v>224</v>
      </c>
      <c r="D113" s="20">
        <f>$K113+$R113+$Y113+$AF113+$AM113+$AT113</f>
        <v>2</v>
      </c>
      <c r="E113" s="21">
        <f>$L113+$S113+$Z113+$AG113+$AN113+$AU113</f>
        <v>0</v>
      </c>
      <c r="F113" s="21">
        <f>$M113+$T113+$AA113+$AH113+$AO113+$AV113</f>
        <v>34</v>
      </c>
      <c r="G113" s="22">
        <f>MAX($N113,$U113,$AB113,$AI113,$AP113,$AW113)</f>
        <v>30</v>
      </c>
      <c r="H113" s="22">
        <f>$O113+$V113+$AC113+$AJ113+$AQ113+$AX113</f>
        <v>0</v>
      </c>
      <c r="I113" s="22">
        <f>$P113+$W113+$AD113+$AK113+$AR113+$AY113</f>
        <v>0</v>
      </c>
      <c r="J113" s="23">
        <f>IF(D113-E113&lt;&gt;0,F113/(D113-E113),"")</f>
        <v>17</v>
      </c>
      <c r="K113" s="24"/>
      <c r="L113" s="24"/>
      <c r="M113" s="24"/>
      <c r="N113" s="24"/>
      <c r="O113" s="24"/>
      <c r="P113" s="24"/>
      <c r="Q113" s="26">
        <f>IF(K113-L113&lt;&gt;0,M113/(K113-L113),"")</f>
      </c>
      <c r="R113" s="27"/>
      <c r="S113" s="27"/>
      <c r="T113" s="27"/>
      <c r="U113" s="27"/>
      <c r="V113" s="27"/>
      <c r="W113" s="27"/>
      <c r="X113" s="29">
        <f>IF(R113-S113&lt;&gt;0,T113/(R113-S113),"")</f>
      </c>
      <c r="Y113" s="30">
        <v>1</v>
      </c>
      <c r="Z113" s="30">
        <v>0</v>
      </c>
      <c r="AA113" s="30">
        <v>30</v>
      </c>
      <c r="AB113" s="30">
        <v>30</v>
      </c>
      <c r="AC113" s="30"/>
      <c r="AD113" s="30"/>
      <c r="AE113" s="31">
        <f>IF(Y113-Z113&lt;&gt;0,AA113/(Y113-Z113),"")</f>
        <v>30</v>
      </c>
      <c r="AF113" s="32">
        <v>1</v>
      </c>
      <c r="AG113" s="32">
        <v>0</v>
      </c>
      <c r="AH113" s="32">
        <v>4</v>
      </c>
      <c r="AI113" s="32">
        <v>4</v>
      </c>
      <c r="AJ113" s="32"/>
      <c r="AK113" s="32"/>
      <c r="AL113" s="33">
        <f>IF(AF113-AG113&lt;&gt;0,AH113/(AF113-AG113),"")</f>
        <v>4</v>
      </c>
      <c r="AM113" s="34"/>
      <c r="AN113" s="34"/>
      <c r="AO113" s="34"/>
      <c r="AP113" s="34"/>
      <c r="AQ113" s="34"/>
      <c r="AR113" s="34"/>
      <c r="AS113" s="35">
        <f>IF(AM113-AN113&lt;&gt;0,AO113/(AM113-AN113),"")</f>
      </c>
      <c r="AT113" s="36"/>
      <c r="AU113" s="36"/>
      <c r="AV113" s="36"/>
      <c r="AW113" s="36"/>
      <c r="AX113" s="36"/>
      <c r="AY113" s="36"/>
      <c r="AZ113" s="36">
        <f>IF(AT113-AU113&lt;&gt;0,AV113/(AT113-AU113),"")</f>
      </c>
    </row>
    <row r="114" spans="1:52" ht="12.75" customHeight="1">
      <c r="A114" s="17" t="s">
        <v>127</v>
      </c>
      <c r="B114" s="17"/>
      <c r="C114" s="17">
        <v>255</v>
      </c>
      <c r="D114" s="20">
        <f>$K114+$R114+$Y114+$AF114+$AM114+$AT114</f>
        <v>1</v>
      </c>
      <c r="E114" s="21">
        <f>$L114+$S114+$Z114+$AG114+$AN114+$AU114</f>
        <v>0</v>
      </c>
      <c r="F114" s="21">
        <f>$M114+$T114+$AA114+$AH114+$AO114+$AV114</f>
        <v>0</v>
      </c>
      <c r="G114" s="22">
        <f>MAX($N114,$U114,$AB114,$AI114,$AP114,$AW114)</f>
        <v>0</v>
      </c>
      <c r="H114" s="22">
        <f>$O114+$V114+$AC114+$AJ114+$AQ114+$AX114</f>
        <v>0</v>
      </c>
      <c r="I114" s="22">
        <f>$P114+$W114+$AD114+$AK114+$AR114+$AY114</f>
        <v>0</v>
      </c>
      <c r="J114" s="23">
        <f>IF(D114-E114&lt;&gt;0,F114/(D114-E114),"")</f>
        <v>0</v>
      </c>
      <c r="K114" s="24"/>
      <c r="L114" s="24"/>
      <c r="M114" s="24"/>
      <c r="N114" s="24"/>
      <c r="O114" s="24"/>
      <c r="P114" s="24"/>
      <c r="Q114" s="26">
        <f>IF(K114-L114&lt;&gt;0,M114/(K114-L114),"")</f>
      </c>
      <c r="R114" s="27"/>
      <c r="S114" s="27"/>
      <c r="T114" s="27"/>
      <c r="U114" s="27"/>
      <c r="V114" s="27"/>
      <c r="W114" s="27"/>
      <c r="X114" s="29">
        <f>IF(R114-S114&lt;&gt;0,T114/(R114-S114),"")</f>
      </c>
      <c r="Y114" s="30"/>
      <c r="Z114" s="30"/>
      <c r="AA114" s="30"/>
      <c r="AB114" s="30"/>
      <c r="AC114" s="30"/>
      <c r="AD114" s="30"/>
      <c r="AE114" s="31">
        <f>IF(Y114-Z114&lt;&gt;0,AA114/(Y114-Z114),"")</f>
      </c>
      <c r="AF114" s="32">
        <v>1</v>
      </c>
      <c r="AG114" s="32">
        <v>0</v>
      </c>
      <c r="AH114" s="32">
        <v>0</v>
      </c>
      <c r="AI114" s="32">
        <v>0</v>
      </c>
      <c r="AJ114" s="32"/>
      <c r="AK114" s="32"/>
      <c r="AL114" s="33">
        <f>IF(AF114-AG114&lt;&gt;0,AH114/(AF114-AG114),"")</f>
        <v>0</v>
      </c>
      <c r="AM114" s="34"/>
      <c r="AN114" s="34"/>
      <c r="AO114" s="34"/>
      <c r="AP114" s="34"/>
      <c r="AQ114" s="34"/>
      <c r="AR114" s="34"/>
      <c r="AS114" s="35">
        <f>IF(AM114-AN114&lt;&gt;0,AO114/(AM114-AN114),"")</f>
      </c>
      <c r="AT114" s="36"/>
      <c r="AU114" s="36"/>
      <c r="AV114" s="36"/>
      <c r="AW114" s="36"/>
      <c r="AX114" s="36"/>
      <c r="AY114" s="36"/>
      <c r="AZ114" s="36">
        <f>IF(AT114-AU114&lt;&gt;0,AV114/(AT114-AU114),"")</f>
      </c>
    </row>
    <row r="115" spans="1:52" ht="12.75" customHeight="1">
      <c r="A115" s="17" t="s">
        <v>128</v>
      </c>
      <c r="B115" s="17"/>
      <c r="C115" s="17">
        <v>158</v>
      </c>
      <c r="D115" s="20">
        <f>$K115+$R115+$Y115+$AF115+$AM115+$AT115</f>
        <v>1</v>
      </c>
      <c r="E115" s="21">
        <f>$L115+$S115+$Z115+$AG115+$AN115+$AU115</f>
        <v>1</v>
      </c>
      <c r="F115" s="21">
        <f>$M115+$T115+$AA115+$AH115+$AO115+$AV115</f>
        <v>5</v>
      </c>
      <c r="G115" s="22">
        <f>MAX($N115,$U115,$AB115,$AI115,$AP115,$AW115)</f>
        <v>5</v>
      </c>
      <c r="H115" s="22">
        <f>$O115+$V115+$AC115+$AJ115+$AQ115+$AX115</f>
        <v>0</v>
      </c>
      <c r="I115" s="22">
        <f>$P115+$W115+$AD115+$AK115+$AR115+$AY115</f>
        <v>0</v>
      </c>
      <c r="J115" s="23">
        <f>IF(D115-E115&lt;&gt;0,F115/(D115-E115),"")</f>
      </c>
      <c r="K115" s="24"/>
      <c r="L115" s="24"/>
      <c r="M115" s="24"/>
      <c r="N115" s="24"/>
      <c r="O115" s="24"/>
      <c r="P115" s="24"/>
      <c r="Q115" s="26">
        <f>IF(K115-L115&lt;&gt;0,M115/(K115-L115),"")</f>
      </c>
      <c r="R115" s="27"/>
      <c r="S115" s="27"/>
      <c r="T115" s="27"/>
      <c r="U115" s="27"/>
      <c r="V115" s="27"/>
      <c r="W115" s="27"/>
      <c r="X115" s="29">
        <f>IF(R115-S115&lt;&gt;0,T115/(R115-S115),"")</f>
      </c>
      <c r="Y115" s="30">
        <v>1</v>
      </c>
      <c r="Z115" s="30">
        <v>1</v>
      </c>
      <c r="AA115" s="30">
        <v>5</v>
      </c>
      <c r="AB115" s="30">
        <v>5</v>
      </c>
      <c r="AC115" s="30"/>
      <c r="AD115" s="30"/>
      <c r="AE115" s="31">
        <f>IF(Y115-Z115&lt;&gt;0,AA115/(Y115-Z115),"")</f>
      </c>
      <c r="AF115" s="32"/>
      <c r="AG115" s="32"/>
      <c r="AH115" s="32"/>
      <c r="AI115" s="32"/>
      <c r="AJ115" s="32"/>
      <c r="AK115" s="32"/>
      <c r="AL115" s="33">
        <f>IF(AF115-AG115&lt;&gt;0,AH115/(AF115-AG115),"")</f>
      </c>
      <c r="AM115" s="34"/>
      <c r="AN115" s="34"/>
      <c r="AO115" s="34"/>
      <c r="AP115" s="34"/>
      <c r="AQ115" s="34"/>
      <c r="AR115" s="34"/>
      <c r="AS115" s="35">
        <f>IF(AM115-AN115&lt;&gt;0,AO115/(AM115-AN115),"")</f>
      </c>
      <c r="AT115" s="36"/>
      <c r="AU115" s="36"/>
      <c r="AV115" s="36"/>
      <c r="AW115" s="36"/>
      <c r="AX115" s="36"/>
      <c r="AY115" s="36"/>
      <c r="AZ115" s="36">
        <f>IF(AT115-AU115&lt;&gt;0,AV115/(AT115-AU115),"")</f>
      </c>
    </row>
    <row r="116" spans="1:52" ht="12.75" customHeight="1">
      <c r="A116" s="17" t="s">
        <v>129</v>
      </c>
      <c r="B116" s="17">
        <v>1983</v>
      </c>
      <c r="C116" s="17">
        <v>70</v>
      </c>
      <c r="D116" s="20">
        <f>$K116+$R116+$Y116+$AF116+$AM116+$AT116</f>
        <v>60</v>
      </c>
      <c r="E116" s="21">
        <f>$L116+$S116+$Z116+$AG116+$AN116+$AU116</f>
        <v>9</v>
      </c>
      <c r="F116" s="21">
        <f>$M116+$T116+$AA116+$AH116+$AO116+$AV116</f>
        <v>806</v>
      </c>
      <c r="G116" s="22">
        <f>MAX($N116,$U116,$AB116,$AI116,$AP116,$AW116)</f>
        <v>53</v>
      </c>
      <c r="H116" s="22">
        <f>$O116+$V116+$AC116+$AJ116+$AQ116+$AX116</f>
        <v>1</v>
      </c>
      <c r="I116" s="22">
        <f>$P116+$W116+$AD116+$AK116+$AR116+$AY116</f>
        <v>0</v>
      </c>
      <c r="J116" s="23">
        <f>IF(D116-E116&lt;&gt;0,F116/(D116-E116),"")</f>
        <v>15.803921568627452</v>
      </c>
      <c r="K116" s="24">
        <v>41</v>
      </c>
      <c r="L116" s="24">
        <v>6</v>
      </c>
      <c r="M116" s="24">
        <v>606</v>
      </c>
      <c r="N116" s="24">
        <v>53</v>
      </c>
      <c r="O116" s="24">
        <v>1</v>
      </c>
      <c r="P116" s="24"/>
      <c r="Q116" s="26">
        <f>IF(K116-L116&lt;&gt;0,M116/(K116-L116),"")</f>
        <v>17.314285714285713</v>
      </c>
      <c r="R116" s="38">
        <v>10</v>
      </c>
      <c r="S116" s="38">
        <v>2</v>
      </c>
      <c r="T116" s="38">
        <v>82</v>
      </c>
      <c r="U116" s="38">
        <v>27</v>
      </c>
      <c r="V116" s="38"/>
      <c r="W116" s="38"/>
      <c r="X116" s="29">
        <f>IF(R116-S116&lt;&gt;0,T116/(R116-S116),"")</f>
        <v>10.25</v>
      </c>
      <c r="Y116" s="30">
        <v>9</v>
      </c>
      <c r="Z116" s="30">
        <v>1</v>
      </c>
      <c r="AA116" s="30">
        <v>118</v>
      </c>
      <c r="AB116" s="30">
        <v>41</v>
      </c>
      <c r="AC116" s="30"/>
      <c r="AD116" s="30"/>
      <c r="AE116" s="31">
        <f>IF(Y116-Z116&lt;&gt;0,AA116/(Y116-Z116),"")</f>
        <v>14.75</v>
      </c>
      <c r="AF116" s="32"/>
      <c r="AG116" s="32"/>
      <c r="AH116" s="32"/>
      <c r="AI116" s="32"/>
      <c r="AJ116" s="32"/>
      <c r="AK116" s="32"/>
      <c r="AL116" s="33">
        <f>IF(AF116-AG116&lt;&gt;0,AH116/(AF116-AG116),"")</f>
      </c>
      <c r="AM116" s="34"/>
      <c r="AN116" s="34"/>
      <c r="AO116" s="34"/>
      <c r="AP116" s="34"/>
      <c r="AQ116" s="34"/>
      <c r="AR116" s="34"/>
      <c r="AS116" s="35">
        <f>IF(AM116-AN116&lt;&gt;0,AO116/(AM116-AN116),"")</f>
      </c>
      <c r="AT116" s="36"/>
      <c r="AU116" s="36"/>
      <c r="AV116" s="36"/>
      <c r="AW116" s="36"/>
      <c r="AX116" s="36"/>
      <c r="AY116" s="36"/>
      <c r="AZ116" s="36">
        <f>IF(AT116-AU116&lt;&gt;0,AV116/(AT116-AU116),"")</f>
      </c>
    </row>
    <row r="117" spans="1:52" ht="12.75" customHeight="1">
      <c r="A117" s="54" t="s">
        <v>130</v>
      </c>
      <c r="B117" s="54"/>
      <c r="C117" s="17">
        <v>372</v>
      </c>
      <c r="D117" s="20">
        <f>$K117+$R117+$Y117+$AF117+$AM117+$AT117</f>
        <v>3</v>
      </c>
      <c r="E117" s="21">
        <f>$L117+$S117+$Z117+$AG117+$AN117+$AU117</f>
        <v>1</v>
      </c>
      <c r="F117" s="21">
        <f>$M117+$T117+$AA117+$AH117+$AO117+$AV117</f>
        <v>74</v>
      </c>
      <c r="G117" s="22">
        <f>MAX($N117,$U117,$AB117,$AI117,$AP117,$AW117)</f>
        <v>55</v>
      </c>
      <c r="H117" s="22">
        <f>$O117+$V117+$AC117+$AJ117+$AQ117+$AX117</f>
        <v>0</v>
      </c>
      <c r="I117" s="22">
        <f>$P117+$W117+$AD117+$AK117+$AR117+$AY117</f>
        <v>0</v>
      </c>
      <c r="J117" s="23">
        <f>IF(D117-E117&lt;&gt;0,F117/(D117-E117),"")</f>
        <v>37</v>
      </c>
      <c r="K117" s="24"/>
      <c r="L117" s="24"/>
      <c r="M117" s="24"/>
      <c r="N117" s="24"/>
      <c r="O117" s="24"/>
      <c r="P117" s="24"/>
      <c r="Q117" s="26">
        <f>IF(K117-L117&lt;&gt;0,M117/(K117-L117),"")</f>
      </c>
      <c r="R117" s="27"/>
      <c r="S117" s="27"/>
      <c r="T117" s="27"/>
      <c r="U117" s="27"/>
      <c r="V117" s="27"/>
      <c r="W117" s="27"/>
      <c r="X117" s="29">
        <f>IF(R117-S117&lt;&gt;0,T117/(R117-S117),"")</f>
      </c>
      <c r="Y117" s="30"/>
      <c r="Z117" s="30"/>
      <c r="AA117" s="30"/>
      <c r="AB117" s="30"/>
      <c r="AC117" s="30"/>
      <c r="AD117" s="30"/>
      <c r="AE117" s="31">
        <f>IF(Y117-Z117&lt;&gt;0,AA117/(Y117-Z117),"")</f>
      </c>
      <c r="AF117" s="32">
        <v>3</v>
      </c>
      <c r="AG117" s="32">
        <v>1</v>
      </c>
      <c r="AH117" s="32">
        <v>74</v>
      </c>
      <c r="AI117" s="32">
        <v>55</v>
      </c>
      <c r="AJ117" s="32"/>
      <c r="AK117" s="32"/>
      <c r="AL117" s="33">
        <f>IF(AF117-AG117&lt;&gt;0,AH117/(AF117-AG117),"")</f>
        <v>37</v>
      </c>
      <c r="AM117" s="34"/>
      <c r="AN117" s="34"/>
      <c r="AO117" s="34"/>
      <c r="AP117" s="34"/>
      <c r="AQ117" s="34"/>
      <c r="AR117" s="34"/>
      <c r="AS117" s="35">
        <f>IF(AM117-AN117&lt;&gt;0,AO117/(AM117-AN117),"")</f>
      </c>
      <c r="AT117" s="36"/>
      <c r="AU117" s="36"/>
      <c r="AV117" s="36"/>
      <c r="AW117" s="36"/>
      <c r="AX117" s="36"/>
      <c r="AY117" s="36"/>
      <c r="AZ117" s="36">
        <f>IF(AT117-AU117&lt;&gt;0,AV117/(AT117-AU117),"")</f>
      </c>
    </row>
    <row r="118" spans="1:52" ht="12.75" customHeight="1">
      <c r="A118" s="17" t="s">
        <v>131</v>
      </c>
      <c r="B118" s="17"/>
      <c r="C118" s="17">
        <v>218</v>
      </c>
      <c r="D118" s="20">
        <f>$K118+$R118+$Y118+$AF118+$AM118+$AT118</f>
        <v>4</v>
      </c>
      <c r="E118" s="21">
        <f>$L118+$S118+$Z118+$AG118+$AN118+$AU118</f>
        <v>3</v>
      </c>
      <c r="F118" s="21">
        <f>$M118+$T118+$AA118+$AH118+$AO118+$AV118</f>
        <v>29</v>
      </c>
      <c r="G118" s="22">
        <f>MAX($N118,$U118,$AB118,$AI118,$AP118,$AW118)</f>
        <v>19</v>
      </c>
      <c r="H118" s="22">
        <f>$O118+$V118+$AC118+$AJ118+$AQ118+$AX118</f>
        <v>0</v>
      </c>
      <c r="I118" s="22">
        <f>$P118+$W118+$AD118+$AK118+$AR118+$AY118</f>
        <v>0</v>
      </c>
      <c r="J118" s="23">
        <f>IF(D118-E118&lt;&gt;0,F118/(D118-E118),"")</f>
        <v>29</v>
      </c>
      <c r="K118" s="24">
        <v>4</v>
      </c>
      <c r="L118" s="24">
        <v>3</v>
      </c>
      <c r="M118" s="24">
        <v>29</v>
      </c>
      <c r="N118" s="24">
        <v>19</v>
      </c>
      <c r="O118" s="24"/>
      <c r="P118" s="24"/>
      <c r="Q118" s="26">
        <f>IF(K118-L118&lt;&gt;0,M118/(K118-L118),"")</f>
        <v>29</v>
      </c>
      <c r="R118" s="38"/>
      <c r="S118" s="38"/>
      <c r="T118" s="38"/>
      <c r="U118" s="38"/>
      <c r="V118" s="38"/>
      <c r="W118" s="38"/>
      <c r="X118" s="29">
        <f>IF(R118-S118&lt;&gt;0,T118/(R118-S118),"")</f>
      </c>
      <c r="Y118" s="30"/>
      <c r="Z118" s="30"/>
      <c r="AA118" s="30"/>
      <c r="AB118" s="30"/>
      <c r="AC118" s="30"/>
      <c r="AD118" s="30"/>
      <c r="AE118" s="31">
        <f>IF(Y118-Z118&lt;&gt;0,AA118/(Y118-Z118),"")</f>
      </c>
      <c r="AF118" s="32"/>
      <c r="AG118" s="32"/>
      <c r="AH118" s="32"/>
      <c r="AI118" s="32"/>
      <c r="AJ118" s="32"/>
      <c r="AK118" s="32"/>
      <c r="AL118" s="33">
        <f>IF(AF118-AG118&lt;&gt;0,AH118/(AF118-AG118),"")</f>
      </c>
      <c r="AM118" s="34"/>
      <c r="AN118" s="34"/>
      <c r="AO118" s="34"/>
      <c r="AP118" s="34"/>
      <c r="AQ118" s="34"/>
      <c r="AR118" s="34"/>
      <c r="AS118" s="35">
        <f>IF(AM118-AN118&lt;&gt;0,AO118/(AM118-AN118),"")</f>
      </c>
      <c r="AT118" s="36"/>
      <c r="AU118" s="36"/>
      <c r="AV118" s="36"/>
      <c r="AW118" s="36"/>
      <c r="AX118" s="36"/>
      <c r="AY118" s="36"/>
      <c r="AZ118" s="36">
        <f>IF(AT118-AU118&lt;&gt;0,AV118/(AT118-AU118),"")</f>
      </c>
    </row>
    <row r="119" spans="1:52" ht="12.75" customHeight="1">
      <c r="A119" s="17" t="s">
        <v>132</v>
      </c>
      <c r="B119" s="17">
        <v>1985</v>
      </c>
      <c r="C119" s="17">
        <v>95</v>
      </c>
      <c r="D119" s="20">
        <f>$K119+$R119+$Y119+$AF119+$AM119+$AT119</f>
        <v>5</v>
      </c>
      <c r="E119" s="21">
        <f>$L119+$S119+$Z119+$AG119+$AN119+$AU119</f>
        <v>1</v>
      </c>
      <c r="F119" s="21">
        <f>$M119+$T119+$AA119+$AH119+$AO119+$AV119</f>
        <v>23</v>
      </c>
      <c r="G119" s="22">
        <f>MAX($N119,$U119,$AB119,$AI119,$AP119,$AW119)</f>
        <v>18</v>
      </c>
      <c r="H119" s="22">
        <f>$O119+$V119+$AC119+$AJ119+$AQ119+$AX119</f>
        <v>0</v>
      </c>
      <c r="I119" s="22">
        <f>$P119+$W119+$AD119+$AK119+$AR119+$AY119</f>
        <v>0</v>
      </c>
      <c r="J119" s="23">
        <f>IF(D119-E119&lt;&gt;0,F119/(D119-E119),"")</f>
        <v>5.75</v>
      </c>
      <c r="K119" s="24"/>
      <c r="L119" s="24"/>
      <c r="M119" s="24"/>
      <c r="N119" s="24"/>
      <c r="O119" s="24"/>
      <c r="P119" s="24"/>
      <c r="Q119" s="26">
        <f>IF(K119-L119&lt;&gt;0,M119/(K119-L119),"")</f>
      </c>
      <c r="R119" s="27"/>
      <c r="S119" s="27"/>
      <c r="T119" s="27"/>
      <c r="U119" s="27"/>
      <c r="V119" s="27"/>
      <c r="W119" s="27"/>
      <c r="X119" s="29">
        <f>IF(R119-S119&lt;&gt;0,T119/(R119-S119),"")</f>
      </c>
      <c r="Y119" s="30">
        <v>5</v>
      </c>
      <c r="Z119" s="30">
        <v>1</v>
      </c>
      <c r="AA119" s="30">
        <v>23</v>
      </c>
      <c r="AB119" s="30">
        <v>18</v>
      </c>
      <c r="AC119" s="30"/>
      <c r="AD119" s="30"/>
      <c r="AE119" s="31">
        <f>IF(Y119-Z119&lt;&gt;0,AA119/(Y119-Z119),"")</f>
        <v>5.75</v>
      </c>
      <c r="AF119" s="32"/>
      <c r="AG119" s="32"/>
      <c r="AH119" s="32"/>
      <c r="AI119" s="32"/>
      <c r="AJ119" s="32"/>
      <c r="AK119" s="32"/>
      <c r="AL119" s="33">
        <f>IF(AF119-AG119&lt;&gt;0,AH119/(AF119-AG119),"")</f>
      </c>
      <c r="AM119" s="34"/>
      <c r="AN119" s="34"/>
      <c r="AO119" s="34"/>
      <c r="AP119" s="34"/>
      <c r="AQ119" s="34"/>
      <c r="AR119" s="34"/>
      <c r="AS119" s="35">
        <f>IF(AM119-AN119&lt;&gt;0,AO119/(AM119-AN119),"")</f>
      </c>
      <c r="AT119" s="36"/>
      <c r="AU119" s="36"/>
      <c r="AV119" s="36"/>
      <c r="AW119" s="36"/>
      <c r="AX119" s="36"/>
      <c r="AY119" s="36"/>
      <c r="AZ119" s="36">
        <f>IF(AT119-AU119&lt;&gt;0,AV119/(AT119-AU119),"")</f>
      </c>
    </row>
    <row r="120" spans="1:52" ht="12.75" customHeight="1">
      <c r="A120" s="17" t="s">
        <v>133</v>
      </c>
      <c r="B120" s="17"/>
      <c r="C120" s="17">
        <v>272</v>
      </c>
      <c r="D120" s="20">
        <f>$K120+$R120+$Y120+$AF120+$AM120+$AT120</f>
        <v>1</v>
      </c>
      <c r="E120" s="21">
        <f>$L120+$S120+$Z120+$AG120+$AN120+$AU120</f>
        <v>0</v>
      </c>
      <c r="F120" s="21">
        <f>$M120+$T120+$AA120+$AH120+$AO120+$AV120</f>
        <v>2</v>
      </c>
      <c r="G120" s="22">
        <f>MAX($N120,$U120,$AB120,$AI120,$AP120,$AW120)</f>
        <v>2</v>
      </c>
      <c r="H120" s="22">
        <f>$O120+$V120+$AC120+$AJ120+$AQ120+$AX120</f>
        <v>0</v>
      </c>
      <c r="I120" s="22">
        <f>$P120+$W120+$AD120+$AK120+$AR120+$AY120</f>
        <v>0</v>
      </c>
      <c r="J120" s="23">
        <f>IF(D120-E120&lt;&gt;0,F120/(D120-E120),"")</f>
        <v>2</v>
      </c>
      <c r="K120" s="24"/>
      <c r="L120" s="24"/>
      <c r="M120" s="24"/>
      <c r="N120" s="24"/>
      <c r="O120" s="24"/>
      <c r="P120" s="24"/>
      <c r="Q120" s="26">
        <f>IF(K120-L120&lt;&gt;0,M120/(K120-L120),"")</f>
      </c>
      <c r="R120" s="27"/>
      <c r="S120" s="27"/>
      <c r="T120" s="27"/>
      <c r="U120" s="27"/>
      <c r="V120" s="27"/>
      <c r="W120" s="27"/>
      <c r="X120" s="29">
        <f>IF(R120-S120&lt;&gt;0,T120/(R120-S120),"")</f>
      </c>
      <c r="Y120" s="30">
        <v>1</v>
      </c>
      <c r="Z120" s="30">
        <v>0</v>
      </c>
      <c r="AA120" s="30">
        <v>2</v>
      </c>
      <c r="AB120" s="30">
        <v>2</v>
      </c>
      <c r="AC120" s="30"/>
      <c r="AD120" s="30"/>
      <c r="AE120" s="31">
        <f>IF(Y120-Z120&lt;&gt;0,AA120/(Y120-Z120),"")</f>
        <v>2</v>
      </c>
      <c r="AF120" s="32"/>
      <c r="AG120" s="32"/>
      <c r="AH120" s="32"/>
      <c r="AI120" s="32"/>
      <c r="AJ120" s="32"/>
      <c r="AK120" s="32"/>
      <c r="AL120" s="33">
        <f>IF(AF120-AG120&lt;&gt;0,AH120/(AF120-AG120),"")</f>
      </c>
      <c r="AM120" s="34"/>
      <c r="AN120" s="34"/>
      <c r="AO120" s="34"/>
      <c r="AP120" s="34"/>
      <c r="AQ120" s="34"/>
      <c r="AR120" s="34"/>
      <c r="AS120" s="35">
        <f>IF(AM120-AN120&lt;&gt;0,AO120/(AM120-AN120),"")</f>
      </c>
      <c r="AT120" s="36"/>
      <c r="AU120" s="36"/>
      <c r="AV120" s="36"/>
      <c r="AW120" s="36"/>
      <c r="AX120" s="36"/>
      <c r="AY120" s="36"/>
      <c r="AZ120" s="36">
        <f>IF(AT120-AU120&lt;&gt;0,AV120/(AT120-AU120),"")</f>
      </c>
    </row>
    <row r="121" spans="1:52" ht="12.75" customHeight="1">
      <c r="A121" s="17" t="s">
        <v>134</v>
      </c>
      <c r="B121" s="17">
        <v>1987</v>
      </c>
      <c r="C121" s="17">
        <v>108</v>
      </c>
      <c r="D121" s="20">
        <f>$K121+$R121+$Y121+$AF121+$AM121+$AT121</f>
        <v>1</v>
      </c>
      <c r="E121" s="21">
        <f>$L121+$S121+$Z121+$AG121+$AN121+$AU121</f>
        <v>0</v>
      </c>
      <c r="F121" s="21">
        <f>$M121+$T121+$AA121+$AH121+$AO121+$AV121</f>
        <v>4</v>
      </c>
      <c r="G121" s="22">
        <f>MAX($N121,$U121,$AB121,$AI121,$AP121,$AW121)</f>
        <v>4</v>
      </c>
      <c r="H121" s="22">
        <f>$O121+$V121+$AC121+$AJ121+$AQ121+$AX121</f>
        <v>0</v>
      </c>
      <c r="I121" s="22">
        <f>$P121+$W121+$AD121+$AK121+$AR121+$AY121</f>
        <v>0</v>
      </c>
      <c r="J121" s="23">
        <f>IF(D121-E121&lt;&gt;0,F121/(D121-E121),"")</f>
        <v>4</v>
      </c>
      <c r="K121" s="24"/>
      <c r="L121" s="24"/>
      <c r="M121" s="24"/>
      <c r="N121" s="24"/>
      <c r="O121" s="24"/>
      <c r="P121" s="24"/>
      <c r="Q121" s="26">
        <f>IF(K121-L121&lt;&gt;0,M121/(K121-L121),"")</f>
      </c>
      <c r="R121" s="38">
        <v>1</v>
      </c>
      <c r="S121" s="38">
        <v>0</v>
      </c>
      <c r="T121" s="38">
        <v>4</v>
      </c>
      <c r="U121" s="38">
        <v>4</v>
      </c>
      <c r="V121" s="38"/>
      <c r="W121" s="38"/>
      <c r="X121" s="29">
        <f>IF(R121-S121&lt;&gt;0,T121/(R121-S121),"")</f>
        <v>4</v>
      </c>
      <c r="Y121" s="30"/>
      <c r="Z121" s="30"/>
      <c r="AA121" s="30"/>
      <c r="AB121" s="30"/>
      <c r="AC121" s="30"/>
      <c r="AD121" s="30"/>
      <c r="AE121" s="31">
        <f>IF(Y121-Z121&lt;&gt;0,AA121/(Y121-Z121),"")</f>
      </c>
      <c r="AF121" s="32"/>
      <c r="AG121" s="32"/>
      <c r="AH121" s="32"/>
      <c r="AI121" s="32"/>
      <c r="AJ121" s="32"/>
      <c r="AK121" s="32"/>
      <c r="AL121" s="33">
        <f>IF(AF121-AG121&lt;&gt;0,AH121/(AF121-AG121),"")</f>
      </c>
      <c r="AM121" s="34"/>
      <c r="AN121" s="34"/>
      <c r="AO121" s="34"/>
      <c r="AP121" s="34"/>
      <c r="AQ121" s="34"/>
      <c r="AR121" s="34"/>
      <c r="AS121" s="35">
        <f>IF(AM121-AN121&lt;&gt;0,AO121/(AM121-AN121),"")</f>
      </c>
      <c r="AT121" s="36"/>
      <c r="AU121" s="36"/>
      <c r="AV121" s="36"/>
      <c r="AW121" s="36"/>
      <c r="AX121" s="36"/>
      <c r="AY121" s="36"/>
      <c r="AZ121" s="36">
        <f>IF(AT121-AU121&lt;&gt;0,AV121/(AT121-AU121),"")</f>
      </c>
    </row>
    <row r="122" spans="1:52" ht="12.75" customHeight="1">
      <c r="A122" s="17" t="s">
        <v>135</v>
      </c>
      <c r="B122" s="17"/>
      <c r="C122" s="17">
        <v>227</v>
      </c>
      <c r="D122" s="20">
        <f>$K122+$R122+$Y122+$AF122+$AM122+$AT122</f>
        <v>13</v>
      </c>
      <c r="E122" s="21">
        <f>$L122+$S122+$Z122+$AG122+$AN122+$AU122</f>
        <v>4</v>
      </c>
      <c r="F122" s="21">
        <f>$M122+$T122+$AA122+$AH122+$AO122+$AV122</f>
        <v>158</v>
      </c>
      <c r="G122" s="22">
        <f>MAX($N122,$U122,$AB122,$AI122,$AP122,$AW122)</f>
        <v>36</v>
      </c>
      <c r="H122" s="22">
        <f>$O122+$V122+$AC122+$AJ122+$AQ122+$AX122</f>
        <v>0</v>
      </c>
      <c r="I122" s="22">
        <f>$P122+$W122+$AD122+$AK122+$AR122+$AY122</f>
        <v>0</v>
      </c>
      <c r="J122" s="23">
        <f>IF(D122-E122&lt;&gt;0,F122/(D122-E122),"")</f>
        <v>17.555555555555557</v>
      </c>
      <c r="K122" s="24">
        <v>11</v>
      </c>
      <c r="L122" s="24">
        <v>4</v>
      </c>
      <c r="M122" s="24">
        <v>127</v>
      </c>
      <c r="N122" s="24">
        <v>36</v>
      </c>
      <c r="O122" s="24"/>
      <c r="P122" s="24"/>
      <c r="Q122" s="26">
        <f>IF(K122-L122&lt;&gt;0,M122/(K122-L122),"")</f>
        <v>18.142857142857142</v>
      </c>
      <c r="R122" s="38">
        <v>2</v>
      </c>
      <c r="S122" s="38">
        <v>0</v>
      </c>
      <c r="T122" s="38">
        <v>31</v>
      </c>
      <c r="U122" s="38">
        <v>16</v>
      </c>
      <c r="V122" s="38"/>
      <c r="W122" s="38"/>
      <c r="X122" s="29">
        <f>IF(R122-S122&lt;&gt;0,T122/(R122-S122),"")</f>
        <v>15.5</v>
      </c>
      <c r="Y122" s="30"/>
      <c r="Z122" s="30"/>
      <c r="AA122" s="30"/>
      <c r="AB122" s="30"/>
      <c r="AC122" s="30"/>
      <c r="AD122" s="30"/>
      <c r="AE122" s="31">
        <f>IF(Y122-Z122&lt;&gt;0,AA122/(Y122-Z122),"")</f>
      </c>
      <c r="AF122" s="32"/>
      <c r="AG122" s="32"/>
      <c r="AH122" s="32"/>
      <c r="AI122" s="32"/>
      <c r="AJ122" s="32"/>
      <c r="AK122" s="32"/>
      <c r="AL122" s="33">
        <f>IF(AF122-AG122&lt;&gt;0,AH122/(AF122-AG122),"")</f>
      </c>
      <c r="AM122" s="34"/>
      <c r="AN122" s="34"/>
      <c r="AO122" s="34"/>
      <c r="AP122" s="34"/>
      <c r="AQ122" s="34"/>
      <c r="AR122" s="34"/>
      <c r="AS122" s="35">
        <f>IF(AM122-AN122&lt;&gt;0,AO122/(AM122-AN122),"")</f>
      </c>
      <c r="AT122" s="36"/>
      <c r="AU122" s="36"/>
      <c r="AV122" s="36"/>
      <c r="AW122" s="36"/>
      <c r="AX122" s="36"/>
      <c r="AY122" s="36"/>
      <c r="AZ122" s="36">
        <f>IF(AT122-AU122&lt;&gt;0,AV122/(AT122-AU122),"")</f>
      </c>
    </row>
    <row r="123" spans="1:52" ht="12.75" customHeight="1">
      <c r="A123" s="17" t="s">
        <v>136</v>
      </c>
      <c r="B123" s="17">
        <v>1986</v>
      </c>
      <c r="C123" s="17">
        <v>100</v>
      </c>
      <c r="D123" s="20">
        <f>$K123+$R123+$Y123+$AF123+$AM123+$AT123</f>
        <v>2</v>
      </c>
      <c r="E123" s="21">
        <f>$L123+$S123+$Z123+$AG123+$AN123+$AU123</f>
        <v>0</v>
      </c>
      <c r="F123" s="21">
        <f>$M123+$T123+$AA123+$AH123+$AO123+$AV123</f>
        <v>6</v>
      </c>
      <c r="G123" s="22">
        <f>MAX($N123,$U123,$AB123,$AI123,$AP123,$AW123)</f>
        <v>5</v>
      </c>
      <c r="H123" s="22">
        <f>$O123+$V123+$AC123+$AJ123+$AQ123+$AX123</f>
        <v>0</v>
      </c>
      <c r="I123" s="22">
        <f>$P123+$W123+$AD123+$AK123+$AR123+$AY123</f>
        <v>0</v>
      </c>
      <c r="J123" s="23">
        <f>IF(D123-E123&lt;&gt;0,F123/(D123-E123),"")</f>
        <v>3</v>
      </c>
      <c r="K123" s="24"/>
      <c r="L123" s="24"/>
      <c r="M123" s="24"/>
      <c r="N123" s="24"/>
      <c r="O123" s="24"/>
      <c r="P123" s="24"/>
      <c r="Q123" s="26">
        <f>IF(K123-L123&lt;&gt;0,M123/(K123-L123),"")</f>
      </c>
      <c r="R123" s="38">
        <v>1</v>
      </c>
      <c r="S123" s="38">
        <v>0</v>
      </c>
      <c r="T123" s="38">
        <v>1</v>
      </c>
      <c r="U123" s="38">
        <v>1</v>
      </c>
      <c r="V123" s="38"/>
      <c r="W123" s="38"/>
      <c r="X123" s="29">
        <f>IF(R123-S123&lt;&gt;0,T123/(R123-S123),"")</f>
        <v>1</v>
      </c>
      <c r="Y123" s="30">
        <v>1</v>
      </c>
      <c r="Z123" s="30">
        <v>0</v>
      </c>
      <c r="AA123" s="30">
        <v>5</v>
      </c>
      <c r="AB123" s="30">
        <v>5</v>
      </c>
      <c r="AC123" s="30"/>
      <c r="AD123" s="30"/>
      <c r="AE123" s="31">
        <f>IF(Y123-Z123&lt;&gt;0,AA123/(Y123-Z123),"")</f>
        <v>5</v>
      </c>
      <c r="AF123" s="32"/>
      <c r="AG123" s="32"/>
      <c r="AH123" s="32"/>
      <c r="AI123" s="32"/>
      <c r="AJ123" s="32"/>
      <c r="AK123" s="32"/>
      <c r="AL123" s="33">
        <f>IF(AF123-AG123&lt;&gt;0,AH123/(AF123-AG123),"")</f>
      </c>
      <c r="AM123" s="34"/>
      <c r="AN123" s="34"/>
      <c r="AO123" s="34"/>
      <c r="AP123" s="34"/>
      <c r="AQ123" s="34"/>
      <c r="AR123" s="34"/>
      <c r="AS123" s="35">
        <f>IF(AM123-AN123&lt;&gt;0,AO123/(AM123-AN123),"")</f>
      </c>
      <c r="AT123" s="36"/>
      <c r="AU123" s="36"/>
      <c r="AV123" s="36"/>
      <c r="AW123" s="36"/>
      <c r="AX123" s="36"/>
      <c r="AY123" s="36"/>
      <c r="AZ123" s="36">
        <f>IF(AT123-AU123&lt;&gt;0,AV123/(AT123-AU123),"")</f>
      </c>
    </row>
    <row r="124" spans="1:52" ht="12.75" customHeight="1">
      <c r="A124" s="17" t="s">
        <v>137</v>
      </c>
      <c r="B124" s="17"/>
      <c r="C124" s="17">
        <v>412</v>
      </c>
      <c r="D124" s="20">
        <f>$K124+$R124+$Y124+$AF124+$AM124+$AT124</f>
        <v>1</v>
      </c>
      <c r="E124" s="21">
        <f>$L124+$S124+$Z124+$AG124+$AN124+$AU124</f>
        <v>0</v>
      </c>
      <c r="F124" s="21">
        <f>$M124+$T124+$AA124+$AH124+$AO124+$AV124</f>
        <v>19</v>
      </c>
      <c r="G124" s="22">
        <f>MAX($N124,$U124,$AB124,$AI124,$AP124,$AW124)</f>
        <v>19</v>
      </c>
      <c r="H124" s="22">
        <f>$O124+$V124+$AC124+$AJ124+$AQ124+$AX124</f>
        <v>0</v>
      </c>
      <c r="I124" s="22">
        <f>$P124+$W124+$AD124+$AK124+$AR124+$AY124</f>
        <v>0</v>
      </c>
      <c r="J124" s="23">
        <f>IF(D124-E124&lt;&gt;0,F124/(D124-E124),"")</f>
        <v>19</v>
      </c>
      <c r="K124" s="24"/>
      <c r="L124" s="24"/>
      <c r="M124" s="24"/>
      <c r="N124" s="24"/>
      <c r="O124" s="24"/>
      <c r="P124" s="24"/>
      <c r="Q124" s="26">
        <f>IF(K124-L124&lt;&gt;0,M124/(K124-L124),"")</f>
      </c>
      <c r="R124" s="38"/>
      <c r="S124" s="38"/>
      <c r="T124" s="38"/>
      <c r="U124" s="38"/>
      <c r="V124" s="38"/>
      <c r="W124" s="38"/>
      <c r="X124" s="29">
        <f>IF(R124-S124&lt;&gt;0,T124/(R124-S124),"")</f>
      </c>
      <c r="Y124" s="30"/>
      <c r="Z124" s="30"/>
      <c r="AA124" s="30"/>
      <c r="AB124" s="30"/>
      <c r="AC124" s="30"/>
      <c r="AD124" s="30"/>
      <c r="AE124" s="31">
        <f>IF(Y124-Z124&lt;&gt;0,AA124/(Y124-Z124),"")</f>
      </c>
      <c r="AF124" s="57">
        <v>1</v>
      </c>
      <c r="AG124" s="57">
        <v>0</v>
      </c>
      <c r="AH124" s="57">
        <v>19</v>
      </c>
      <c r="AI124" s="57">
        <v>19</v>
      </c>
      <c r="AJ124" s="57"/>
      <c r="AK124" s="57"/>
      <c r="AL124" s="33">
        <f>IF(AF124-AG124&lt;&gt;0,AH124/(AF124-AG124),"")</f>
        <v>19</v>
      </c>
      <c r="AM124" s="58"/>
      <c r="AN124" s="58"/>
      <c r="AO124" s="58"/>
      <c r="AP124" s="58"/>
      <c r="AQ124" s="58"/>
      <c r="AR124" s="58"/>
      <c r="AS124" s="35">
        <f>IF(AM124-AN124&lt;&gt;0,AO124/(AM124-AN124),"")</f>
      </c>
      <c r="AT124" s="36"/>
      <c r="AU124" s="36"/>
      <c r="AV124" s="36"/>
      <c r="AW124" s="36"/>
      <c r="AX124" s="36"/>
      <c r="AY124" s="36"/>
      <c r="AZ124" s="36">
        <f>IF(AT124-AU124&lt;&gt;0,AV124/(AT124-AU124),"")</f>
      </c>
    </row>
    <row r="125" spans="1:52" ht="12.75" customHeight="1">
      <c r="A125" s="17" t="s">
        <v>138</v>
      </c>
      <c r="B125" s="17"/>
      <c r="C125" s="17">
        <v>335</v>
      </c>
      <c r="D125" s="20">
        <f>$K125+$R125+$Y125+$AF125+$AM125+$AT125</f>
        <v>181</v>
      </c>
      <c r="E125" s="21">
        <f>$L125+$S125+$Z125+$AG125+$AN125+$AU125</f>
        <v>22</v>
      </c>
      <c r="F125" s="21">
        <f>$M125+$T125+$AA125+$AH125+$AO125+$AV125</f>
        <v>4589</v>
      </c>
      <c r="G125" s="22">
        <f>MAX($N125,$U125,$AB125,$AI125,$AP125,$AW125)</f>
        <v>98</v>
      </c>
      <c r="H125" s="22">
        <f>$O125+$V125+$AC125+$AJ125+$AQ125+$AX125</f>
        <v>33</v>
      </c>
      <c r="I125" s="22">
        <f>$P125+$W125+$AD125+$AK125+$AR125+$AY125</f>
        <v>0</v>
      </c>
      <c r="J125" s="23">
        <f>IF(D125-E125&lt;&gt;0,F125/(D125-E125),"")</f>
        <v>28.861635220125788</v>
      </c>
      <c r="K125" s="24"/>
      <c r="L125" s="24"/>
      <c r="M125" s="24"/>
      <c r="N125" s="24"/>
      <c r="O125" s="24"/>
      <c r="P125" s="24"/>
      <c r="Q125" s="26">
        <f>IF(K125-L125&lt;&gt;0,M125/(K125-L125),"")</f>
      </c>
      <c r="R125" s="38">
        <v>8</v>
      </c>
      <c r="S125" s="38">
        <v>0</v>
      </c>
      <c r="T125" s="38">
        <v>187</v>
      </c>
      <c r="U125" s="38">
        <v>58</v>
      </c>
      <c r="V125" s="38">
        <v>1</v>
      </c>
      <c r="W125" s="38"/>
      <c r="X125" s="29">
        <f>IF(R125-S125&lt;&gt;0,T125/(R125-S125),"")</f>
        <v>23.375</v>
      </c>
      <c r="Y125" s="39">
        <v>142</v>
      </c>
      <c r="Z125" s="39">
        <v>16</v>
      </c>
      <c r="AA125" s="39">
        <v>3664</v>
      </c>
      <c r="AB125" s="30">
        <v>98</v>
      </c>
      <c r="AC125" s="30">
        <v>28</v>
      </c>
      <c r="AD125" s="30"/>
      <c r="AE125" s="31">
        <f>IF(Y125-Z125&lt;&gt;0,AA125/(Y125-Z125),"")</f>
        <v>29.07936507936508</v>
      </c>
      <c r="AF125" s="32">
        <v>30</v>
      </c>
      <c r="AG125" s="32">
        <v>5</v>
      </c>
      <c r="AH125" s="32">
        <v>684</v>
      </c>
      <c r="AI125" s="32">
        <v>62</v>
      </c>
      <c r="AJ125" s="32">
        <v>3</v>
      </c>
      <c r="AK125" s="32"/>
      <c r="AL125" s="33">
        <f>IF(AF125-AG125&lt;&gt;0,AH125/(AF125-AG125),"")</f>
        <v>27.36</v>
      </c>
      <c r="AM125" s="34">
        <v>1</v>
      </c>
      <c r="AN125" s="34">
        <v>1</v>
      </c>
      <c r="AO125" s="34">
        <v>54</v>
      </c>
      <c r="AP125" s="59">
        <v>54</v>
      </c>
      <c r="AQ125" s="34">
        <v>1</v>
      </c>
      <c r="AR125" s="34"/>
      <c r="AS125" s="35">
        <f>IF(AM125-AN125&lt;&gt;0,AO125/(AM125-AN125),"")</f>
      </c>
      <c r="AT125" s="36"/>
      <c r="AU125" s="36"/>
      <c r="AV125" s="36"/>
      <c r="AW125" s="36"/>
      <c r="AX125" s="36"/>
      <c r="AY125" s="36"/>
      <c r="AZ125" s="36">
        <f>IF(AT125-AU125&lt;&gt;0,AV125/(AT125-AU125),"")</f>
      </c>
    </row>
    <row r="126" spans="1:52" ht="12.75" customHeight="1">
      <c r="A126" s="17" t="s">
        <v>139</v>
      </c>
      <c r="B126" s="17"/>
      <c r="C126" s="17">
        <v>263</v>
      </c>
      <c r="D126" s="20">
        <f>$K126+$R126+$Y126+$AF126+$AM126+$AT126</f>
        <v>184</v>
      </c>
      <c r="E126" s="21">
        <f>$L126+$S126+$Z126+$AG126+$AN126+$AU126</f>
        <v>26</v>
      </c>
      <c r="F126" s="21">
        <f>$M126+$T126+$AA126+$AH126+$AO126+$AV126</f>
        <v>4145</v>
      </c>
      <c r="G126" s="22">
        <f>MAX($N126,$U126,$AB126,$AI126,$AP126,$AW126)</f>
        <v>122</v>
      </c>
      <c r="H126" s="22">
        <f>$O126+$V126+$AC126+$AJ126+$AQ126+$AX126</f>
        <v>23</v>
      </c>
      <c r="I126" s="22">
        <f>$P126+$W126+$AD126+$AK126+$AR126+$AY126</f>
        <v>4</v>
      </c>
      <c r="J126" s="23">
        <f>IF(D126-E126&lt;&gt;0,F126/(D126-E126),"")</f>
        <v>26.234177215189874</v>
      </c>
      <c r="K126" s="24">
        <v>170</v>
      </c>
      <c r="L126" s="24">
        <v>25</v>
      </c>
      <c r="M126" s="24">
        <v>3728</v>
      </c>
      <c r="N126" s="24">
        <v>122</v>
      </c>
      <c r="O126" s="24">
        <v>21</v>
      </c>
      <c r="P126" s="24">
        <v>3</v>
      </c>
      <c r="Q126" s="26">
        <f>IF(K126-L126&lt;&gt;0,M126/(K126-L126),"")</f>
        <v>25.71034482758621</v>
      </c>
      <c r="R126" s="38">
        <f>6+1</f>
        <v>7</v>
      </c>
      <c r="S126" s="38">
        <v>0</v>
      </c>
      <c r="T126" s="38">
        <f>92+27</f>
        <v>119</v>
      </c>
      <c r="U126" s="38">
        <v>30</v>
      </c>
      <c r="V126" s="38"/>
      <c r="W126" s="38"/>
      <c r="X126" s="29">
        <f>IF(R126-S126&lt;&gt;0,T126/(R126-S126),"")</f>
        <v>17</v>
      </c>
      <c r="Y126" s="30">
        <v>4</v>
      </c>
      <c r="Z126" s="30">
        <v>0</v>
      </c>
      <c r="AA126" s="30">
        <v>97</v>
      </c>
      <c r="AB126" s="30">
        <v>81</v>
      </c>
      <c r="AC126" s="30">
        <v>1</v>
      </c>
      <c r="AD126" s="30"/>
      <c r="AE126" s="31">
        <f>IF(Y126-Z126&lt;&gt;0,AA126/(Y126-Z126),"")</f>
        <v>24.25</v>
      </c>
      <c r="AF126" s="32">
        <v>3</v>
      </c>
      <c r="AG126" s="32">
        <v>1</v>
      </c>
      <c r="AH126" s="32">
        <f>124+77</f>
        <v>201</v>
      </c>
      <c r="AI126" s="32">
        <v>112</v>
      </c>
      <c r="AJ126" s="32">
        <v>1</v>
      </c>
      <c r="AK126" s="32">
        <v>1</v>
      </c>
      <c r="AL126" s="33">
        <f>IF(AF126-AG126&lt;&gt;0,AH126/(AF126-AG126),"")</f>
        <v>100.5</v>
      </c>
      <c r="AM126" s="34"/>
      <c r="AN126" s="34"/>
      <c r="AO126" s="34"/>
      <c r="AP126" s="34"/>
      <c r="AQ126" s="34"/>
      <c r="AR126" s="34"/>
      <c r="AS126" s="35">
        <f>IF(AM126-AN126&lt;&gt;0,AO126/(AM126-AN126),"")</f>
      </c>
      <c r="AT126" s="36"/>
      <c r="AU126" s="36"/>
      <c r="AV126" s="36"/>
      <c r="AW126" s="36"/>
      <c r="AX126" s="36"/>
      <c r="AY126" s="36"/>
      <c r="AZ126" s="36">
        <f>IF(AT126-AU126&lt;&gt;0,AV126/(AT126-AU126),"")</f>
      </c>
    </row>
    <row r="127" spans="1:52" ht="12.75" customHeight="1">
      <c r="A127" s="17" t="s">
        <v>140</v>
      </c>
      <c r="B127" s="17"/>
      <c r="C127" s="17">
        <v>367</v>
      </c>
      <c r="D127" s="20">
        <f>$K127+$R127+$Y127+$AF127+$AM127+$AT127</f>
        <v>3</v>
      </c>
      <c r="E127" s="21">
        <f>$L127+$S127+$Z127+$AG127+$AN127+$AU127</f>
        <v>0</v>
      </c>
      <c r="F127" s="21">
        <f>$M127+$T127+$AA127+$AH127+$AO127+$AV127</f>
        <v>19</v>
      </c>
      <c r="G127" s="22">
        <f>MAX($N127,$U127,$AB127,$AI127,$AP127,$AW127)</f>
        <v>8</v>
      </c>
      <c r="H127" s="22">
        <f>$O127+$V127+$AC127+$AJ127+$AQ127+$AX127</f>
        <v>0</v>
      </c>
      <c r="I127" s="22">
        <f>$P127+$W127+$AD127+$AK127+$AR127+$AY127</f>
        <v>0</v>
      </c>
      <c r="J127" s="23">
        <f>IF(D127-E127&lt;&gt;0,F127/(D127-E127),"")</f>
        <v>6.333333333333333</v>
      </c>
      <c r="K127" s="24"/>
      <c r="L127" s="24"/>
      <c r="M127" s="24"/>
      <c r="N127" s="24"/>
      <c r="O127" s="24"/>
      <c r="P127" s="24"/>
      <c r="Q127" s="26">
        <f>IF(K127-L127&lt;&gt;0,M127/(K127-L127),"")</f>
      </c>
      <c r="R127" s="27"/>
      <c r="S127" s="27"/>
      <c r="T127" s="27"/>
      <c r="U127" s="27"/>
      <c r="V127" s="27"/>
      <c r="W127" s="27"/>
      <c r="X127" s="29">
        <f>IF(R127-S127&lt;&gt;0,T127/(R127-S127),"")</f>
      </c>
      <c r="Y127" s="30">
        <v>1</v>
      </c>
      <c r="Z127" s="30">
        <v>0</v>
      </c>
      <c r="AA127" s="30">
        <v>6</v>
      </c>
      <c r="AB127" s="30">
        <v>6</v>
      </c>
      <c r="AC127" s="30"/>
      <c r="AD127" s="30"/>
      <c r="AE127" s="31">
        <f>IF(Y127-Z127&lt;&gt;0,AA127/(Y127-Z127),"")</f>
        <v>6</v>
      </c>
      <c r="AF127" s="32">
        <v>2</v>
      </c>
      <c r="AG127" s="32">
        <v>0</v>
      </c>
      <c r="AH127" s="32">
        <v>13</v>
      </c>
      <c r="AI127" s="32">
        <v>8</v>
      </c>
      <c r="AJ127" s="32"/>
      <c r="AK127" s="32"/>
      <c r="AL127" s="33">
        <f>IF(AF127-AG127&lt;&gt;0,AH127/(AF127-AG127),"")</f>
        <v>6.5</v>
      </c>
      <c r="AM127" s="34"/>
      <c r="AN127" s="34"/>
      <c r="AO127" s="34"/>
      <c r="AP127" s="34"/>
      <c r="AQ127" s="34"/>
      <c r="AR127" s="34"/>
      <c r="AS127" s="35">
        <f>IF(AM127-AN127&lt;&gt;0,AO127/(AM127-AN127),"")</f>
      </c>
      <c r="AT127" s="36"/>
      <c r="AU127" s="36"/>
      <c r="AV127" s="36"/>
      <c r="AW127" s="36"/>
      <c r="AX127" s="36"/>
      <c r="AY127" s="36"/>
      <c r="AZ127" s="36">
        <f>IF(AT127-AU127&lt;&gt;0,AV127/(AT127-AU127),"")</f>
      </c>
    </row>
    <row r="128" spans="1:52" ht="12.75" customHeight="1">
      <c r="A128" s="42" t="s">
        <v>141</v>
      </c>
      <c r="B128" s="42">
        <v>2020</v>
      </c>
      <c r="C128" s="42">
        <v>675</v>
      </c>
      <c r="D128" s="20">
        <f>$K128+$R128+$Y128+$AF128+$AM128+$AT128</f>
        <v>1</v>
      </c>
      <c r="E128" s="21">
        <f>$L128+$S128+$Z128+$AG128+$AN128+$AU128</f>
        <v>0</v>
      </c>
      <c r="F128" s="21">
        <f>$M128+$T128+$AA128+$AH128+$AO128+$AV128</f>
        <v>4</v>
      </c>
      <c r="G128" s="22">
        <f>MAX($N128,$U128,$AB128,$AI128,$AP128,$AW128)</f>
        <v>4</v>
      </c>
      <c r="H128" s="22">
        <f>$O128+$V128+$AC128+$AJ128+$AQ128+$AX128</f>
        <v>0</v>
      </c>
      <c r="I128" s="22">
        <f>$P128+$W128+$AD128+$AK128+$AR128+$AY128</f>
        <v>0</v>
      </c>
      <c r="J128" s="23">
        <f>IF(D128-E128&lt;&gt;0,F128/(D128-E128),"")</f>
        <v>4</v>
      </c>
      <c r="K128" s="36"/>
      <c r="L128" s="36"/>
      <c r="M128" s="36"/>
      <c r="N128" s="36"/>
      <c r="O128" s="36"/>
      <c r="P128" s="36"/>
      <c r="Q128" s="43">
        <f>IF(K128-L128&lt;&gt;0,M128/(K128-L128),"")</f>
      </c>
      <c r="R128" s="44"/>
      <c r="S128" s="44"/>
      <c r="T128" s="44"/>
      <c r="U128" s="44"/>
      <c r="V128" s="44"/>
      <c r="W128" s="44"/>
      <c r="X128" s="29">
        <f>IF(R128-S128&lt;&gt;0,T128/(R128-S128),"")</f>
      </c>
      <c r="Y128" s="45"/>
      <c r="Z128" s="45"/>
      <c r="AA128" s="45"/>
      <c r="AB128" s="45"/>
      <c r="AC128" s="45"/>
      <c r="AD128" s="45"/>
      <c r="AE128" s="31">
        <f>IF(Y128-Z128&lt;&gt;0,AA128/(Y128-Z128),"")</f>
      </c>
      <c r="AF128" s="47"/>
      <c r="AG128" s="47"/>
      <c r="AH128" s="47"/>
      <c r="AI128" s="47"/>
      <c r="AJ128" s="47"/>
      <c r="AK128" s="47"/>
      <c r="AL128" s="33">
        <f>IF(AF128-AG128&lt;&gt;0,AH128/(AF128-AG128),"")</f>
      </c>
      <c r="AM128" s="48"/>
      <c r="AN128" s="48"/>
      <c r="AO128" s="48"/>
      <c r="AP128" s="48"/>
      <c r="AQ128" s="48"/>
      <c r="AR128" s="48"/>
      <c r="AS128" s="35">
        <f>IF(AM128-AN128&lt;&gt;0,AO128/(AM128-AN128),"")</f>
      </c>
      <c r="AT128" s="36">
        <v>1</v>
      </c>
      <c r="AU128" s="36">
        <v>0</v>
      </c>
      <c r="AV128" s="36">
        <v>4</v>
      </c>
      <c r="AW128" s="36">
        <v>4</v>
      </c>
      <c r="AX128" s="36"/>
      <c r="AY128" s="36"/>
      <c r="AZ128" s="36">
        <f>IF(AT128-AU128&lt;&gt;0,AV128/(AT128-AU128),"")</f>
        <v>4</v>
      </c>
    </row>
    <row r="129" spans="1:52" ht="12.75" customHeight="1">
      <c r="A129" s="17" t="s">
        <v>142</v>
      </c>
      <c r="B129" s="17"/>
      <c r="C129" s="17">
        <v>229</v>
      </c>
      <c r="D129" s="20">
        <f>$K129+$R129+$Y129+$AF129+$AM129+$AT129</f>
        <v>6</v>
      </c>
      <c r="E129" s="21">
        <f>$L129+$S129+$Z129+$AG129+$AN129+$AU129</f>
        <v>1</v>
      </c>
      <c r="F129" s="21">
        <f>$M129+$T129+$AA129+$AH129+$AO129+$AV129</f>
        <v>19</v>
      </c>
      <c r="G129" s="22">
        <f>MAX($N129,$U129,$AB129,$AI129,$AP129,$AW129)</f>
        <v>13</v>
      </c>
      <c r="H129" s="22">
        <f>$O129+$V129+$AC129+$AJ129+$AQ129+$AX129</f>
        <v>0</v>
      </c>
      <c r="I129" s="22">
        <f>$P129+$W129+$AD129+$AK129+$AR129+$AY129</f>
        <v>0</v>
      </c>
      <c r="J129" s="23">
        <f>IF(D129-E129&lt;&gt;0,F129/(D129-E129),"")</f>
        <v>3.8</v>
      </c>
      <c r="K129" s="24"/>
      <c r="L129" s="24"/>
      <c r="M129" s="24"/>
      <c r="N129" s="24"/>
      <c r="O129" s="24"/>
      <c r="P129" s="24"/>
      <c r="Q129" s="26">
        <f>IF(K129-L129&lt;&gt;0,M129/(K129-L129),"")</f>
      </c>
      <c r="R129" s="38">
        <v>1</v>
      </c>
      <c r="S129" s="38">
        <v>0</v>
      </c>
      <c r="T129" s="38">
        <v>0</v>
      </c>
      <c r="U129" s="38">
        <v>0</v>
      </c>
      <c r="V129" s="38"/>
      <c r="W129" s="38"/>
      <c r="X129" s="29">
        <f>IF(R129-S129&lt;&gt;0,T129/(R129-S129),"")</f>
        <v>0</v>
      </c>
      <c r="Y129" s="30">
        <v>5</v>
      </c>
      <c r="Z129" s="30">
        <v>1</v>
      </c>
      <c r="AA129" s="30">
        <v>19</v>
      </c>
      <c r="AB129" s="30">
        <v>13</v>
      </c>
      <c r="AC129" s="30"/>
      <c r="AD129" s="30"/>
      <c r="AE129" s="31">
        <f>IF(Y129-Z129&lt;&gt;0,AA129/(Y129-Z129),"")</f>
        <v>4.75</v>
      </c>
      <c r="AF129" s="32"/>
      <c r="AG129" s="32"/>
      <c r="AH129" s="32"/>
      <c r="AI129" s="32"/>
      <c r="AJ129" s="32"/>
      <c r="AK129" s="32"/>
      <c r="AL129" s="33">
        <f>IF(AF129-AG129&lt;&gt;0,AH129/(AF129-AG129),"")</f>
      </c>
      <c r="AM129" s="34"/>
      <c r="AN129" s="34"/>
      <c r="AO129" s="34"/>
      <c r="AP129" s="34"/>
      <c r="AQ129" s="34"/>
      <c r="AR129" s="34"/>
      <c r="AS129" s="35">
        <f>IF(AM129-AN129&lt;&gt;0,AO129/(AM129-AN129),"")</f>
      </c>
      <c r="AT129" s="36"/>
      <c r="AU129" s="36"/>
      <c r="AV129" s="36"/>
      <c r="AW129" s="36"/>
      <c r="AX129" s="36"/>
      <c r="AY129" s="36"/>
      <c r="AZ129" s="36">
        <f>IF(AT129-AU129&lt;&gt;0,AV129/(AT129-AU129),"")</f>
      </c>
    </row>
    <row r="130" spans="1:52" ht="12.75" customHeight="1">
      <c r="A130" s="17" t="s">
        <v>143</v>
      </c>
      <c r="B130" s="17"/>
      <c r="C130" s="17">
        <v>425</v>
      </c>
      <c r="D130" s="20">
        <f>$K130+$R130+$Y130+$AF130+$AM130+$AT130</f>
        <v>1</v>
      </c>
      <c r="E130" s="21">
        <f>$L130+$S130+$Z130+$AG130+$AN130+$AU130</f>
        <v>0</v>
      </c>
      <c r="F130" s="21">
        <f>$M130+$T130+$AA130+$AH130+$AO130+$AV130</f>
        <v>0</v>
      </c>
      <c r="G130" s="22">
        <f>MAX($N130,$U130,$AB130,$AI130,$AP130,$AW130)</f>
        <v>0</v>
      </c>
      <c r="H130" s="22">
        <f>$O130+$V130+$AC130+$AJ130+$AQ130+$AX130</f>
        <v>0</v>
      </c>
      <c r="I130" s="22">
        <f>$P130+$W130+$AD130+$AK130+$AR130+$AY130</f>
        <v>0</v>
      </c>
      <c r="J130" s="23">
        <f>IF(D130-E130&lt;&gt;0,F130/(D130-E130),"")</f>
        <v>0</v>
      </c>
      <c r="K130" s="24"/>
      <c r="L130" s="24"/>
      <c r="M130" s="24"/>
      <c r="N130" s="24"/>
      <c r="O130" s="24"/>
      <c r="P130" s="24"/>
      <c r="Q130" s="26">
        <f>IF(K130-L130&lt;&gt;0,M130/(K130-L130),"")</f>
      </c>
      <c r="R130" s="38"/>
      <c r="S130" s="38"/>
      <c r="T130" s="38"/>
      <c r="U130" s="38"/>
      <c r="V130" s="38"/>
      <c r="W130" s="38"/>
      <c r="X130" s="29">
        <f>IF(R130-S130&lt;&gt;0,T130/(R130-S130),"")</f>
      </c>
      <c r="Y130" s="30"/>
      <c r="Z130" s="30"/>
      <c r="AA130" s="30"/>
      <c r="AB130" s="30"/>
      <c r="AC130" s="30"/>
      <c r="AD130" s="30"/>
      <c r="AE130" s="31">
        <f>IF(Y130-Z130&lt;&gt;0,AA130/(Y130-Z130),"")</f>
      </c>
      <c r="AF130" s="32"/>
      <c r="AG130" s="32"/>
      <c r="AH130" s="32"/>
      <c r="AI130" s="32"/>
      <c r="AJ130" s="32"/>
      <c r="AK130" s="32"/>
      <c r="AL130" s="33">
        <f>IF(AF130-AG130&lt;&gt;0,AH130/(AF130-AG130),"")</f>
      </c>
      <c r="AM130" s="34">
        <v>1</v>
      </c>
      <c r="AN130" s="34">
        <v>0</v>
      </c>
      <c r="AO130" s="34">
        <v>0</v>
      </c>
      <c r="AP130" s="34">
        <v>0</v>
      </c>
      <c r="AQ130" s="34"/>
      <c r="AR130" s="34"/>
      <c r="AS130" s="35">
        <f>IF(AM130-AN130&lt;&gt;0,AO130/(AM130-AN130),"")</f>
        <v>0</v>
      </c>
      <c r="AT130" s="36"/>
      <c r="AU130" s="36"/>
      <c r="AV130" s="36"/>
      <c r="AW130" s="36"/>
      <c r="AX130" s="36"/>
      <c r="AY130" s="36"/>
      <c r="AZ130" s="36">
        <f>IF(AT130-AU130&lt;&gt;0,AV130/(AT130-AU130),"")</f>
      </c>
    </row>
    <row r="131" spans="1:52" ht="12.75" customHeight="1">
      <c r="A131" s="17" t="s">
        <v>144</v>
      </c>
      <c r="B131" s="17"/>
      <c r="C131" s="17">
        <v>175</v>
      </c>
      <c r="D131" s="20">
        <f>$K131+$R131+$Y131+$AF131+$AM131+$AT131</f>
        <v>1</v>
      </c>
      <c r="E131" s="21">
        <f>$L131+$S131+$Z131+$AG131+$AN131+$AU131</f>
        <v>0</v>
      </c>
      <c r="F131" s="21">
        <f>$M131+$T131+$AA131+$AH131+$AO131+$AV131</f>
        <v>19</v>
      </c>
      <c r="G131" s="22">
        <f>MAX($N131,$U131,$AB131,$AI131,$AP131,$AW131)</f>
        <v>19</v>
      </c>
      <c r="H131" s="22">
        <f>$O131+$V131+$AC131+$AJ131+$AQ131+$AX131</f>
        <v>0</v>
      </c>
      <c r="I131" s="22">
        <f>$P131+$W131+$AD131+$AK131+$AR131+$AY131</f>
        <v>0</v>
      </c>
      <c r="J131" s="23">
        <f>IF(D131-E131&lt;&gt;0,F131/(D131-E131),"")</f>
        <v>19</v>
      </c>
      <c r="K131" s="24"/>
      <c r="L131" s="24"/>
      <c r="M131" s="24"/>
      <c r="N131" s="24"/>
      <c r="O131" s="24"/>
      <c r="P131" s="24"/>
      <c r="Q131" s="26">
        <f>IF(K131-L131&lt;&gt;0,M131/(K131-L131),"")</f>
      </c>
      <c r="R131" s="27"/>
      <c r="S131" s="27"/>
      <c r="T131" s="27"/>
      <c r="U131" s="27"/>
      <c r="V131" s="27"/>
      <c r="W131" s="27"/>
      <c r="X131" s="29">
        <f>IF(R131-S131&lt;&gt;0,T131/(R131-S131),"")</f>
      </c>
      <c r="Y131" s="30">
        <v>1</v>
      </c>
      <c r="Z131" s="30">
        <v>0</v>
      </c>
      <c r="AA131" s="30">
        <v>19</v>
      </c>
      <c r="AB131" s="30">
        <v>19</v>
      </c>
      <c r="AC131" s="30"/>
      <c r="AD131" s="30"/>
      <c r="AE131" s="31">
        <f>IF(Y131-Z131&lt;&gt;0,AA131/(Y131-Z131),"")</f>
        <v>19</v>
      </c>
      <c r="AF131" s="32"/>
      <c r="AG131" s="32"/>
      <c r="AH131" s="32"/>
      <c r="AI131" s="32"/>
      <c r="AJ131" s="32"/>
      <c r="AK131" s="32"/>
      <c r="AL131" s="33">
        <f>IF(AF131-AG131&lt;&gt;0,AH131/(AF131-AG131),"")</f>
      </c>
      <c r="AM131" s="34"/>
      <c r="AN131" s="34"/>
      <c r="AO131" s="34"/>
      <c r="AP131" s="34"/>
      <c r="AQ131" s="34"/>
      <c r="AR131" s="34"/>
      <c r="AS131" s="35">
        <f>IF(AM131-AN131&lt;&gt;0,AO131/(AM131-AN131),"")</f>
      </c>
      <c r="AT131" s="36"/>
      <c r="AU131" s="36"/>
      <c r="AV131" s="36"/>
      <c r="AW131" s="36"/>
      <c r="AX131" s="36"/>
      <c r="AY131" s="36"/>
      <c r="AZ131" s="36">
        <f>IF(AT131-AU131&lt;&gt;0,AV131/(AT131-AU131),"")</f>
      </c>
    </row>
    <row r="132" spans="1:52" ht="12.75" customHeight="1">
      <c r="A132" s="17" t="s">
        <v>145</v>
      </c>
      <c r="B132" s="17"/>
      <c r="C132" s="17">
        <v>342</v>
      </c>
      <c r="D132" s="20">
        <f>$K132+$R132+$Y132+$AF132+$AM132+$AT132</f>
        <v>10</v>
      </c>
      <c r="E132" s="21">
        <f>$L132+$S132+$Z132+$AG132+$AN132+$AU132</f>
        <v>3</v>
      </c>
      <c r="F132" s="21">
        <f>$M132+$T132+$AA132+$AH132+$AO132+$AV132</f>
        <v>262</v>
      </c>
      <c r="G132" s="22">
        <f>MAX($N132,$U132,$AB132,$AI132,$AP132,$AW132)</f>
        <v>49</v>
      </c>
      <c r="H132" s="22">
        <f>$O132+$V132+$AC132+$AJ132+$AQ132+$AX132</f>
        <v>0</v>
      </c>
      <c r="I132" s="22">
        <f>$P132+$W132+$AD132+$AK132+$AR132+$AY132</f>
        <v>0</v>
      </c>
      <c r="J132" s="23">
        <f>IF(D132-E132&lt;&gt;0,F132/(D132-E132),"")</f>
        <v>37.42857142857143</v>
      </c>
      <c r="K132" s="24">
        <v>5</v>
      </c>
      <c r="L132" s="24">
        <v>0</v>
      </c>
      <c r="M132" s="24">
        <v>141</v>
      </c>
      <c r="N132" s="24">
        <v>49</v>
      </c>
      <c r="O132" s="24"/>
      <c r="P132" s="24"/>
      <c r="Q132" s="26">
        <f>IF(K132-L132&lt;&gt;0,M132/(K132-L132),"")</f>
        <v>28.2</v>
      </c>
      <c r="R132" s="38"/>
      <c r="S132" s="38"/>
      <c r="T132" s="38"/>
      <c r="U132" s="38"/>
      <c r="V132" s="38"/>
      <c r="W132" s="38"/>
      <c r="X132" s="29">
        <f>IF(R132-S132&lt;&gt;0,T132/(R132-S132),"")</f>
      </c>
      <c r="Y132" s="30">
        <v>5</v>
      </c>
      <c r="Z132" s="30">
        <v>3</v>
      </c>
      <c r="AA132" s="30">
        <v>121</v>
      </c>
      <c r="AB132" s="30">
        <v>39</v>
      </c>
      <c r="AC132" s="30"/>
      <c r="AD132" s="30"/>
      <c r="AE132" s="31">
        <f>IF(Y132-Z132&lt;&gt;0,AA132/(Y132-Z132),"")</f>
        <v>60.5</v>
      </c>
      <c r="AF132" s="32"/>
      <c r="AG132" s="32"/>
      <c r="AH132" s="32"/>
      <c r="AI132" s="32"/>
      <c r="AJ132" s="32"/>
      <c r="AK132" s="32"/>
      <c r="AL132" s="33">
        <f>IF(AF132-AG132&lt;&gt;0,AH132/(AF132-AG132),"")</f>
      </c>
      <c r="AM132" s="34"/>
      <c r="AN132" s="34"/>
      <c r="AO132" s="34"/>
      <c r="AP132" s="34"/>
      <c r="AQ132" s="34"/>
      <c r="AR132" s="34"/>
      <c r="AS132" s="35">
        <f>IF(AM132-AN132&lt;&gt;0,AO132/(AM132-AN132),"")</f>
      </c>
      <c r="AT132" s="36"/>
      <c r="AU132" s="36"/>
      <c r="AV132" s="36"/>
      <c r="AW132" s="36"/>
      <c r="AX132" s="36"/>
      <c r="AY132" s="36"/>
      <c r="AZ132" s="36">
        <f>IF(AT132-AU132&lt;&gt;0,AV132/(AT132-AU132),"")</f>
      </c>
    </row>
    <row r="133" spans="1:52" ht="12.75" customHeight="1">
      <c r="A133" s="17" t="s">
        <v>146</v>
      </c>
      <c r="B133" s="17"/>
      <c r="C133" s="17">
        <v>346</v>
      </c>
      <c r="D133" s="20">
        <f>$K133+$R133+$Y133+$AF133+$AM133+$AT133</f>
        <v>1</v>
      </c>
      <c r="E133" s="21">
        <f>$L133+$S133+$Z133+$AG133+$AN133+$AU133</f>
        <v>0</v>
      </c>
      <c r="F133" s="21">
        <f>$M133+$T133+$AA133+$AH133+$AO133+$AV133</f>
        <v>1</v>
      </c>
      <c r="G133" s="22">
        <f>MAX($N133,$U133,$AB133,$AI133,$AP133,$AW133)</f>
        <v>1</v>
      </c>
      <c r="H133" s="22">
        <f>$O133+$V133+$AC133+$AJ133+$AQ133+$AX133</f>
        <v>0</v>
      </c>
      <c r="I133" s="22">
        <f>$P133+$W133+$AD133+$AK133+$AR133+$AY133</f>
        <v>0</v>
      </c>
      <c r="J133" s="23">
        <f>IF(D133-E133&lt;&gt;0,F133/(D133-E133),"")</f>
        <v>1</v>
      </c>
      <c r="K133" s="24"/>
      <c r="L133" s="24"/>
      <c r="M133" s="24"/>
      <c r="N133" s="24"/>
      <c r="O133" s="24"/>
      <c r="P133" s="24"/>
      <c r="Q133" s="26">
        <f>IF(K133-L133&lt;&gt;0,M133/(K133-L133),"")</f>
      </c>
      <c r="R133" s="27"/>
      <c r="S133" s="27"/>
      <c r="T133" s="27"/>
      <c r="U133" s="27"/>
      <c r="V133" s="27"/>
      <c r="W133" s="27"/>
      <c r="X133" s="29">
        <f>IF(R133-S133&lt;&gt;0,T133/(R133-S133),"")</f>
      </c>
      <c r="Y133" s="30">
        <v>1</v>
      </c>
      <c r="Z133" s="30">
        <v>0</v>
      </c>
      <c r="AA133" s="30">
        <v>1</v>
      </c>
      <c r="AB133" s="30">
        <v>1</v>
      </c>
      <c r="AC133" s="30"/>
      <c r="AD133" s="30"/>
      <c r="AE133" s="31">
        <f>IF(Y133-Z133&lt;&gt;0,AA133/(Y133-Z133),"")</f>
        <v>1</v>
      </c>
      <c r="AF133" s="32"/>
      <c r="AG133" s="32"/>
      <c r="AH133" s="32"/>
      <c r="AI133" s="32"/>
      <c r="AJ133" s="32"/>
      <c r="AK133" s="32"/>
      <c r="AL133" s="33">
        <f>IF(AF133-AG133&lt;&gt;0,AH133/(AF133-AG133),"")</f>
      </c>
      <c r="AM133" s="34"/>
      <c r="AN133" s="34"/>
      <c r="AO133" s="34"/>
      <c r="AP133" s="34"/>
      <c r="AQ133" s="34"/>
      <c r="AR133" s="34"/>
      <c r="AS133" s="35">
        <f>IF(AM133-AN133&lt;&gt;0,AO133/(AM133-AN133),"")</f>
      </c>
      <c r="AT133" s="36"/>
      <c r="AU133" s="36"/>
      <c r="AV133" s="36"/>
      <c r="AW133" s="36"/>
      <c r="AX133" s="36"/>
      <c r="AY133" s="36"/>
      <c r="AZ133" s="36">
        <f>IF(AT133-AU133&lt;&gt;0,AV133/(AT133-AU133),"")</f>
      </c>
    </row>
    <row r="134" spans="1:52" ht="12.75" customHeight="1">
      <c r="A134" s="17" t="s">
        <v>147</v>
      </c>
      <c r="B134" s="17"/>
      <c r="C134" s="17">
        <v>249</v>
      </c>
      <c r="D134" s="20">
        <f>$K134+$R134+$Y134+$AF134+$AM134+$AT134</f>
        <v>9</v>
      </c>
      <c r="E134" s="21">
        <f>$L134+$S134+$Z134+$AG134+$AN134+$AU134</f>
        <v>4</v>
      </c>
      <c r="F134" s="21">
        <f>$M134+$T134+$AA134+$AH134+$AO134+$AV134</f>
        <v>30</v>
      </c>
      <c r="G134" s="22">
        <f>MAX($N134,$U134,$AB134,$AI134,$AP134,$AW134)</f>
        <v>12</v>
      </c>
      <c r="H134" s="22">
        <f>$O134+$V134+$AC134+$AJ134+$AQ134+$AX134</f>
        <v>0</v>
      </c>
      <c r="I134" s="22">
        <f>$P134+$W134+$AD134+$AK134+$AR134+$AY134</f>
        <v>0</v>
      </c>
      <c r="J134" s="23">
        <f>IF(D134-E134&lt;&gt;0,F134/(D134-E134),"")</f>
        <v>6</v>
      </c>
      <c r="K134" s="24"/>
      <c r="L134" s="24"/>
      <c r="M134" s="24"/>
      <c r="N134" s="24"/>
      <c r="O134" s="24"/>
      <c r="P134" s="24"/>
      <c r="Q134" s="26">
        <f>IF(K134-L134&lt;&gt;0,M134/(K134-L134),"")</f>
      </c>
      <c r="R134" s="27"/>
      <c r="S134" s="27"/>
      <c r="T134" s="27"/>
      <c r="U134" s="27"/>
      <c r="V134" s="27"/>
      <c r="W134" s="27"/>
      <c r="X134" s="29">
        <f>IF(R134-S134&lt;&gt;0,T134/(R134-S134),"")</f>
      </c>
      <c r="Y134" s="30">
        <v>5</v>
      </c>
      <c r="Z134" s="30">
        <v>3</v>
      </c>
      <c r="AA134" s="30">
        <v>21</v>
      </c>
      <c r="AB134" s="30">
        <v>12</v>
      </c>
      <c r="AC134" s="30"/>
      <c r="AD134" s="30"/>
      <c r="AE134" s="31">
        <f>IF(Y134-Z134&lt;&gt;0,AA134/(Y134-Z134),"")</f>
        <v>10.5</v>
      </c>
      <c r="AF134" s="32">
        <v>4</v>
      </c>
      <c r="AG134" s="32">
        <v>1</v>
      </c>
      <c r="AH134" s="32">
        <v>9</v>
      </c>
      <c r="AI134" s="32">
        <v>5</v>
      </c>
      <c r="AJ134" s="32"/>
      <c r="AK134" s="32"/>
      <c r="AL134" s="33">
        <f>IF(AF134-AG134&lt;&gt;0,AH134/(AF134-AG134),"")</f>
        <v>3</v>
      </c>
      <c r="AM134" s="34"/>
      <c r="AN134" s="34"/>
      <c r="AO134" s="34"/>
      <c r="AP134" s="34"/>
      <c r="AQ134" s="34"/>
      <c r="AR134" s="34"/>
      <c r="AS134" s="35">
        <f>IF(AM134-AN134&lt;&gt;0,AO134/(AM134-AN134),"")</f>
      </c>
      <c r="AT134" s="36"/>
      <c r="AU134" s="36"/>
      <c r="AV134" s="36"/>
      <c r="AW134" s="36"/>
      <c r="AX134" s="36"/>
      <c r="AY134" s="36"/>
      <c r="AZ134" s="36">
        <f>IF(AT134-AU134&lt;&gt;0,AV134/(AT134-AU134),"")</f>
      </c>
    </row>
    <row r="135" spans="1:52" ht="12.75" customHeight="1">
      <c r="A135" s="17" t="s">
        <v>148</v>
      </c>
      <c r="B135" s="17">
        <v>1973</v>
      </c>
      <c r="C135" s="17">
        <v>10</v>
      </c>
      <c r="D135" s="20">
        <f>$K135+$R135+$Y135+$AF135+$AM135+$AT135</f>
        <v>258</v>
      </c>
      <c r="E135" s="21">
        <f>$L135+$S135+$Z135+$AG135+$AN135+$AU135</f>
        <v>23</v>
      </c>
      <c r="F135" s="21">
        <f>$M135+$T135+$AA135+$AH135+$AO135+$AV135</f>
        <v>5634</v>
      </c>
      <c r="G135" s="22">
        <f>MAX($N135,$U135,$AB135,$AI135,$AP135,$AW135)</f>
        <v>93</v>
      </c>
      <c r="H135" s="22">
        <f>$O135+$V135+$AC135+$AJ135+$AQ135+$AX135</f>
        <v>18</v>
      </c>
      <c r="I135" s="22">
        <f>$P135+$W135+$AD135+$AK135+$AR135+$AY135</f>
        <v>0</v>
      </c>
      <c r="J135" s="23">
        <f>IF(D135-E135&lt;&gt;0,F135/(D135-E135),"")</f>
        <v>23.974468085106384</v>
      </c>
      <c r="K135" s="24">
        <v>256</v>
      </c>
      <c r="L135" s="24">
        <v>22</v>
      </c>
      <c r="M135" s="24">
        <v>5589</v>
      </c>
      <c r="N135" s="24">
        <v>93</v>
      </c>
      <c r="O135" s="24">
        <v>18</v>
      </c>
      <c r="P135" s="24"/>
      <c r="Q135" s="26">
        <f>IF(K135-L135&lt;&gt;0,M135/(K135-L135),"")</f>
        <v>23.884615384615383</v>
      </c>
      <c r="R135" s="38">
        <v>2</v>
      </c>
      <c r="S135" s="38">
        <v>1</v>
      </c>
      <c r="T135" s="38">
        <v>45</v>
      </c>
      <c r="U135" s="38">
        <v>33</v>
      </c>
      <c r="V135" s="38"/>
      <c r="W135" s="38"/>
      <c r="X135" s="29">
        <f>IF(R135-S135&lt;&gt;0,T135/(R135-S135),"")</f>
        <v>45</v>
      </c>
      <c r="Y135" s="30"/>
      <c r="Z135" s="30"/>
      <c r="AA135" s="30"/>
      <c r="AB135" s="30"/>
      <c r="AC135" s="30"/>
      <c r="AD135" s="30"/>
      <c r="AE135" s="31">
        <f>IF(Y135-Z135&lt;&gt;0,AA135/(Y135-Z135),"")</f>
      </c>
      <c r="AF135" s="32"/>
      <c r="AG135" s="32"/>
      <c r="AH135" s="32"/>
      <c r="AI135" s="32"/>
      <c r="AJ135" s="32"/>
      <c r="AK135" s="32"/>
      <c r="AL135" s="33">
        <f>IF(AF135-AG135&lt;&gt;0,AH135/(AF135-AG135),"")</f>
      </c>
      <c r="AM135" s="34"/>
      <c r="AN135" s="34"/>
      <c r="AO135" s="34"/>
      <c r="AP135" s="34"/>
      <c r="AQ135" s="34"/>
      <c r="AR135" s="34"/>
      <c r="AS135" s="35">
        <f>IF(AM135-AN135&lt;&gt;0,AO135/(AM135-AN135),"")</f>
      </c>
      <c r="AT135" s="36"/>
      <c r="AU135" s="36"/>
      <c r="AV135" s="36"/>
      <c r="AW135" s="36"/>
      <c r="AX135" s="36"/>
      <c r="AY135" s="36"/>
      <c r="AZ135" s="36">
        <f>IF(AT135-AU135&lt;&gt;0,AV135/(AT135-AU135),"")</f>
      </c>
    </row>
    <row r="136" spans="1:52" ht="12.75" customHeight="1">
      <c r="A136" s="17" t="s">
        <v>149</v>
      </c>
      <c r="B136" s="17"/>
      <c r="C136" s="17">
        <v>143</v>
      </c>
      <c r="D136" s="20">
        <f>$K136+$R136+$Y136+$AF136+$AM136+$AT136</f>
        <v>55</v>
      </c>
      <c r="E136" s="21">
        <f>$L136+$S136+$Z136+$AG136+$AN136+$AU136</f>
        <v>7</v>
      </c>
      <c r="F136" s="21">
        <f>$M136+$T136+$AA136+$AH136+$AO136+$AV136</f>
        <v>629</v>
      </c>
      <c r="G136" s="22">
        <f>MAX($N136,$U136,$AB136,$AI136,$AP136,$AW136)</f>
        <v>61</v>
      </c>
      <c r="H136" s="22">
        <f>$O136+$V136+$AC136+$AJ136+$AQ136+$AX136</f>
        <v>1</v>
      </c>
      <c r="I136" s="22">
        <f>$P136+$W136+$AD136+$AK136+$AR136+$AY136</f>
        <v>0</v>
      </c>
      <c r="J136" s="23">
        <f>IF(D136-E136&lt;&gt;0,F136/(D136-E136),"")</f>
        <v>13.104166666666666</v>
      </c>
      <c r="K136" s="24">
        <v>2</v>
      </c>
      <c r="L136" s="24">
        <v>2</v>
      </c>
      <c r="M136" s="24">
        <v>21</v>
      </c>
      <c r="N136" s="24">
        <v>11</v>
      </c>
      <c r="O136" s="24"/>
      <c r="P136" s="24"/>
      <c r="Q136" s="26">
        <f>IF(K136-L136&lt;&gt;0,M136/(K136-L136),"")</f>
      </c>
      <c r="R136" s="38">
        <v>22</v>
      </c>
      <c r="S136" s="38">
        <v>2</v>
      </c>
      <c r="T136" s="38">
        <v>235</v>
      </c>
      <c r="U136" s="38">
        <v>61</v>
      </c>
      <c r="V136" s="38">
        <v>1</v>
      </c>
      <c r="W136" s="38"/>
      <c r="X136" s="29">
        <f>IF(R136-S136&lt;&gt;0,T136/(R136-S136),"")</f>
        <v>11.75</v>
      </c>
      <c r="Y136" s="30">
        <v>31</v>
      </c>
      <c r="Z136" s="30">
        <v>3</v>
      </c>
      <c r="AA136" s="30">
        <v>373</v>
      </c>
      <c r="AB136" s="30">
        <v>46</v>
      </c>
      <c r="AC136" s="30"/>
      <c r="AD136" s="30"/>
      <c r="AE136" s="31">
        <f>IF(Y136-Z136&lt;&gt;0,AA136/(Y136-Z136),"")</f>
        <v>13.321428571428571</v>
      </c>
      <c r="AF136" s="32"/>
      <c r="AG136" s="32"/>
      <c r="AH136" s="32"/>
      <c r="AI136" s="32"/>
      <c r="AJ136" s="32"/>
      <c r="AK136" s="32"/>
      <c r="AL136" s="33">
        <f>IF(AF136-AG136&lt;&gt;0,AH136/(AF136-AG136),"")</f>
      </c>
      <c r="AM136" s="34"/>
      <c r="AN136" s="34"/>
      <c r="AO136" s="34"/>
      <c r="AP136" s="34"/>
      <c r="AQ136" s="34"/>
      <c r="AR136" s="34"/>
      <c r="AS136" s="35">
        <f>IF(AM136-AN136&lt;&gt;0,AO136/(AM136-AN136),"")</f>
      </c>
      <c r="AT136" s="36"/>
      <c r="AU136" s="36"/>
      <c r="AV136" s="36"/>
      <c r="AW136" s="36"/>
      <c r="AX136" s="36"/>
      <c r="AY136" s="36"/>
      <c r="AZ136" s="36">
        <f>IF(AT136-AU136&lt;&gt;0,AV136/(AT136-AU136),"")</f>
      </c>
    </row>
    <row r="137" spans="1:52" ht="12.75" customHeight="1">
      <c r="A137" s="17" t="s">
        <v>150</v>
      </c>
      <c r="B137" s="17"/>
      <c r="C137" s="17">
        <v>193</v>
      </c>
      <c r="D137" s="20">
        <f>$K137+$R137+$Y137+$AF137+$AM137+$AT137</f>
        <v>1</v>
      </c>
      <c r="E137" s="21">
        <f>$L137+$S137+$Z137+$AG137+$AN137+$AU137</f>
        <v>0</v>
      </c>
      <c r="F137" s="21">
        <f>$M137+$T137+$AA137+$AH137+$AO137+$AV137</f>
        <v>3</v>
      </c>
      <c r="G137" s="22">
        <f>MAX($N137,$U137,$AB137,$AI137,$AP137,$AW137)</f>
        <v>3</v>
      </c>
      <c r="H137" s="22">
        <f>$O137+$V137+$AC137+$AJ137+$AQ137+$AX137</f>
        <v>0</v>
      </c>
      <c r="I137" s="22">
        <f>$P137+$W137+$AD137+$AK137+$AR137+$AY137</f>
        <v>0</v>
      </c>
      <c r="J137" s="23">
        <f>IF(D137-E137&lt;&gt;0,F137/(D137-E137),"")</f>
        <v>3</v>
      </c>
      <c r="K137" s="24"/>
      <c r="L137" s="24"/>
      <c r="M137" s="24"/>
      <c r="N137" s="24"/>
      <c r="O137" s="24"/>
      <c r="P137" s="24"/>
      <c r="Q137" s="26">
        <f>IF(K137-L137&lt;&gt;0,M137/(K137-L137),"")</f>
      </c>
      <c r="R137" s="27"/>
      <c r="S137" s="27"/>
      <c r="T137" s="27"/>
      <c r="U137" s="27"/>
      <c r="V137" s="27"/>
      <c r="W137" s="27"/>
      <c r="X137" s="29">
        <f>IF(R137-S137&lt;&gt;0,T137/(R137-S137),"")</f>
      </c>
      <c r="Y137" s="30">
        <v>1</v>
      </c>
      <c r="Z137" s="30">
        <v>0</v>
      </c>
      <c r="AA137" s="30">
        <v>3</v>
      </c>
      <c r="AB137" s="30">
        <v>3</v>
      </c>
      <c r="AC137" s="30"/>
      <c r="AD137" s="30"/>
      <c r="AE137" s="31">
        <f>IF(Y137-Z137&lt;&gt;0,AA137/(Y137-Z137),"")</f>
        <v>3</v>
      </c>
      <c r="AF137" s="32"/>
      <c r="AG137" s="32"/>
      <c r="AH137" s="32"/>
      <c r="AI137" s="32"/>
      <c r="AJ137" s="32"/>
      <c r="AK137" s="32"/>
      <c r="AL137" s="33">
        <f>IF(AF137-AG137&lt;&gt;0,AH137/(AF137-AG137),"")</f>
      </c>
      <c r="AM137" s="34"/>
      <c r="AN137" s="34"/>
      <c r="AO137" s="34"/>
      <c r="AP137" s="34"/>
      <c r="AQ137" s="34"/>
      <c r="AR137" s="34"/>
      <c r="AS137" s="35">
        <f>IF(AM137-AN137&lt;&gt;0,AO137/(AM137-AN137),"")</f>
      </c>
      <c r="AT137" s="36"/>
      <c r="AU137" s="36"/>
      <c r="AV137" s="36"/>
      <c r="AW137" s="36"/>
      <c r="AX137" s="36"/>
      <c r="AY137" s="36"/>
      <c r="AZ137" s="36">
        <f>IF(AT137-AU137&lt;&gt;0,AV137/(AT137-AU137),"")</f>
      </c>
    </row>
    <row r="138" spans="1:52" ht="12.75" customHeight="1">
      <c r="A138" s="17" t="s">
        <v>151</v>
      </c>
      <c r="B138" s="17"/>
      <c r="C138" s="17">
        <v>201</v>
      </c>
      <c r="D138" s="20">
        <f>$K138+$R138+$Y138+$AF138+$AM138+$AT138</f>
        <v>1</v>
      </c>
      <c r="E138" s="21">
        <f>$L138+$S138+$Z138+$AG138+$AN138+$AU138</f>
        <v>0</v>
      </c>
      <c r="F138" s="21">
        <f>$M138+$T138+$AA138+$AH138+$AO138+$AV138</f>
        <v>0</v>
      </c>
      <c r="G138" s="22">
        <f>MAX($N138,$U138,$AB138,$AI138,$AP138,$AW138)</f>
        <v>0</v>
      </c>
      <c r="H138" s="22">
        <f>$O138+$V138+$AC138+$AJ138+$AQ138+$AX138</f>
        <v>0</v>
      </c>
      <c r="I138" s="22">
        <f>$P138+$W138+$AD138+$AK138+$AR138+$AY138</f>
        <v>0</v>
      </c>
      <c r="J138" s="23">
        <f>IF(D138-E138&lt;&gt;0,F138/(D138-E138),"")</f>
        <v>0</v>
      </c>
      <c r="K138" s="24"/>
      <c r="L138" s="24"/>
      <c r="M138" s="24"/>
      <c r="N138" s="24"/>
      <c r="O138" s="24"/>
      <c r="P138" s="24"/>
      <c r="Q138" s="26">
        <f>IF(K138-L138&lt;&gt;0,M138/(K138-L138),"")</f>
      </c>
      <c r="R138" s="27"/>
      <c r="S138" s="27"/>
      <c r="T138" s="27"/>
      <c r="U138" s="27"/>
      <c r="V138" s="27"/>
      <c r="W138" s="27"/>
      <c r="X138" s="29">
        <f>IF(R138-S138&lt;&gt;0,T138/(R138-S138),"")</f>
      </c>
      <c r="Y138" s="30">
        <v>1</v>
      </c>
      <c r="Z138" s="30">
        <v>0</v>
      </c>
      <c r="AA138" s="30">
        <v>0</v>
      </c>
      <c r="AB138" s="30">
        <v>0</v>
      </c>
      <c r="AC138" s="30"/>
      <c r="AD138" s="30"/>
      <c r="AE138" s="31">
        <f>IF(Y138-Z138&lt;&gt;0,AA138/(Y138-Z138),"")</f>
        <v>0</v>
      </c>
      <c r="AF138" s="32"/>
      <c r="AG138" s="32"/>
      <c r="AH138" s="32"/>
      <c r="AI138" s="32"/>
      <c r="AJ138" s="32"/>
      <c r="AK138" s="32"/>
      <c r="AL138" s="33">
        <f>IF(AF138-AG138&lt;&gt;0,AH138/(AF138-AG138),"")</f>
      </c>
      <c r="AM138" s="34"/>
      <c r="AN138" s="34"/>
      <c r="AO138" s="34"/>
      <c r="AP138" s="34"/>
      <c r="AQ138" s="34"/>
      <c r="AR138" s="34"/>
      <c r="AS138" s="35">
        <f>IF(AM138-AN138&lt;&gt;0,AO138/(AM138-AN138),"")</f>
      </c>
      <c r="AT138" s="36"/>
      <c r="AU138" s="36"/>
      <c r="AV138" s="36"/>
      <c r="AW138" s="36"/>
      <c r="AX138" s="36"/>
      <c r="AY138" s="36"/>
      <c r="AZ138" s="36">
        <f>IF(AT138-AU138&lt;&gt;0,AV138/(AT138-AU138),"")</f>
      </c>
    </row>
    <row r="139" spans="1:52" ht="12.75" customHeight="1">
      <c r="A139" s="17" t="s">
        <v>152</v>
      </c>
      <c r="B139" s="17"/>
      <c r="C139" s="17"/>
      <c r="D139" s="20">
        <f>$K139+$R139+$Y139+$AF139+$AM139+$AT139</f>
        <v>1</v>
      </c>
      <c r="E139" s="21">
        <f>$L139+$S139+$Z139+$AG139+$AN139+$AU139</f>
        <v>0</v>
      </c>
      <c r="F139" s="21">
        <f>$M139+$T139+$AA139+$AH139+$AO139+$AV139</f>
        <v>1</v>
      </c>
      <c r="G139" s="22">
        <f>MAX($N139,$U139,$AB139,$AI139,$AP139,$AW139)</f>
        <v>0</v>
      </c>
      <c r="H139" s="22">
        <f>$O139+$V139+$AC139+$AJ139+$AQ139+$AX139</f>
        <v>0</v>
      </c>
      <c r="I139" s="22">
        <f>$P139+$W139+$AD139+$AK139+$AR139+$AY139</f>
        <v>0</v>
      </c>
      <c r="J139" s="23">
        <f>IF(D139-E139&lt;&gt;0,F139/(D139-E139),"")</f>
        <v>1</v>
      </c>
      <c r="K139" s="24"/>
      <c r="L139" s="24"/>
      <c r="M139" s="24"/>
      <c r="N139" s="24"/>
      <c r="O139" s="24"/>
      <c r="P139" s="24"/>
      <c r="Q139" s="26">
        <f>IF(K139-L139&lt;&gt;0,M139/(K139-L139),"")</f>
      </c>
      <c r="R139" s="27">
        <v>1</v>
      </c>
      <c r="S139" s="27">
        <v>0</v>
      </c>
      <c r="T139" s="27">
        <v>1</v>
      </c>
      <c r="U139" s="27">
        <v>0</v>
      </c>
      <c r="V139" s="27"/>
      <c r="W139" s="27"/>
      <c r="X139" s="29">
        <f>IF(R139-S139&lt;&gt;0,T139/(R139-S139),"")</f>
        <v>1</v>
      </c>
      <c r="Y139" s="30"/>
      <c r="Z139" s="30"/>
      <c r="AA139" s="30"/>
      <c r="AB139" s="30"/>
      <c r="AC139" s="30"/>
      <c r="AD139" s="30"/>
      <c r="AE139" s="31">
        <f>IF(Y139-Z139&lt;&gt;0,AA139/(Y139-Z139),"")</f>
      </c>
      <c r="AF139" s="32"/>
      <c r="AG139" s="32"/>
      <c r="AH139" s="32"/>
      <c r="AI139" s="32"/>
      <c r="AJ139" s="32"/>
      <c r="AK139" s="32"/>
      <c r="AL139" s="33">
        <f>IF(AF139-AG139&lt;&gt;0,AH139/(AF139-AG139),"")</f>
      </c>
      <c r="AM139" s="34"/>
      <c r="AN139" s="34"/>
      <c r="AO139" s="34"/>
      <c r="AP139" s="34"/>
      <c r="AQ139" s="34"/>
      <c r="AR139" s="34"/>
      <c r="AS139" s="35">
        <f>IF(AM139-AN139&lt;&gt;0,AO139/(AM139-AN139),"")</f>
      </c>
      <c r="AT139" s="36"/>
      <c r="AU139" s="36"/>
      <c r="AV139" s="36"/>
      <c r="AW139" s="36"/>
      <c r="AX139" s="36"/>
      <c r="AY139" s="36"/>
      <c r="AZ139" s="36">
        <f>IF(AT139-AU139&lt;&gt;0,AV139/(AT139-AU139),"")</f>
      </c>
    </row>
    <row r="140" spans="1:52" ht="12.75" customHeight="1">
      <c r="A140" s="17" t="s">
        <v>153</v>
      </c>
      <c r="B140" s="17"/>
      <c r="C140" s="17">
        <v>579</v>
      </c>
      <c r="D140" s="20">
        <f>$K140+$R140+$Y140+$AF140+$AM140+$AT140</f>
        <v>2</v>
      </c>
      <c r="E140" s="21">
        <f>$L140+$S140+$Z140+$AG140+$AN140+$AU140</f>
        <v>0</v>
      </c>
      <c r="F140" s="21">
        <f>$M140+$T140+$AA140+$AH140+$AO140+$AV140</f>
        <v>28</v>
      </c>
      <c r="G140" s="22">
        <f>MAX($N140,$U140,$AB140,$AI140,$AP140,$AW140)</f>
        <v>19</v>
      </c>
      <c r="H140" s="22">
        <f>$O140+$V140+$AC140+$AJ140+$AQ140+$AX140</f>
        <v>0</v>
      </c>
      <c r="I140" s="22">
        <f>$P140+$W140+$AD140+$AK140+$AR140+$AY140</f>
        <v>0</v>
      </c>
      <c r="J140" s="23">
        <f>IF(D140-E140&lt;&gt;0,F140/(D140-E140),"")</f>
        <v>14</v>
      </c>
      <c r="K140" s="24"/>
      <c r="L140" s="24"/>
      <c r="M140" s="24"/>
      <c r="N140" s="24"/>
      <c r="O140" s="24"/>
      <c r="P140" s="24"/>
      <c r="Q140" s="26">
        <f>IF(K140-L140&lt;&gt;0,M140/(K140-L140),"")</f>
      </c>
      <c r="R140" s="27"/>
      <c r="S140" s="27"/>
      <c r="T140" s="27"/>
      <c r="U140" s="27"/>
      <c r="V140" s="27"/>
      <c r="W140" s="27"/>
      <c r="X140" s="29">
        <f>IF(R140-S140&lt;&gt;0,T140/(R140-S140),"")</f>
      </c>
      <c r="Y140" s="30"/>
      <c r="Z140" s="30"/>
      <c r="AA140" s="30"/>
      <c r="AB140" s="30"/>
      <c r="AC140" s="30"/>
      <c r="AD140" s="30"/>
      <c r="AE140" s="31">
        <f>IF(Y140-Z140&lt;&gt;0,AA140/(Y140-Z140),"")</f>
      </c>
      <c r="AF140" s="32"/>
      <c r="AG140" s="32"/>
      <c r="AH140" s="32"/>
      <c r="AI140" s="32"/>
      <c r="AJ140" s="32"/>
      <c r="AK140" s="32"/>
      <c r="AL140" s="33">
        <f>IF(AF140-AG140&lt;&gt;0,AH140/(AF140-AG140),"")</f>
      </c>
      <c r="AM140" s="40">
        <v>2</v>
      </c>
      <c r="AN140" s="40">
        <v>0</v>
      </c>
      <c r="AO140" s="40">
        <v>28</v>
      </c>
      <c r="AP140" s="40">
        <v>19</v>
      </c>
      <c r="AQ140" s="40"/>
      <c r="AR140" s="40"/>
      <c r="AS140" s="35">
        <f>IF(AM140-AN140&lt;&gt;0,AO140/(AM140-AN140),"")</f>
        <v>14</v>
      </c>
      <c r="AT140" s="36"/>
      <c r="AU140" s="36"/>
      <c r="AV140" s="36"/>
      <c r="AW140" s="36"/>
      <c r="AX140" s="36"/>
      <c r="AY140" s="36"/>
      <c r="AZ140" s="36">
        <f>IF(AT140-AU140&lt;&gt;0,AV140/(AT140-AU140),"")</f>
      </c>
    </row>
    <row r="141" spans="1:52" ht="12.75" customHeight="1">
      <c r="A141" s="17" t="s">
        <v>154</v>
      </c>
      <c r="B141" s="17">
        <v>1981</v>
      </c>
      <c r="C141" s="17">
        <v>61</v>
      </c>
      <c r="D141" s="20">
        <f>$K141+$R141+$Y141+$AF141+$AM141+$AT141</f>
        <v>58</v>
      </c>
      <c r="E141" s="21">
        <f>$L141+$S141+$Z141+$AG141+$AN141+$AU141</f>
        <v>1</v>
      </c>
      <c r="F141" s="21">
        <f>$M141+$T141+$AA141+$AH141+$AO141+$AV141</f>
        <v>850</v>
      </c>
      <c r="G141" s="22">
        <f>MAX($N141,$U141,$AB141,$AI141,$AP141,$AW141)</f>
        <v>83</v>
      </c>
      <c r="H141" s="22">
        <f>$O141+$V141+$AC141+$AJ141+$AQ141+$AX141</f>
        <v>2</v>
      </c>
      <c r="I141" s="22">
        <f>$P141+$W141+$AD141+$AK141+$AR141+$AY141</f>
        <v>0</v>
      </c>
      <c r="J141" s="23">
        <f>IF(D141-E141&lt;&gt;0,F141/(D141-E141),"")</f>
        <v>14.912280701754385</v>
      </c>
      <c r="K141" s="24">
        <v>20</v>
      </c>
      <c r="L141" s="24">
        <v>0</v>
      </c>
      <c r="M141" s="24">
        <v>131</v>
      </c>
      <c r="N141" s="24">
        <v>32</v>
      </c>
      <c r="O141" s="24"/>
      <c r="P141" s="24"/>
      <c r="Q141" s="26">
        <f>IF(K141-L141&lt;&gt;0,M141/(K141-L141),"")</f>
        <v>6.55</v>
      </c>
      <c r="R141" s="38">
        <v>33</v>
      </c>
      <c r="S141" s="38">
        <v>0</v>
      </c>
      <c r="T141" s="38">
        <v>576</v>
      </c>
      <c r="U141" s="38">
        <v>83</v>
      </c>
      <c r="V141" s="38">
        <v>1</v>
      </c>
      <c r="W141" s="38"/>
      <c r="X141" s="29">
        <f>IF(R141-S141&lt;&gt;0,T141/(R141-S141),"")</f>
        <v>17.454545454545453</v>
      </c>
      <c r="Y141" s="30">
        <v>5</v>
      </c>
      <c r="Z141" s="30">
        <v>1</v>
      </c>
      <c r="AA141" s="30">
        <v>143</v>
      </c>
      <c r="AB141" s="30">
        <v>55</v>
      </c>
      <c r="AC141" s="30">
        <v>1</v>
      </c>
      <c r="AD141" s="30"/>
      <c r="AE141" s="31">
        <f>IF(Y141-Z141&lt;&gt;0,AA141/(Y141-Z141),"")</f>
        <v>35.75</v>
      </c>
      <c r="AF141" s="32"/>
      <c r="AG141" s="32"/>
      <c r="AH141" s="32"/>
      <c r="AI141" s="32"/>
      <c r="AJ141" s="32"/>
      <c r="AK141" s="32"/>
      <c r="AL141" s="33">
        <f>IF(AF141-AG141&lt;&gt;0,AH141/(AF141-AG141),"")</f>
      </c>
      <c r="AM141" s="34"/>
      <c r="AN141" s="34"/>
      <c r="AO141" s="34"/>
      <c r="AP141" s="34"/>
      <c r="AQ141" s="34"/>
      <c r="AR141" s="34"/>
      <c r="AS141" s="35">
        <f>IF(AM141-AN141&lt;&gt;0,AO141/(AM141-AN141),"")</f>
      </c>
      <c r="AT141" s="36"/>
      <c r="AU141" s="36"/>
      <c r="AV141" s="36"/>
      <c r="AW141" s="36"/>
      <c r="AX141" s="36"/>
      <c r="AY141" s="36"/>
      <c r="AZ141" s="36">
        <f>IF(AT141-AU141&lt;&gt;0,AV141/(AT141-AU141),"")</f>
      </c>
    </row>
    <row r="142" spans="1:52" ht="12.75" customHeight="1">
      <c r="A142" s="17" t="s">
        <v>155</v>
      </c>
      <c r="B142" s="17">
        <v>1983</v>
      </c>
      <c r="C142" s="17">
        <v>71</v>
      </c>
      <c r="D142" s="20">
        <f>$K142+$R142+$Y142+$AF142+$AM142+$AT142</f>
        <v>38</v>
      </c>
      <c r="E142" s="21">
        <f>$L142+$S142+$Z142+$AG142+$AN142+$AU142</f>
        <v>1</v>
      </c>
      <c r="F142" s="21">
        <f>$M142+$T142+$AA142+$AH142+$AO142+$AV142</f>
        <v>556</v>
      </c>
      <c r="G142" s="22">
        <f>MAX($N142,$U142,$AB142,$AI142,$AP142,$AW142)</f>
        <v>70</v>
      </c>
      <c r="H142" s="22">
        <f>$O142+$V142+$AC142+$AJ142+$AQ142+$AX142</f>
        <v>2</v>
      </c>
      <c r="I142" s="22">
        <f>$P142+$W142+$AD142+$AK142+$AR142+$AY142</f>
        <v>0</v>
      </c>
      <c r="J142" s="23">
        <f>IF(D142-E142&lt;&gt;0,F142/(D142-E142),"")</f>
        <v>15.027027027027026</v>
      </c>
      <c r="K142" s="24">
        <v>21</v>
      </c>
      <c r="L142" s="24">
        <v>1</v>
      </c>
      <c r="M142" s="24">
        <v>324</v>
      </c>
      <c r="N142" s="24">
        <v>70</v>
      </c>
      <c r="O142" s="24">
        <v>1</v>
      </c>
      <c r="P142" s="24"/>
      <c r="Q142" s="26">
        <f>IF(K142-L142&lt;&gt;0,M142/(K142-L142),"")</f>
        <v>16.2</v>
      </c>
      <c r="R142" s="38">
        <v>4</v>
      </c>
      <c r="S142" s="38">
        <v>0</v>
      </c>
      <c r="T142" s="38">
        <v>36</v>
      </c>
      <c r="U142" s="38">
        <v>35</v>
      </c>
      <c r="V142" s="38"/>
      <c r="W142" s="38"/>
      <c r="X142" s="29">
        <f>IF(R142-S142&lt;&gt;0,T142/(R142-S142),"")</f>
        <v>9</v>
      </c>
      <c r="Y142" s="30">
        <v>9</v>
      </c>
      <c r="Z142" s="30">
        <v>0</v>
      </c>
      <c r="AA142" s="30">
        <v>112</v>
      </c>
      <c r="AB142" s="30">
        <v>36</v>
      </c>
      <c r="AC142" s="30"/>
      <c r="AD142" s="30"/>
      <c r="AE142" s="31">
        <f>IF(Y142-Z142&lt;&gt;0,AA142/(Y142-Z142),"")</f>
        <v>12.444444444444445</v>
      </c>
      <c r="AF142" s="32"/>
      <c r="AG142" s="32"/>
      <c r="AH142" s="32"/>
      <c r="AI142" s="32"/>
      <c r="AJ142" s="32"/>
      <c r="AK142" s="32"/>
      <c r="AL142" s="33">
        <f>IF(AF142-AG142&lt;&gt;0,AH142/(AF142-AG142),"")</f>
      </c>
      <c r="AM142" s="40">
        <v>4</v>
      </c>
      <c r="AN142" s="40">
        <v>0</v>
      </c>
      <c r="AO142" s="40">
        <v>84</v>
      </c>
      <c r="AP142" s="40">
        <v>52</v>
      </c>
      <c r="AQ142" s="40">
        <v>1</v>
      </c>
      <c r="AR142" s="40"/>
      <c r="AS142" s="35">
        <f>IF(AM142-AN142&lt;&gt;0,AO142/(AM142-AN142),"")</f>
        <v>21</v>
      </c>
      <c r="AT142" s="36"/>
      <c r="AU142" s="36"/>
      <c r="AV142" s="36"/>
      <c r="AW142" s="36"/>
      <c r="AX142" s="36"/>
      <c r="AY142" s="36"/>
      <c r="AZ142" s="36">
        <f>IF(AT142-AU142&lt;&gt;0,AV142/(AT142-AU142),"")</f>
      </c>
    </row>
    <row r="143" spans="1:52" ht="12.75" customHeight="1">
      <c r="A143" s="17" t="s">
        <v>156</v>
      </c>
      <c r="B143" s="17"/>
      <c r="C143" s="17">
        <v>370</v>
      </c>
      <c r="D143" s="20">
        <f>$K143+$R143+$Y143+$AF143+$AM143+$AT143</f>
        <v>1</v>
      </c>
      <c r="E143" s="21">
        <f>$L143+$S143+$Z143+$AG143+$AN143+$AU143</f>
        <v>0</v>
      </c>
      <c r="F143" s="21">
        <f>$M143+$T143+$AA143+$AH143+$AO143+$AV143</f>
        <v>0</v>
      </c>
      <c r="G143" s="22">
        <f>MAX($N143,$U143,$AB143,$AI143,$AP143,$AW143)</f>
        <v>0</v>
      </c>
      <c r="H143" s="22">
        <f>$O143+$V143+$AC143+$AJ143+$AQ143+$AX143</f>
        <v>0</v>
      </c>
      <c r="I143" s="22">
        <f>$P143+$W143+$AD143+$AK143+$AR143+$AY143</f>
        <v>0</v>
      </c>
      <c r="J143" s="23">
        <f>IF(D143-E143&lt;&gt;0,F143/(D143-E143),"")</f>
        <v>0</v>
      </c>
      <c r="K143" s="24"/>
      <c r="L143" s="24"/>
      <c r="M143" s="24"/>
      <c r="N143" s="24"/>
      <c r="O143" s="24"/>
      <c r="P143" s="24"/>
      <c r="Q143" s="26">
        <f>IF(K143-L143&lt;&gt;0,M143/(K143-L143),"")</f>
      </c>
      <c r="R143" s="38"/>
      <c r="S143" s="38"/>
      <c r="T143" s="38"/>
      <c r="U143" s="38"/>
      <c r="V143" s="38"/>
      <c r="W143" s="38"/>
      <c r="X143" s="29">
        <f>IF(R143-S143&lt;&gt;0,T143/(R143-S143),"")</f>
      </c>
      <c r="Y143" s="39">
        <v>1</v>
      </c>
      <c r="Z143" s="39">
        <v>0</v>
      </c>
      <c r="AA143" s="39">
        <v>0</v>
      </c>
      <c r="AB143" s="39">
        <v>0</v>
      </c>
      <c r="AC143" s="39"/>
      <c r="AD143" s="39"/>
      <c r="AE143" s="31">
        <f>IF(Y143-Z143&lt;&gt;0,AA143/(Y143-Z143),"")</f>
        <v>0</v>
      </c>
      <c r="AF143" s="32"/>
      <c r="AG143" s="32"/>
      <c r="AH143" s="32"/>
      <c r="AI143" s="32"/>
      <c r="AJ143" s="32"/>
      <c r="AK143" s="32"/>
      <c r="AL143" s="33">
        <f>IF(AF143-AG143&lt;&gt;0,AH143/(AF143-AG143),"")</f>
      </c>
      <c r="AM143" s="34"/>
      <c r="AN143" s="34"/>
      <c r="AO143" s="34"/>
      <c r="AP143" s="34"/>
      <c r="AQ143" s="34"/>
      <c r="AR143" s="34"/>
      <c r="AS143" s="35">
        <f>IF(AM143-AN143&lt;&gt;0,AO143/(AM143-AN143),"")</f>
      </c>
      <c r="AT143" s="36"/>
      <c r="AU143" s="36"/>
      <c r="AV143" s="36"/>
      <c r="AW143" s="36"/>
      <c r="AX143" s="36"/>
      <c r="AY143" s="36"/>
      <c r="AZ143" s="36">
        <f>IF(AT143-AU143&lt;&gt;0,AV143/(AT143-AU143),"")</f>
      </c>
    </row>
    <row r="144" spans="1:52" ht="12.75" customHeight="1">
      <c r="A144" s="17" t="s">
        <v>157</v>
      </c>
      <c r="B144" s="17"/>
      <c r="C144" s="17">
        <v>177</v>
      </c>
      <c r="D144" s="20">
        <f>$K144+$R144+$Y144+$AF144+$AM144+$AT144</f>
        <v>1</v>
      </c>
      <c r="E144" s="21">
        <f>$L144+$S144+$Z144+$AG144+$AN144+$AU144</f>
        <v>0</v>
      </c>
      <c r="F144" s="21">
        <f>$M144+$T144+$AA144+$AH144+$AO144+$AV144</f>
        <v>2</v>
      </c>
      <c r="G144" s="22">
        <f>MAX($N144,$U144,$AB144,$AI144,$AP144,$AW144)</f>
        <v>2</v>
      </c>
      <c r="H144" s="22">
        <f>$O144+$V144+$AC144+$AJ144+$AQ144+$AX144</f>
        <v>0</v>
      </c>
      <c r="I144" s="22">
        <f>$P144+$W144+$AD144+$AK144+$AR144+$AY144</f>
        <v>0</v>
      </c>
      <c r="J144" s="23">
        <f>IF(D144-E144&lt;&gt;0,F144/(D144-E144),"")</f>
        <v>2</v>
      </c>
      <c r="K144" s="24"/>
      <c r="L144" s="24"/>
      <c r="M144" s="24"/>
      <c r="N144" s="24"/>
      <c r="O144" s="24"/>
      <c r="P144" s="24"/>
      <c r="Q144" s="26">
        <f>IF(K144-L144&lt;&gt;0,M144/(K144-L144),"")</f>
      </c>
      <c r="R144" s="27"/>
      <c r="S144" s="27"/>
      <c r="T144" s="27"/>
      <c r="U144" s="27"/>
      <c r="V144" s="27"/>
      <c r="W144" s="27"/>
      <c r="X144" s="29">
        <f>IF(R144-S144&lt;&gt;0,T144/(R144-S144),"")</f>
      </c>
      <c r="Y144" s="30">
        <v>1</v>
      </c>
      <c r="Z144" s="30">
        <v>0</v>
      </c>
      <c r="AA144" s="30">
        <v>2</v>
      </c>
      <c r="AB144" s="30">
        <v>2</v>
      </c>
      <c r="AC144" s="30"/>
      <c r="AD144" s="30"/>
      <c r="AE144" s="31">
        <f>IF(Y144-Z144&lt;&gt;0,AA144/(Y144-Z144),"")</f>
        <v>2</v>
      </c>
      <c r="AF144" s="32"/>
      <c r="AG144" s="32"/>
      <c r="AH144" s="32"/>
      <c r="AI144" s="32"/>
      <c r="AJ144" s="32"/>
      <c r="AK144" s="32"/>
      <c r="AL144" s="33">
        <f>IF(AF144-AG144&lt;&gt;0,AH144/(AF144-AG144),"")</f>
      </c>
      <c r="AM144" s="34"/>
      <c r="AN144" s="34"/>
      <c r="AO144" s="34"/>
      <c r="AP144" s="34"/>
      <c r="AQ144" s="34"/>
      <c r="AR144" s="34"/>
      <c r="AS144" s="35">
        <f>IF(AM144-AN144&lt;&gt;0,AO144/(AM144-AN144),"")</f>
      </c>
      <c r="AT144" s="36"/>
      <c r="AU144" s="36"/>
      <c r="AV144" s="36"/>
      <c r="AW144" s="36"/>
      <c r="AX144" s="36"/>
      <c r="AY144" s="36"/>
      <c r="AZ144" s="36">
        <f>IF(AT144-AU144&lt;&gt;0,AV144/(AT144-AU144),"")</f>
      </c>
    </row>
    <row r="145" spans="1:52" ht="12.75" customHeight="1">
      <c r="A145" s="17" t="s">
        <v>158</v>
      </c>
      <c r="B145" s="17">
        <v>1990</v>
      </c>
      <c r="C145" s="17">
        <v>115</v>
      </c>
      <c r="D145" s="20">
        <f>$K145+$R145+$Y145+$AF145+$AM145+$AT145</f>
        <v>19</v>
      </c>
      <c r="E145" s="21">
        <f>$L145+$S145+$Z145+$AG145+$AN145+$AU145</f>
        <v>3</v>
      </c>
      <c r="F145" s="21">
        <f>$M145+$T145+$AA145+$AH145+$AO145+$AV145</f>
        <v>45</v>
      </c>
      <c r="G145" s="22">
        <f>MAX($N145,$U145,$AB145,$AI145,$AP145,$AW145)</f>
        <v>19</v>
      </c>
      <c r="H145" s="22">
        <f>$O145+$V145+$AC145+$AJ145+$AQ145+$AX145</f>
        <v>0</v>
      </c>
      <c r="I145" s="22">
        <f>$P145+$W145+$AD145+$AK145+$AR145+$AY145</f>
        <v>0</v>
      </c>
      <c r="J145" s="23">
        <f>IF(D145-E145&lt;&gt;0,F145/(D145-E145),"")</f>
        <v>2.8125</v>
      </c>
      <c r="K145" s="24"/>
      <c r="L145" s="24"/>
      <c r="M145" s="24"/>
      <c r="N145" s="24"/>
      <c r="O145" s="24"/>
      <c r="P145" s="24"/>
      <c r="Q145" s="26">
        <f>IF(K145-L145&lt;&gt;0,M145/(K145-L145),"")</f>
      </c>
      <c r="R145" s="27"/>
      <c r="S145" s="27"/>
      <c r="T145" s="27"/>
      <c r="U145" s="27"/>
      <c r="V145" s="27"/>
      <c r="W145" s="27"/>
      <c r="X145" s="29">
        <f>IF(R145-S145&lt;&gt;0,T145/(R145-S145),"")</f>
      </c>
      <c r="Y145" s="30">
        <v>19</v>
      </c>
      <c r="Z145" s="30">
        <v>3</v>
      </c>
      <c r="AA145" s="30">
        <v>45</v>
      </c>
      <c r="AB145" s="30">
        <v>19</v>
      </c>
      <c r="AC145" s="30"/>
      <c r="AD145" s="30"/>
      <c r="AE145" s="31">
        <f>IF(Y145-Z145&lt;&gt;0,AA145/(Y145-Z145),"")</f>
        <v>2.8125</v>
      </c>
      <c r="AF145" s="32"/>
      <c r="AG145" s="32"/>
      <c r="AH145" s="32"/>
      <c r="AI145" s="32"/>
      <c r="AJ145" s="32"/>
      <c r="AK145" s="32"/>
      <c r="AL145" s="33">
        <f>IF(AF145-AG145&lt;&gt;0,AH145/(AF145-AG145),"")</f>
      </c>
      <c r="AM145" s="34"/>
      <c r="AN145" s="34"/>
      <c r="AO145" s="34"/>
      <c r="AP145" s="34"/>
      <c r="AQ145" s="34"/>
      <c r="AR145" s="34"/>
      <c r="AS145" s="35">
        <f>IF(AM145-AN145&lt;&gt;0,AO145/(AM145-AN145),"")</f>
      </c>
      <c r="AT145" s="36"/>
      <c r="AU145" s="36"/>
      <c r="AV145" s="36"/>
      <c r="AW145" s="36"/>
      <c r="AX145" s="36"/>
      <c r="AY145" s="36"/>
      <c r="AZ145" s="36">
        <f>IF(AT145-AU145&lt;&gt;0,AV145/(AT145-AU145),"")</f>
      </c>
    </row>
    <row r="146" spans="1:52" ht="12.75" customHeight="1">
      <c r="A146" s="17" t="s">
        <v>159</v>
      </c>
      <c r="B146" s="17"/>
      <c r="C146" s="17">
        <v>489</v>
      </c>
      <c r="D146" s="20">
        <f>$K146+$R146+$Y146+$AF146+$AM146+$AT146</f>
        <v>4</v>
      </c>
      <c r="E146" s="21">
        <f>$L146+$S146+$Z146+$AG146+$AN146+$AU146</f>
        <v>2</v>
      </c>
      <c r="F146" s="21">
        <f>$M146+$T146+$AA146+$AH146+$AO146+$AV146</f>
        <v>45</v>
      </c>
      <c r="G146" s="22">
        <f>MAX($N146,$U146,$AB146,$AI146,$AP146,$AW146)</f>
        <v>30</v>
      </c>
      <c r="H146" s="22">
        <f>$O146+$V146+$AC146+$AJ146+$AQ146+$AX146</f>
        <v>0</v>
      </c>
      <c r="I146" s="22">
        <f>$P146+$W146+$AD146+$AK146+$AR146+$AY146</f>
        <v>0</v>
      </c>
      <c r="J146" s="23">
        <f>IF(D146-E146&lt;&gt;0,F146/(D146-E146),"")</f>
        <v>22.5</v>
      </c>
      <c r="K146" s="24"/>
      <c r="L146" s="24"/>
      <c r="M146" s="24"/>
      <c r="N146" s="24"/>
      <c r="O146" s="24"/>
      <c r="P146" s="24"/>
      <c r="Q146" s="26">
        <f>IF(K146-L146&lt;&gt;0,M146/(K146-L146),"")</f>
      </c>
      <c r="R146" s="38"/>
      <c r="S146" s="38"/>
      <c r="T146" s="38"/>
      <c r="U146" s="38"/>
      <c r="V146" s="38"/>
      <c r="W146" s="38"/>
      <c r="X146" s="29">
        <f>IF(R146-S146&lt;&gt;0,T146/(R146-S146),"")</f>
      </c>
      <c r="Y146" s="30">
        <v>1</v>
      </c>
      <c r="Z146" s="30">
        <v>1</v>
      </c>
      <c r="AA146" s="30">
        <v>8</v>
      </c>
      <c r="AB146" s="30">
        <v>8</v>
      </c>
      <c r="AC146" s="30"/>
      <c r="AD146" s="30"/>
      <c r="AE146" s="31">
        <f>IF(Y146-Z146&lt;&gt;0,AA146/(Y146-Z146),"")</f>
      </c>
      <c r="AF146" s="32">
        <v>2</v>
      </c>
      <c r="AG146" s="32">
        <v>1</v>
      </c>
      <c r="AH146" s="32">
        <v>33</v>
      </c>
      <c r="AI146" s="32">
        <v>30</v>
      </c>
      <c r="AJ146" s="32"/>
      <c r="AK146" s="32"/>
      <c r="AL146" s="33">
        <f>IF(AF146-AG146&lt;&gt;0,AH146/(AF146-AG146),"")</f>
        <v>33</v>
      </c>
      <c r="AM146" s="34">
        <v>1</v>
      </c>
      <c r="AN146" s="34">
        <v>0</v>
      </c>
      <c r="AO146" s="34">
        <v>4</v>
      </c>
      <c r="AP146" s="34">
        <v>4</v>
      </c>
      <c r="AQ146" s="34"/>
      <c r="AR146" s="34"/>
      <c r="AS146" s="35">
        <f>IF(AM146-AN146&lt;&gt;0,AO146/(AM146-AN146),"")</f>
        <v>4</v>
      </c>
      <c r="AT146" s="36"/>
      <c r="AU146" s="36"/>
      <c r="AV146" s="36"/>
      <c r="AW146" s="36"/>
      <c r="AX146" s="36"/>
      <c r="AY146" s="36"/>
      <c r="AZ146" s="36">
        <f>IF(AT146-AU146&lt;&gt;0,AV146/(AT146-AU146),"")</f>
      </c>
    </row>
    <row r="147" spans="1:52" ht="12.75" customHeight="1">
      <c r="A147" s="17" t="s">
        <v>160</v>
      </c>
      <c r="B147" s="17"/>
      <c r="C147" s="17">
        <v>512</v>
      </c>
      <c r="D147" s="20">
        <f>$K147+$R147+$Y147+$AF147+$AM147+$AT147</f>
        <v>2</v>
      </c>
      <c r="E147" s="21">
        <f>$L147+$S147+$Z147+$AG147+$AN147+$AU147</f>
        <v>0</v>
      </c>
      <c r="F147" s="21">
        <f>$M147+$T147+$AA147+$AH147+$AO147+$AV147</f>
        <v>8</v>
      </c>
      <c r="G147" s="22">
        <f>MAX($N147,$U147,$AB147,$AI147,$AP147,$AW147)</f>
        <v>5</v>
      </c>
      <c r="H147" s="22">
        <f>$O147+$V147+$AC147+$AJ147+$AQ147+$AX147</f>
        <v>0</v>
      </c>
      <c r="I147" s="22">
        <f>$P147+$W147+$AD147+$AK147+$AR147+$AY147</f>
        <v>0</v>
      </c>
      <c r="J147" s="23">
        <f>IF(D147-E147&lt;&gt;0,F147/(D147-E147),"")</f>
        <v>4</v>
      </c>
      <c r="K147" s="24"/>
      <c r="L147" s="24"/>
      <c r="M147" s="24"/>
      <c r="N147" s="24"/>
      <c r="O147" s="24"/>
      <c r="P147" s="24"/>
      <c r="Q147" s="26">
        <f>IF(K147-L147&lt;&gt;0,M147/(K147-L147),"")</f>
      </c>
      <c r="R147" s="38"/>
      <c r="S147" s="38"/>
      <c r="T147" s="38"/>
      <c r="U147" s="38"/>
      <c r="V147" s="38"/>
      <c r="W147" s="38"/>
      <c r="X147" s="29">
        <f>IF(R147-S147&lt;&gt;0,T147/(R147-S147),"")</f>
      </c>
      <c r="Y147" s="30"/>
      <c r="Z147" s="30"/>
      <c r="AA147" s="30"/>
      <c r="AB147" s="30"/>
      <c r="AC147" s="30"/>
      <c r="AD147" s="30"/>
      <c r="AE147" s="31">
        <f>IF(Y147-Z147&lt;&gt;0,AA147/(Y147-Z147),"")</f>
      </c>
      <c r="AF147" s="32"/>
      <c r="AG147" s="32"/>
      <c r="AH147" s="32"/>
      <c r="AI147" s="32"/>
      <c r="AJ147" s="32"/>
      <c r="AK147" s="32"/>
      <c r="AL147" s="33">
        <f>IF(AF147-AG147&lt;&gt;0,AH147/(AF147-AG147),"")</f>
      </c>
      <c r="AM147" s="40">
        <v>2</v>
      </c>
      <c r="AN147" s="40">
        <v>0</v>
      </c>
      <c r="AO147" s="40">
        <v>8</v>
      </c>
      <c r="AP147" s="34">
        <v>5</v>
      </c>
      <c r="AQ147" s="34"/>
      <c r="AR147" s="34"/>
      <c r="AS147" s="35">
        <f>IF(AM147-AN147&lt;&gt;0,AO147/(AM147-AN147),"")</f>
        <v>4</v>
      </c>
      <c r="AT147" s="36"/>
      <c r="AU147" s="36"/>
      <c r="AV147" s="36"/>
      <c r="AW147" s="36"/>
      <c r="AX147" s="36"/>
      <c r="AY147" s="36"/>
      <c r="AZ147" s="36">
        <f>IF(AT147-AU147&lt;&gt;0,AV147/(AT147-AU147),"")</f>
      </c>
    </row>
    <row r="148" spans="1:52" ht="12.75" customHeight="1">
      <c r="A148" s="42" t="s">
        <v>161</v>
      </c>
      <c r="B148" s="42">
        <v>2020</v>
      </c>
      <c r="C148" s="42">
        <v>677</v>
      </c>
      <c r="D148" s="20">
        <f>$K148+$R148+$Y148+$AF148+$AM148+$AT148</f>
        <v>2</v>
      </c>
      <c r="E148" s="21">
        <f>$L148+$S148+$Z148+$AG148+$AN148+$AU148</f>
        <v>1</v>
      </c>
      <c r="F148" s="21">
        <f>$M148+$T148+$AA148+$AH148+$AO148+$AV148</f>
        <v>43</v>
      </c>
      <c r="G148" s="22">
        <f>MAX($N148,$U148,$AB148,$AI148,$AP148,$AW148)</f>
        <v>27</v>
      </c>
      <c r="H148" s="22">
        <f>$O148+$V148+$AC148+$AJ148+$AQ148+$AX148</f>
        <v>0</v>
      </c>
      <c r="I148" s="22">
        <f>$P148+$W148+$AD148+$AK148+$AR148+$AY148</f>
        <v>0</v>
      </c>
      <c r="J148" s="23">
        <f>IF(D148-E148&lt;&gt;0,F148/(D148-E148),"")</f>
        <v>43</v>
      </c>
      <c r="K148" s="36"/>
      <c r="L148" s="36"/>
      <c r="M148" s="36"/>
      <c r="N148" s="36"/>
      <c r="O148" s="36"/>
      <c r="P148" s="36"/>
      <c r="Q148" s="43">
        <f>IF(K148-L148&lt;&gt;0,M148/(K148-L148),"")</f>
      </c>
      <c r="R148" s="44"/>
      <c r="S148" s="44"/>
      <c r="T148" s="44"/>
      <c r="U148" s="44"/>
      <c r="V148" s="44"/>
      <c r="W148" s="44"/>
      <c r="X148" s="29">
        <f>IF(R148-S148&lt;&gt;0,T148/(R148-S148),"")</f>
      </c>
      <c r="Y148" s="45"/>
      <c r="Z148" s="45"/>
      <c r="AA148" s="45"/>
      <c r="AB148" s="45"/>
      <c r="AC148" s="45"/>
      <c r="AD148" s="45"/>
      <c r="AE148" s="31">
        <f>IF(Y148-Z148&lt;&gt;0,AA148/(Y148-Z148),"")</f>
      </c>
      <c r="AF148" s="47"/>
      <c r="AG148" s="47"/>
      <c r="AH148" s="47"/>
      <c r="AI148" s="47"/>
      <c r="AJ148" s="47"/>
      <c r="AK148" s="47"/>
      <c r="AL148" s="33">
        <f>IF(AF148-AG148&lt;&gt;0,AH148/(AF148-AG148),"")</f>
      </c>
      <c r="AM148" s="48"/>
      <c r="AN148" s="48"/>
      <c r="AO148" s="48"/>
      <c r="AP148" s="48"/>
      <c r="AQ148" s="48"/>
      <c r="AR148" s="48"/>
      <c r="AS148" s="35">
        <f>IF(AM148-AN148&lt;&gt;0,AO148/(AM148-AN148),"")</f>
      </c>
      <c r="AT148" s="36">
        <v>2</v>
      </c>
      <c r="AU148" s="36">
        <v>1</v>
      </c>
      <c r="AV148" s="36">
        <v>43</v>
      </c>
      <c r="AW148" s="60">
        <v>27</v>
      </c>
      <c r="AX148" s="36"/>
      <c r="AY148" s="36"/>
      <c r="AZ148" s="36">
        <f>IF(AT148-AU148&lt;&gt;0,AV148/(AT148-AU148),"")</f>
        <v>43</v>
      </c>
    </row>
    <row r="149" spans="1:52" ht="12.75" customHeight="1">
      <c r="A149" s="17" t="s">
        <v>162</v>
      </c>
      <c r="B149" s="17">
        <v>1987</v>
      </c>
      <c r="C149" s="17">
        <v>109</v>
      </c>
      <c r="D149" s="20">
        <f>$K149+$R149+$Y149+$AF149+$AM149+$AT149</f>
        <v>1</v>
      </c>
      <c r="E149" s="21">
        <f>$L149+$S149+$Z149+$AG149+$AN149+$AU149</f>
        <v>0</v>
      </c>
      <c r="F149" s="21">
        <f>$M149+$T149+$AA149+$AH149+$AO149+$AV149</f>
        <v>2</v>
      </c>
      <c r="G149" s="22">
        <f>MAX($N149,$U149,$AB149,$AI149,$AP149,$AW149)</f>
        <v>2</v>
      </c>
      <c r="H149" s="22">
        <f>$O149+$V149+$AC149+$AJ149+$AQ149+$AX149</f>
        <v>0</v>
      </c>
      <c r="I149" s="22">
        <f>$P149+$W149+$AD149+$AK149+$AR149+$AY149</f>
        <v>0</v>
      </c>
      <c r="J149" s="23">
        <f>IF(D149-E149&lt;&gt;0,F149/(D149-E149),"")</f>
        <v>2</v>
      </c>
      <c r="K149" s="24"/>
      <c r="L149" s="24"/>
      <c r="M149" s="24"/>
      <c r="N149" s="24"/>
      <c r="O149" s="24"/>
      <c r="P149" s="24"/>
      <c r="Q149" s="26">
        <f>IF(K149-L149&lt;&gt;0,M149/(K149-L149),"")</f>
      </c>
      <c r="R149" s="38">
        <v>1</v>
      </c>
      <c r="S149" s="38">
        <v>0</v>
      </c>
      <c r="T149" s="38">
        <v>2</v>
      </c>
      <c r="U149" s="38">
        <v>2</v>
      </c>
      <c r="V149" s="38"/>
      <c r="W149" s="38"/>
      <c r="X149" s="29">
        <f>IF(R149-S149&lt;&gt;0,T149/(R149-S149),"")</f>
        <v>2</v>
      </c>
      <c r="Y149" s="30"/>
      <c r="Z149" s="30"/>
      <c r="AA149" s="30"/>
      <c r="AB149" s="30"/>
      <c r="AC149" s="30"/>
      <c r="AD149" s="30"/>
      <c r="AE149" s="31">
        <f>IF(Y149-Z149&lt;&gt;0,AA149/(Y149-Z149),"")</f>
      </c>
      <c r="AF149" s="32"/>
      <c r="AG149" s="32"/>
      <c r="AH149" s="32"/>
      <c r="AI149" s="32"/>
      <c r="AJ149" s="32"/>
      <c r="AK149" s="32"/>
      <c r="AL149" s="33">
        <f>IF(AF149-AG149&lt;&gt;0,AH149/(AF149-AG149),"")</f>
      </c>
      <c r="AM149" s="34"/>
      <c r="AN149" s="34"/>
      <c r="AO149" s="34"/>
      <c r="AP149" s="34"/>
      <c r="AQ149" s="34"/>
      <c r="AR149" s="34"/>
      <c r="AS149" s="35">
        <f>IF(AM149-AN149&lt;&gt;0,AO149/(AM149-AN149),"")</f>
      </c>
      <c r="AT149" s="36"/>
      <c r="AU149" s="36"/>
      <c r="AV149" s="36"/>
      <c r="AW149" s="36"/>
      <c r="AX149" s="36"/>
      <c r="AY149" s="36"/>
      <c r="AZ149" s="36">
        <f>IF(AT149-AU149&lt;&gt;0,AV149/(AT149-AU149),"")</f>
      </c>
    </row>
    <row r="150" spans="1:52" ht="12.75" customHeight="1">
      <c r="A150" s="17" t="s">
        <v>163</v>
      </c>
      <c r="B150" s="17"/>
      <c r="C150" s="17">
        <v>183</v>
      </c>
      <c r="D150" s="20">
        <f>$K150+$R150+$Y150+$AF150+$AM150+$AT150</f>
        <v>52</v>
      </c>
      <c r="E150" s="21">
        <f>$L150+$S150+$Z150+$AG150+$AN150+$AU150</f>
        <v>8</v>
      </c>
      <c r="F150" s="21">
        <f>$M150+$T150+$AA150+$AH150+$AO150+$AV150</f>
        <v>710</v>
      </c>
      <c r="G150" s="22">
        <f>MAX($N150,$U150,$AB150,$AI150,$AP150,$AW150)</f>
        <v>63</v>
      </c>
      <c r="H150" s="22">
        <f>$O150+$V150+$AC150+$AJ150+$AQ150+$AX150</f>
        <v>2</v>
      </c>
      <c r="I150" s="22">
        <f>$P150+$W150+$AD150+$AK150+$AR150+$AY150</f>
        <v>0</v>
      </c>
      <c r="J150" s="23">
        <f>IF(D150-E150&lt;&gt;0,F150/(D150-E150),"")</f>
        <v>16.136363636363637</v>
      </c>
      <c r="K150" s="24">
        <v>31</v>
      </c>
      <c r="L150" s="24">
        <v>4</v>
      </c>
      <c r="M150" s="24">
        <v>362</v>
      </c>
      <c r="N150" s="24">
        <v>63</v>
      </c>
      <c r="O150" s="24">
        <v>1</v>
      </c>
      <c r="P150" s="24"/>
      <c r="Q150" s="26">
        <f>IF(K150-L150&lt;&gt;0,M150/(K150-L150),"")</f>
        <v>13.407407407407407</v>
      </c>
      <c r="R150" s="38">
        <v>20</v>
      </c>
      <c r="S150" s="38">
        <v>4</v>
      </c>
      <c r="T150" s="38">
        <v>320</v>
      </c>
      <c r="U150" s="38">
        <v>55</v>
      </c>
      <c r="V150" s="38">
        <v>1</v>
      </c>
      <c r="W150" s="38"/>
      <c r="X150" s="29">
        <f>IF(R150-S150&lt;&gt;0,T150/(R150-S150),"")</f>
        <v>20</v>
      </c>
      <c r="Y150" s="30">
        <v>1</v>
      </c>
      <c r="Z150" s="30">
        <v>0</v>
      </c>
      <c r="AA150" s="30">
        <v>28</v>
      </c>
      <c r="AB150" s="30">
        <v>28</v>
      </c>
      <c r="AC150" s="30"/>
      <c r="AD150" s="30"/>
      <c r="AE150" s="31">
        <f>IF(Y150-Z150&lt;&gt;0,AA150/(Y150-Z150),"")</f>
        <v>28</v>
      </c>
      <c r="AF150" s="32"/>
      <c r="AG150" s="32"/>
      <c r="AH150" s="32"/>
      <c r="AI150" s="32"/>
      <c r="AJ150" s="32"/>
      <c r="AK150" s="32"/>
      <c r="AL150" s="33">
        <f>IF(AF150-AG150&lt;&gt;0,AH150/(AF150-AG150),"")</f>
      </c>
      <c r="AM150" s="34"/>
      <c r="AN150" s="34"/>
      <c r="AO150" s="34"/>
      <c r="AP150" s="34"/>
      <c r="AQ150" s="34"/>
      <c r="AR150" s="34"/>
      <c r="AS150" s="35">
        <f>IF(AM150-AN150&lt;&gt;0,AO150/(AM150-AN150),"")</f>
      </c>
      <c r="AT150" s="36"/>
      <c r="AU150" s="36"/>
      <c r="AV150" s="36"/>
      <c r="AW150" s="36"/>
      <c r="AX150" s="36"/>
      <c r="AY150" s="36"/>
      <c r="AZ150" s="36">
        <f>IF(AT150-AU150&lt;&gt;0,AV150/(AT150-AU150),"")</f>
      </c>
    </row>
    <row r="151" spans="1:52" ht="12.75" customHeight="1">
      <c r="A151" s="17" t="s">
        <v>164</v>
      </c>
      <c r="B151" s="17"/>
      <c r="C151" s="17">
        <v>333</v>
      </c>
      <c r="D151" s="20">
        <f>$K151+$R151+$Y151+$AF151+$AM151+$AT151</f>
        <v>1</v>
      </c>
      <c r="E151" s="21">
        <f>$L151+$S151+$Z151+$AG151+$AN151+$AU151</f>
        <v>0</v>
      </c>
      <c r="F151" s="21">
        <f>$M151+$T151+$AA151+$AH151+$AO151+$AV151</f>
        <v>6</v>
      </c>
      <c r="G151" s="22">
        <f>MAX($N151,$U151,$AB151,$AI151,$AP151,$AW151)</f>
        <v>6</v>
      </c>
      <c r="H151" s="22">
        <f>$O151+$V151+$AC151+$AJ151+$AQ151+$AX151</f>
        <v>0</v>
      </c>
      <c r="I151" s="22">
        <f>$P151+$W151+$AD151+$AK151+$AR151+$AY151</f>
        <v>0</v>
      </c>
      <c r="J151" s="23">
        <f>IF(D151-E151&lt;&gt;0,F151/(D151-E151),"")</f>
        <v>6</v>
      </c>
      <c r="K151" s="24"/>
      <c r="L151" s="24"/>
      <c r="M151" s="24"/>
      <c r="N151" s="24"/>
      <c r="O151" s="24"/>
      <c r="P151" s="24"/>
      <c r="Q151" s="26">
        <f>IF(K151-L151&lt;&gt;0,M151/(K151-L151),"")</f>
      </c>
      <c r="R151" s="27"/>
      <c r="S151" s="27"/>
      <c r="T151" s="27"/>
      <c r="U151" s="27"/>
      <c r="V151" s="27"/>
      <c r="W151" s="27"/>
      <c r="X151" s="29">
        <f>IF(R151-S151&lt;&gt;0,T151/(R151-S151),"")</f>
      </c>
      <c r="Y151" s="30"/>
      <c r="Z151" s="30"/>
      <c r="AA151" s="30"/>
      <c r="AB151" s="30"/>
      <c r="AC151" s="30"/>
      <c r="AD151" s="30"/>
      <c r="AE151" s="31">
        <f>IF(Y151-Z151&lt;&gt;0,AA151/(Y151-Z151),"")</f>
      </c>
      <c r="AF151" s="32">
        <v>1</v>
      </c>
      <c r="AG151" s="32">
        <v>0</v>
      </c>
      <c r="AH151" s="32">
        <v>6</v>
      </c>
      <c r="AI151" s="32">
        <v>6</v>
      </c>
      <c r="AJ151" s="32"/>
      <c r="AK151" s="32"/>
      <c r="AL151" s="33">
        <f>IF(AF151-AG151&lt;&gt;0,AH151/(AF151-AG151),"")</f>
        <v>6</v>
      </c>
      <c r="AM151" s="34"/>
      <c r="AN151" s="34"/>
      <c r="AO151" s="34"/>
      <c r="AP151" s="34"/>
      <c r="AQ151" s="34"/>
      <c r="AR151" s="34"/>
      <c r="AS151" s="35">
        <f>IF(AM151-AN151&lt;&gt;0,AO151/(AM151-AN151),"")</f>
      </c>
      <c r="AT151" s="36"/>
      <c r="AU151" s="36"/>
      <c r="AV151" s="36"/>
      <c r="AW151" s="36"/>
      <c r="AX151" s="36"/>
      <c r="AY151" s="36"/>
      <c r="AZ151" s="36">
        <f>IF(AT151-AU151&lt;&gt;0,AV151/(AT151-AU151),"")</f>
      </c>
    </row>
    <row r="152" spans="1:52" ht="12.75" customHeight="1">
      <c r="A152" s="17" t="s">
        <v>165</v>
      </c>
      <c r="B152" s="17"/>
      <c r="C152" s="17">
        <v>576</v>
      </c>
      <c r="D152" s="20">
        <f>$K152+$R152+$Y152+$AF152+$AM152+$AT152</f>
        <v>1</v>
      </c>
      <c r="E152" s="21">
        <f>$L152+$S152+$Z152+$AG152+$AN152+$AU152</f>
        <v>0</v>
      </c>
      <c r="F152" s="21">
        <f>$M152+$T152+$AA152+$AH152+$AO152+$AV152</f>
        <v>12</v>
      </c>
      <c r="G152" s="22">
        <f>MAX($N152,$U152,$AB152,$AI152,$AP152,$AW152)</f>
        <v>12</v>
      </c>
      <c r="H152" s="22">
        <f>$O152+$V152+$AC152+$AJ152+$AQ152+$AX152</f>
        <v>0</v>
      </c>
      <c r="I152" s="22">
        <f>$P152+$W152+$AD152+$AK152+$AR152+$AY152</f>
        <v>0</v>
      </c>
      <c r="J152" s="23">
        <f>IF(D152-E152&lt;&gt;0,F152/(D152-E152),"")</f>
        <v>12</v>
      </c>
      <c r="K152" s="24"/>
      <c r="L152" s="24"/>
      <c r="M152" s="24"/>
      <c r="N152" s="24"/>
      <c r="O152" s="24"/>
      <c r="P152" s="24"/>
      <c r="Q152" s="26">
        <f>IF(K152-L152&lt;&gt;0,M152/(K152-L152),"")</f>
      </c>
      <c r="R152" s="27"/>
      <c r="S152" s="27"/>
      <c r="T152" s="27"/>
      <c r="U152" s="27"/>
      <c r="V152" s="27"/>
      <c r="W152" s="27"/>
      <c r="X152" s="29">
        <f>IF(R152-S152&lt;&gt;0,T152/(R152-S152),"")</f>
      </c>
      <c r="Y152" s="30"/>
      <c r="Z152" s="30"/>
      <c r="AA152" s="30"/>
      <c r="AB152" s="30"/>
      <c r="AC152" s="30"/>
      <c r="AD152" s="30"/>
      <c r="AE152" s="31">
        <f>IF(Y152-Z152&lt;&gt;0,AA152/(Y152-Z152),"")</f>
      </c>
      <c r="AF152" s="32"/>
      <c r="AG152" s="32"/>
      <c r="AH152" s="32"/>
      <c r="AI152" s="32"/>
      <c r="AJ152" s="32"/>
      <c r="AK152" s="32"/>
      <c r="AL152" s="33">
        <f>IF(AF152-AG152&lt;&gt;0,AH152/(AF152-AG152),"")</f>
      </c>
      <c r="AM152" s="40">
        <v>1</v>
      </c>
      <c r="AN152" s="40"/>
      <c r="AO152" s="40">
        <v>12</v>
      </c>
      <c r="AP152" s="40">
        <v>12</v>
      </c>
      <c r="AQ152" s="40"/>
      <c r="AR152" s="40"/>
      <c r="AS152" s="35">
        <f>IF(AM152-AN152&lt;&gt;0,AO152/(AM152-AN152),"")</f>
        <v>12</v>
      </c>
      <c r="AT152" s="36"/>
      <c r="AU152" s="36"/>
      <c r="AV152" s="36"/>
      <c r="AW152" s="36"/>
      <c r="AX152" s="36"/>
      <c r="AY152" s="36"/>
      <c r="AZ152" s="36">
        <f>IF(AT152-AU152&lt;&gt;0,AV152/(AT152-AU152),"")</f>
      </c>
    </row>
    <row r="153" spans="1:52" ht="12.75" customHeight="1">
      <c r="A153" s="17" t="s">
        <v>166</v>
      </c>
      <c r="B153" s="17"/>
      <c r="C153" s="17">
        <v>581</v>
      </c>
      <c r="D153" s="20">
        <f>$K153+$R153+$Y153+$AF153+$AM153+$AT153</f>
        <v>2</v>
      </c>
      <c r="E153" s="21">
        <f>$L153+$S153+$Z153+$AG153+$AN153+$AU153</f>
        <v>0</v>
      </c>
      <c r="F153" s="21">
        <f>$M153+$T153+$AA153+$AH153+$AO153+$AV153</f>
        <v>17</v>
      </c>
      <c r="G153" s="22">
        <f>MAX($N153,$U153,$AB153,$AI153,$AP153,$AW153)</f>
        <v>14</v>
      </c>
      <c r="H153" s="22">
        <f>$O153+$V153+$AC153+$AJ153+$AQ153+$AX153</f>
        <v>0</v>
      </c>
      <c r="I153" s="22">
        <f>$P153+$W153+$AD153+$AK153+$AR153+$AY153</f>
        <v>0</v>
      </c>
      <c r="J153" s="23">
        <f>IF(D153-E153&lt;&gt;0,F153/(D153-E153),"")</f>
        <v>8.5</v>
      </c>
      <c r="K153" s="24"/>
      <c r="L153" s="24"/>
      <c r="M153" s="24"/>
      <c r="N153" s="24"/>
      <c r="O153" s="24"/>
      <c r="P153" s="24"/>
      <c r="Q153" s="26">
        <f>IF(K153-L153&lt;&gt;0,M153/(K153-L153),"")</f>
      </c>
      <c r="R153" s="27"/>
      <c r="S153" s="27"/>
      <c r="T153" s="27"/>
      <c r="U153" s="27"/>
      <c r="V153" s="27"/>
      <c r="W153" s="27"/>
      <c r="X153" s="29">
        <f>IF(R153-S153&lt;&gt;0,T153/(R153-S153),"")</f>
      </c>
      <c r="Y153" s="30"/>
      <c r="Z153" s="30"/>
      <c r="AA153" s="30"/>
      <c r="AB153" s="30"/>
      <c r="AC153" s="30"/>
      <c r="AD153" s="30"/>
      <c r="AE153" s="31">
        <f>IF(Y153-Z153&lt;&gt;0,AA153/(Y153-Z153),"")</f>
      </c>
      <c r="AF153" s="32"/>
      <c r="AG153" s="32"/>
      <c r="AH153" s="32"/>
      <c r="AI153" s="32"/>
      <c r="AJ153" s="32"/>
      <c r="AK153" s="32"/>
      <c r="AL153" s="33">
        <f>IF(AF153-AG153&lt;&gt;0,AH153/(AF153-AG153),"")</f>
      </c>
      <c r="AM153" s="40">
        <v>2</v>
      </c>
      <c r="AN153" s="40">
        <v>0</v>
      </c>
      <c r="AO153" s="40">
        <v>17</v>
      </c>
      <c r="AP153" s="40">
        <v>14</v>
      </c>
      <c r="AQ153" s="40"/>
      <c r="AR153" s="40"/>
      <c r="AS153" s="35">
        <f>IF(AM153-AN153&lt;&gt;0,AO153/(AM153-AN153),"")</f>
        <v>8.5</v>
      </c>
      <c r="AT153" s="36"/>
      <c r="AU153" s="36"/>
      <c r="AV153" s="36"/>
      <c r="AW153" s="36"/>
      <c r="AX153" s="36"/>
      <c r="AY153" s="36"/>
      <c r="AZ153" s="36">
        <f>IF(AT153-AU153&lt;&gt;0,AV153/(AT153-AU153),"")</f>
      </c>
    </row>
    <row r="154" spans="1:52" ht="12.75" customHeight="1">
      <c r="A154" s="17" t="s">
        <v>167</v>
      </c>
      <c r="B154" s="17"/>
      <c r="C154" s="17">
        <v>498</v>
      </c>
      <c r="D154" s="20">
        <f>$K154+$R154+$Y154+$AF154+$AM154+$AT154</f>
        <v>1</v>
      </c>
      <c r="E154" s="21">
        <f>$L154+$S154+$Z154+$AG154+$AN154+$AU154</f>
        <v>1</v>
      </c>
      <c r="F154" s="21">
        <f>$M154+$T154+$AA154+$AH154+$AO154+$AV154</f>
        <v>1</v>
      </c>
      <c r="G154" s="22">
        <f>MAX($N154,$U154,$AB154,$AI154,$AP154,$AW154)</f>
        <v>1</v>
      </c>
      <c r="H154" s="22">
        <f>$O154+$V154+$AC154+$AJ154+$AQ154+$AX154</f>
        <v>0</v>
      </c>
      <c r="I154" s="22">
        <f>$P154+$W154+$AD154+$AK154+$AR154+$AY154</f>
        <v>0</v>
      </c>
      <c r="J154" s="23">
        <f>IF(D154-E154&lt;&gt;0,F154/(D154-E154),"")</f>
      </c>
      <c r="K154" s="24"/>
      <c r="L154" s="24"/>
      <c r="M154" s="24"/>
      <c r="N154" s="24"/>
      <c r="O154" s="24"/>
      <c r="P154" s="24"/>
      <c r="Q154" s="26">
        <f>IF(K154-L154&lt;&gt;0,M154/(K154-L154),"")</f>
      </c>
      <c r="R154" s="27"/>
      <c r="S154" s="27"/>
      <c r="T154" s="27"/>
      <c r="U154" s="27"/>
      <c r="V154" s="27"/>
      <c r="W154" s="27"/>
      <c r="X154" s="29">
        <f>IF(R154-S154&lt;&gt;0,T154/(R154-S154),"")</f>
      </c>
      <c r="Y154" s="30"/>
      <c r="Z154" s="30"/>
      <c r="AA154" s="30"/>
      <c r="AB154" s="30"/>
      <c r="AC154" s="30"/>
      <c r="AD154" s="30"/>
      <c r="AE154" s="31">
        <f>IF(Y154-Z154&lt;&gt;0,AA154/(Y154-Z154),"")</f>
      </c>
      <c r="AF154" s="32">
        <v>1</v>
      </c>
      <c r="AG154" s="32">
        <v>1</v>
      </c>
      <c r="AH154" s="32">
        <v>1</v>
      </c>
      <c r="AI154" s="32">
        <v>1</v>
      </c>
      <c r="AJ154" s="32"/>
      <c r="AK154" s="32"/>
      <c r="AL154" s="33">
        <f>IF(AF154-AG154&lt;&gt;0,AH154/(AF154-AG154),"")</f>
      </c>
      <c r="AM154" s="34"/>
      <c r="AN154" s="34"/>
      <c r="AO154" s="34"/>
      <c r="AP154" s="34"/>
      <c r="AQ154" s="34"/>
      <c r="AR154" s="34"/>
      <c r="AS154" s="35">
        <f>IF(AM154-AN154&lt;&gt;0,AO154/(AM154-AN154),"")</f>
      </c>
      <c r="AT154" s="36"/>
      <c r="AU154" s="36"/>
      <c r="AV154" s="36"/>
      <c r="AW154" s="36"/>
      <c r="AX154" s="36"/>
      <c r="AY154" s="36"/>
      <c r="AZ154" s="36">
        <f>IF(AT154-AU154&lt;&gt;0,AV154/(AT154-AU154),"")</f>
      </c>
    </row>
    <row r="155" spans="1:52" ht="12.75" customHeight="1">
      <c r="A155" s="17" t="s">
        <v>168</v>
      </c>
      <c r="B155" s="17"/>
      <c r="C155" s="17">
        <v>575</v>
      </c>
      <c r="D155" s="20">
        <f>$K155+$R155+$Y155+$AF155+$AM155+$AT155</f>
        <v>1</v>
      </c>
      <c r="E155" s="21">
        <f>$L155+$S155+$Z155+$AG155+$AN155+$AU155</f>
        <v>0</v>
      </c>
      <c r="F155" s="21">
        <f>$M155+$T155+$AA155+$AH155+$AO155+$AV155</f>
        <v>18</v>
      </c>
      <c r="G155" s="22">
        <f>MAX($N155,$U155,$AB155,$AI155,$AP155,$AW155)</f>
        <v>18</v>
      </c>
      <c r="H155" s="22">
        <f>$O155+$V155+$AC155+$AJ155+$AQ155+$AX155</f>
        <v>0</v>
      </c>
      <c r="I155" s="22">
        <f>$P155+$W155+$AD155+$AK155+$AR155+$AY155</f>
        <v>0</v>
      </c>
      <c r="J155" s="23">
        <f>IF(D155-E155&lt;&gt;0,F155/(D155-E155),"")</f>
        <v>18</v>
      </c>
      <c r="K155" s="24"/>
      <c r="L155" s="24"/>
      <c r="M155" s="24"/>
      <c r="N155" s="24"/>
      <c r="O155" s="24"/>
      <c r="P155" s="24"/>
      <c r="Q155" s="26">
        <f>IF(K155-L155&lt;&gt;0,M155/(K155-L155),"")</f>
      </c>
      <c r="R155" s="27"/>
      <c r="S155" s="27"/>
      <c r="T155" s="27"/>
      <c r="U155" s="27"/>
      <c r="V155" s="27"/>
      <c r="W155" s="27"/>
      <c r="X155" s="29">
        <f>IF(R155-S155&lt;&gt;0,T155/(R155-S155),"")</f>
      </c>
      <c r="Y155" s="30"/>
      <c r="Z155" s="30"/>
      <c r="AA155" s="30"/>
      <c r="AB155" s="30"/>
      <c r="AC155" s="30"/>
      <c r="AD155" s="30"/>
      <c r="AE155" s="31">
        <f>IF(Y155-Z155&lt;&gt;0,AA155/(Y155-Z155),"")</f>
      </c>
      <c r="AF155" s="32"/>
      <c r="AG155" s="32"/>
      <c r="AH155" s="32"/>
      <c r="AI155" s="32"/>
      <c r="AJ155" s="32"/>
      <c r="AK155" s="32"/>
      <c r="AL155" s="33">
        <f>IF(AF155-AG155&lt;&gt;0,AH155/(AF155-AG155),"")</f>
      </c>
      <c r="AM155" s="40">
        <v>1</v>
      </c>
      <c r="AN155" s="40"/>
      <c r="AO155" s="40">
        <v>18</v>
      </c>
      <c r="AP155" s="40">
        <v>18</v>
      </c>
      <c r="AQ155" s="40"/>
      <c r="AR155" s="40"/>
      <c r="AS155" s="35">
        <f>IF(AM155-AN155&lt;&gt;0,AO155/(AM155-AN155),"")</f>
        <v>18</v>
      </c>
      <c r="AT155" s="36"/>
      <c r="AU155" s="36"/>
      <c r="AV155" s="36"/>
      <c r="AW155" s="36"/>
      <c r="AX155" s="36"/>
      <c r="AY155" s="36"/>
      <c r="AZ155" s="36">
        <f>IF(AT155-AU155&lt;&gt;0,AV155/(AT155-AU155),"")</f>
      </c>
    </row>
    <row r="156" spans="1:52" ht="12.75" customHeight="1">
      <c r="A156" s="17" t="s">
        <v>169</v>
      </c>
      <c r="B156" s="17"/>
      <c r="C156" s="17">
        <v>426</v>
      </c>
      <c r="D156" s="20">
        <f>$K156+$R156+$Y156+$AF156+$AM156+$AT156</f>
        <v>1</v>
      </c>
      <c r="E156" s="21">
        <f>$L156+$S156+$Z156+$AG156+$AN156+$AU156</f>
        <v>0</v>
      </c>
      <c r="F156" s="21">
        <f>$M156+$T156+$AA156+$AH156+$AO156+$AV156</f>
        <v>0</v>
      </c>
      <c r="G156" s="22">
        <f>MAX($N156,$U156,$AB156,$AI156,$AP156,$AW156)</f>
        <v>0</v>
      </c>
      <c r="H156" s="22">
        <f>$O156+$V156+$AC156+$AJ156+$AQ156+$AX156</f>
        <v>0</v>
      </c>
      <c r="I156" s="22">
        <f>$P156+$W156+$AD156+$AK156+$AR156+$AY156</f>
        <v>0</v>
      </c>
      <c r="J156" s="23">
        <f>IF(D156-E156&lt;&gt;0,F156/(D156-E156),"")</f>
        <v>0</v>
      </c>
      <c r="K156" s="24"/>
      <c r="L156" s="24"/>
      <c r="M156" s="24"/>
      <c r="N156" s="24"/>
      <c r="O156" s="24"/>
      <c r="P156" s="24"/>
      <c r="Q156" s="26">
        <f>IF(K156-L156&lt;&gt;0,M156/(K156-L156),"")</f>
      </c>
      <c r="R156" s="27"/>
      <c r="S156" s="27"/>
      <c r="T156" s="27"/>
      <c r="U156" s="27"/>
      <c r="V156" s="27"/>
      <c r="W156" s="27"/>
      <c r="X156" s="29">
        <f>IF(R156-S156&lt;&gt;0,T156/(R156-S156),"")</f>
      </c>
      <c r="Y156" s="30"/>
      <c r="Z156" s="30"/>
      <c r="AA156" s="30"/>
      <c r="AB156" s="30"/>
      <c r="AC156" s="30"/>
      <c r="AD156" s="30"/>
      <c r="AE156" s="31">
        <f>IF(Y156-Z156&lt;&gt;0,AA156/(Y156-Z156),"")</f>
      </c>
      <c r="AF156" s="32"/>
      <c r="AG156" s="32"/>
      <c r="AH156" s="32"/>
      <c r="AI156" s="32"/>
      <c r="AJ156" s="32"/>
      <c r="AK156" s="32"/>
      <c r="AL156" s="33">
        <f>IF(AF156-AG156&lt;&gt;0,AH156/(AF156-AG156),"")</f>
      </c>
      <c r="AM156" s="34">
        <v>1</v>
      </c>
      <c r="AN156" s="34">
        <v>0</v>
      </c>
      <c r="AO156" s="34">
        <v>0</v>
      </c>
      <c r="AP156" s="34">
        <v>0</v>
      </c>
      <c r="AQ156" s="34"/>
      <c r="AR156" s="34"/>
      <c r="AS156" s="35">
        <f>IF(AM156-AN156&lt;&gt;0,AO156/(AM156-AN156),"")</f>
        <v>0</v>
      </c>
      <c r="AT156" s="36"/>
      <c r="AU156" s="36"/>
      <c r="AV156" s="36"/>
      <c r="AW156" s="36"/>
      <c r="AX156" s="36"/>
      <c r="AY156" s="36"/>
      <c r="AZ156" s="36">
        <f>IF(AT156-AU156&lt;&gt;0,AV156/(AT156-AU156),"")</f>
      </c>
    </row>
    <row r="157" spans="1:52" ht="12.75" customHeight="1">
      <c r="A157" s="17" t="s">
        <v>170</v>
      </c>
      <c r="B157" s="17">
        <v>1979</v>
      </c>
      <c r="C157" s="17">
        <v>50</v>
      </c>
      <c r="D157" s="20">
        <f>$K157+$R157+$Y157+$AF157+$AM157+$AT157</f>
        <v>68</v>
      </c>
      <c r="E157" s="21">
        <f>$L157+$S157+$Z157+$AG157+$AN157+$AU157</f>
        <v>6</v>
      </c>
      <c r="F157" s="21">
        <f>$M157+$T157+$AA157+$AH157+$AO157+$AV157</f>
        <v>1407</v>
      </c>
      <c r="G157" s="22">
        <f>MAX($N157,$U157,$AB157,$AI157,$AP157,$AW157)</f>
        <v>97</v>
      </c>
      <c r="H157" s="22">
        <f>$O157+$V157+$AC157+$AJ157+$AQ157+$AX157</f>
        <v>5</v>
      </c>
      <c r="I157" s="22">
        <f>$P157+$W157+$AD157+$AK157+$AR157+$AY157</f>
        <v>0</v>
      </c>
      <c r="J157" s="23">
        <f>IF(D157-E157&lt;&gt;0,F157/(D157-E157),"")</f>
        <v>22.693548387096776</v>
      </c>
      <c r="K157" s="24">
        <v>3</v>
      </c>
      <c r="L157" s="24">
        <v>0</v>
      </c>
      <c r="M157" s="24">
        <v>21</v>
      </c>
      <c r="N157" s="24">
        <v>19</v>
      </c>
      <c r="O157" s="24"/>
      <c r="P157" s="24"/>
      <c r="Q157" s="26">
        <f>IF(K157-L157&lt;&gt;0,M157/(K157-L157),"")</f>
        <v>7</v>
      </c>
      <c r="R157" s="38">
        <v>64</v>
      </c>
      <c r="S157" s="38">
        <v>6</v>
      </c>
      <c r="T157" s="38">
        <v>1372</v>
      </c>
      <c r="U157" s="38">
        <v>97</v>
      </c>
      <c r="V157" s="38">
        <v>5</v>
      </c>
      <c r="W157" s="38"/>
      <c r="X157" s="29">
        <f>IF(R157-S157&lt;&gt;0,T157/(R157-S157),"")</f>
        <v>23.655172413793103</v>
      </c>
      <c r="Y157" s="30">
        <v>1</v>
      </c>
      <c r="Z157" s="30">
        <v>0</v>
      </c>
      <c r="AA157" s="30">
        <v>14</v>
      </c>
      <c r="AB157" s="30">
        <v>14</v>
      </c>
      <c r="AC157" s="30"/>
      <c r="AD157" s="30"/>
      <c r="AE157" s="31">
        <f>IF(Y157-Z157&lt;&gt;0,AA157/(Y157-Z157),"")</f>
        <v>14</v>
      </c>
      <c r="AF157" s="32"/>
      <c r="AG157" s="32"/>
      <c r="AH157" s="32"/>
      <c r="AI157" s="32"/>
      <c r="AJ157" s="32"/>
      <c r="AK157" s="32"/>
      <c r="AL157" s="33">
        <f>IF(AF157-AG157&lt;&gt;0,AH157/(AF157-AG157),"")</f>
      </c>
      <c r="AM157" s="34"/>
      <c r="AN157" s="34"/>
      <c r="AO157" s="34"/>
      <c r="AP157" s="34"/>
      <c r="AQ157" s="34"/>
      <c r="AR157" s="34"/>
      <c r="AS157" s="35">
        <f>IF(AM157-AN157&lt;&gt;0,AO157/(AM157-AN157),"")</f>
      </c>
      <c r="AT157" s="36"/>
      <c r="AU157" s="36"/>
      <c r="AV157" s="36"/>
      <c r="AW157" s="36"/>
      <c r="AX157" s="36"/>
      <c r="AY157" s="36"/>
      <c r="AZ157" s="36">
        <f>IF(AT157-AU157&lt;&gt;0,AV157/(AT157-AU157),"")</f>
      </c>
    </row>
    <row r="158" spans="1:52" ht="12.75" customHeight="1">
      <c r="A158" s="17" t="s">
        <v>171</v>
      </c>
      <c r="B158" s="17">
        <v>1987</v>
      </c>
      <c r="C158" s="17">
        <v>105</v>
      </c>
      <c r="D158" s="20">
        <f>$K158+$R158+$Y158+$AF158+$AM158+$AT158</f>
        <v>161</v>
      </c>
      <c r="E158" s="21">
        <f>$L158+$S158+$Z158+$AG158+$AN158+$AU158</f>
        <v>25</v>
      </c>
      <c r="F158" s="21">
        <f>$M158+$T158+$AA158+$AH158+$AO158+$AV158</f>
        <v>2033</v>
      </c>
      <c r="G158" s="22">
        <f>MAX($N158,$U158,$AB158,$AI158,$AP158,$AW158)</f>
        <v>84</v>
      </c>
      <c r="H158" s="22">
        <f>$O158+$V158+$AC158+$AJ158+$AQ158+$AX158</f>
        <v>2</v>
      </c>
      <c r="I158" s="22">
        <f>$P158+$W158+$AD158+$AK158+$AR158+$AY158</f>
        <v>0</v>
      </c>
      <c r="J158" s="23">
        <f>IF(D158-E158&lt;&gt;0,F158/(D158-E158),"")</f>
        <v>14.948529411764707</v>
      </c>
      <c r="K158" s="24">
        <v>80</v>
      </c>
      <c r="L158" s="24">
        <v>6</v>
      </c>
      <c r="M158" s="24">
        <v>723</v>
      </c>
      <c r="N158" s="24">
        <v>42</v>
      </c>
      <c r="O158" s="24"/>
      <c r="P158" s="24"/>
      <c r="Q158" s="26">
        <f>IF(K158-L158&lt;&gt;0,M158/(K158-L158),"")</f>
        <v>9.77027027027027</v>
      </c>
      <c r="R158" s="38">
        <f>50+2</f>
        <v>52</v>
      </c>
      <c r="S158" s="38">
        <v>13</v>
      </c>
      <c r="T158" s="38">
        <f>803+27</f>
        <v>830</v>
      </c>
      <c r="U158" s="38">
        <v>84</v>
      </c>
      <c r="V158" s="38">
        <v>1</v>
      </c>
      <c r="W158" s="38"/>
      <c r="X158" s="29">
        <f>IF(R158-S158&lt;&gt;0,T158/(R158-S158),"")</f>
        <v>21.28205128205128</v>
      </c>
      <c r="Y158" s="30">
        <v>28</v>
      </c>
      <c r="Z158" s="30">
        <v>6</v>
      </c>
      <c r="AA158" s="30">
        <v>470</v>
      </c>
      <c r="AB158" s="30">
        <v>52</v>
      </c>
      <c r="AC158" s="30">
        <v>1</v>
      </c>
      <c r="AD158" s="30"/>
      <c r="AE158" s="31">
        <f>IF(Y158-Z158&lt;&gt;0,AA158/(Y158-Z158),"")</f>
        <v>21.363636363636363</v>
      </c>
      <c r="AF158" s="32">
        <v>1</v>
      </c>
      <c r="AG158" s="32">
        <v>0</v>
      </c>
      <c r="AH158" s="32">
        <v>10</v>
      </c>
      <c r="AI158" s="32">
        <v>10</v>
      </c>
      <c r="AJ158" s="32"/>
      <c r="AK158" s="32"/>
      <c r="AL158" s="33">
        <f>IF(AF158-AG158&lt;&gt;0,AH158/(AF158-AG158),"")</f>
        <v>10</v>
      </c>
      <c r="AM158" s="34"/>
      <c r="AN158" s="34"/>
      <c r="AO158" s="34"/>
      <c r="AP158" s="34"/>
      <c r="AQ158" s="34"/>
      <c r="AR158" s="34"/>
      <c r="AS158" s="35">
        <f>IF(AM158-AN158&lt;&gt;0,AO158/(AM158-AN158),"")</f>
      </c>
      <c r="AT158" s="36"/>
      <c r="AU158" s="36"/>
      <c r="AV158" s="36"/>
      <c r="AW158" s="36"/>
      <c r="AX158" s="36"/>
      <c r="AY158" s="36"/>
      <c r="AZ158" s="36">
        <f>IF(AT158-AU158&lt;&gt;0,AV158/(AT158-AU158),"")</f>
      </c>
    </row>
    <row r="159" spans="1:52" ht="12.75" customHeight="1">
      <c r="A159" s="17" t="s">
        <v>172</v>
      </c>
      <c r="B159" s="17"/>
      <c r="C159" s="17">
        <v>454</v>
      </c>
      <c r="D159" s="20">
        <f>$K159+$R159+$Y159+$AF159+$AM159+$AT159</f>
        <v>13</v>
      </c>
      <c r="E159" s="21">
        <f>$L159+$S159+$Z159+$AG159+$AN159+$AU159</f>
        <v>4</v>
      </c>
      <c r="F159" s="21">
        <f>$M159+$T159+$AA159+$AH159+$AO159+$AV159</f>
        <v>88</v>
      </c>
      <c r="G159" s="22">
        <f>MAX($N159,$U159,$AB159,$AI159,$AP159,$AW159)</f>
        <v>22</v>
      </c>
      <c r="H159" s="22">
        <f>$O159+$V159+$AC159+$AJ159+$AQ159+$AX159</f>
        <v>0</v>
      </c>
      <c r="I159" s="22">
        <f>$P159+$W159+$AD159+$AK159+$AR159+$AY159</f>
        <v>0</v>
      </c>
      <c r="J159" s="23">
        <f>IF(D159-E159&lt;&gt;0,F159/(D159-E159),"")</f>
        <v>9.777777777777779</v>
      </c>
      <c r="K159" s="24"/>
      <c r="L159" s="24"/>
      <c r="M159" s="24"/>
      <c r="N159" s="24"/>
      <c r="O159" s="24"/>
      <c r="P159" s="24"/>
      <c r="Q159" s="26">
        <f>IF(K159-L159&lt;&gt;0,M159/(K159-L159),"")</f>
      </c>
      <c r="R159" s="38"/>
      <c r="S159" s="38"/>
      <c r="T159" s="38"/>
      <c r="U159" s="38"/>
      <c r="V159" s="38"/>
      <c r="W159" s="38"/>
      <c r="X159" s="29">
        <f>IF(R159-S159&lt;&gt;0,T159/(R159-S159),"")</f>
      </c>
      <c r="Y159" s="39">
        <v>6</v>
      </c>
      <c r="Z159" s="39">
        <v>1</v>
      </c>
      <c r="AA159" s="39">
        <v>58</v>
      </c>
      <c r="AB159" s="30">
        <v>22</v>
      </c>
      <c r="AC159" s="30"/>
      <c r="AD159" s="30"/>
      <c r="AE159" s="31">
        <f>IF(Y159-Z159&lt;&gt;0,AA159/(Y159-Z159),"")</f>
        <v>11.6</v>
      </c>
      <c r="AF159" s="32">
        <f>2+2</f>
        <v>4</v>
      </c>
      <c r="AG159" s="32">
        <f>1+1</f>
        <v>2</v>
      </c>
      <c r="AH159" s="32">
        <f>5+11</f>
        <v>16</v>
      </c>
      <c r="AI159" s="32">
        <v>5</v>
      </c>
      <c r="AJ159" s="32"/>
      <c r="AK159" s="32"/>
      <c r="AL159" s="33">
        <f>IF(AF159-AG159&lt;&gt;0,AH159/(AF159-AG159),"")</f>
        <v>8</v>
      </c>
      <c r="AM159" s="34">
        <v>3</v>
      </c>
      <c r="AN159" s="34">
        <v>1</v>
      </c>
      <c r="AO159" s="34">
        <v>14</v>
      </c>
      <c r="AP159" s="34">
        <v>12</v>
      </c>
      <c r="AQ159" s="34"/>
      <c r="AR159" s="34"/>
      <c r="AS159" s="35">
        <f>IF(AM159-AN159&lt;&gt;0,AO159/(AM159-AN159),"")</f>
        <v>7</v>
      </c>
      <c r="AT159" s="36"/>
      <c r="AU159" s="36"/>
      <c r="AV159" s="36"/>
      <c r="AW159" s="36"/>
      <c r="AX159" s="36"/>
      <c r="AY159" s="36"/>
      <c r="AZ159" s="36">
        <f>IF(AT159-AU159&lt;&gt;0,AV159/(AT159-AU159),"")</f>
      </c>
    </row>
    <row r="160" spans="1:52" ht="12.75" customHeight="1">
      <c r="A160" s="17" t="s">
        <v>173</v>
      </c>
      <c r="B160" s="17"/>
      <c r="C160" s="17">
        <v>242</v>
      </c>
      <c r="D160" s="20">
        <f>$K160+$R160+$Y160+$AF160+$AM160+$AT160</f>
        <v>1</v>
      </c>
      <c r="E160" s="21">
        <f>$L160+$S160+$Z160+$AG160+$AN160+$AU160</f>
        <v>0</v>
      </c>
      <c r="F160" s="21">
        <f>$M160+$T160+$AA160+$AH160+$AO160+$AV160</f>
        <v>22</v>
      </c>
      <c r="G160" s="22">
        <f>MAX($N160,$U160,$AB160,$AI160,$AP160,$AW160)</f>
        <v>22</v>
      </c>
      <c r="H160" s="22">
        <f>$O160+$V160+$AC160+$AJ160+$AQ160+$AX160</f>
        <v>0</v>
      </c>
      <c r="I160" s="22">
        <f>$P160+$W160+$AD160+$AK160+$AR160+$AY160</f>
        <v>0</v>
      </c>
      <c r="J160" s="23">
        <f>IF(D160-E160&lt;&gt;0,F160/(D160-E160),"")</f>
        <v>22</v>
      </c>
      <c r="K160" s="24"/>
      <c r="L160" s="24"/>
      <c r="M160" s="24"/>
      <c r="N160" s="24"/>
      <c r="O160" s="24"/>
      <c r="P160" s="24"/>
      <c r="Q160" s="26">
        <f>IF(K160-L160&lt;&gt;0,M160/(K160-L160),"")</f>
      </c>
      <c r="R160" s="27"/>
      <c r="S160" s="27"/>
      <c r="T160" s="27"/>
      <c r="U160" s="27"/>
      <c r="V160" s="27"/>
      <c r="W160" s="27"/>
      <c r="X160" s="29">
        <f>IF(R160-S160&lt;&gt;0,T160/(R160-S160),"")</f>
      </c>
      <c r="Y160" s="30">
        <v>1</v>
      </c>
      <c r="Z160" s="30">
        <v>0</v>
      </c>
      <c r="AA160" s="30">
        <v>22</v>
      </c>
      <c r="AB160" s="30">
        <v>22</v>
      </c>
      <c r="AC160" s="30"/>
      <c r="AD160" s="30"/>
      <c r="AE160" s="31">
        <f>IF(Y160-Z160&lt;&gt;0,AA160/(Y160-Z160),"")</f>
        <v>22</v>
      </c>
      <c r="AF160" s="32"/>
      <c r="AG160" s="32"/>
      <c r="AH160" s="32"/>
      <c r="AI160" s="32"/>
      <c r="AJ160" s="32"/>
      <c r="AK160" s="32"/>
      <c r="AL160" s="33">
        <f>IF(AF160-AG160&lt;&gt;0,AH160/(AF160-AG160),"")</f>
      </c>
      <c r="AM160" s="34"/>
      <c r="AN160" s="34"/>
      <c r="AO160" s="34"/>
      <c r="AP160" s="34"/>
      <c r="AQ160" s="34"/>
      <c r="AR160" s="34"/>
      <c r="AS160" s="35">
        <f>IF(AM160-AN160&lt;&gt;0,AO160/(AM160-AN160),"")</f>
      </c>
      <c r="AT160" s="36"/>
      <c r="AU160" s="36"/>
      <c r="AV160" s="36"/>
      <c r="AW160" s="36"/>
      <c r="AX160" s="36"/>
      <c r="AY160" s="36"/>
      <c r="AZ160" s="36">
        <f>IF(AT160-AU160&lt;&gt;0,AV160/(AT160-AU160),"")</f>
      </c>
    </row>
    <row r="161" spans="1:52" ht="12.75" customHeight="1">
      <c r="A161" s="17" t="s">
        <v>174</v>
      </c>
      <c r="B161" s="17"/>
      <c r="C161" s="17">
        <v>154</v>
      </c>
      <c r="D161" s="20">
        <f>$K161+$R161+$Y161+$AF161+$AM161+$AT161</f>
        <v>257</v>
      </c>
      <c r="E161" s="21">
        <f>$L161+$S161+$Z161+$AG161+$AN161+$AU161</f>
        <v>17</v>
      </c>
      <c r="F161" s="21">
        <f>$M161+$T161+$AA161+$AH161+$AO161+$AV161</f>
        <v>5202</v>
      </c>
      <c r="G161" s="22">
        <f>MAX($N161,$U161,$AB161,$AI161,$AP161,$AW161)</f>
        <v>93</v>
      </c>
      <c r="H161" s="22">
        <f>$O161+$V161+$AC161+$AJ161+$AQ161+$AX161</f>
        <v>23</v>
      </c>
      <c r="I161" s="22">
        <f>$P161+$W161+$AD161+$AK161+$AR161+$AY161</f>
        <v>0</v>
      </c>
      <c r="J161" s="23">
        <f>IF(D161-E161&lt;&gt;0,F161/(D161-E161),"")</f>
        <v>21.675</v>
      </c>
      <c r="K161" s="24"/>
      <c r="L161" s="24"/>
      <c r="M161" s="24"/>
      <c r="N161" s="24"/>
      <c r="O161" s="24"/>
      <c r="P161" s="24"/>
      <c r="Q161" s="26">
        <f>IF(K161-L161&lt;&gt;0,M161/(K161-L161),"")</f>
      </c>
      <c r="R161" s="38">
        <v>55</v>
      </c>
      <c r="S161" s="38">
        <v>5</v>
      </c>
      <c r="T161" s="38">
        <v>615</v>
      </c>
      <c r="U161" s="38">
        <v>59</v>
      </c>
      <c r="V161" s="38">
        <v>1</v>
      </c>
      <c r="W161" s="38"/>
      <c r="X161" s="29">
        <f>IF(R161-S161&lt;&gt;0,T161/(R161-S161),"")</f>
        <v>12.3</v>
      </c>
      <c r="Y161" s="39">
        <f>(94+1+1+1)+3</f>
        <v>100</v>
      </c>
      <c r="Z161" s="39">
        <v>7</v>
      </c>
      <c r="AA161" s="39">
        <f>(2318+22+10)+38</f>
        <v>2388</v>
      </c>
      <c r="AB161" s="30">
        <v>82</v>
      </c>
      <c r="AC161" s="30">
        <v>9</v>
      </c>
      <c r="AD161" s="30"/>
      <c r="AE161" s="31">
        <f>IF(Y161-Z161&lt;&gt;0,AA161/(Y161-Z161),"")</f>
        <v>25.677419354838708</v>
      </c>
      <c r="AF161" s="32">
        <v>56</v>
      </c>
      <c r="AG161" s="32">
        <v>2</v>
      </c>
      <c r="AH161" s="32">
        <v>1069</v>
      </c>
      <c r="AI161" s="32">
        <v>93</v>
      </c>
      <c r="AJ161" s="32">
        <v>7</v>
      </c>
      <c r="AK161" s="32"/>
      <c r="AL161" s="33">
        <f>IF(AF161-AG161&lt;&gt;0,AH161/(AF161-AG161),"")</f>
        <v>19.796296296296298</v>
      </c>
      <c r="AM161" s="40">
        <v>46</v>
      </c>
      <c r="AN161" s="40">
        <v>3</v>
      </c>
      <c r="AO161" s="40">
        <v>1130</v>
      </c>
      <c r="AP161" s="59">
        <v>86</v>
      </c>
      <c r="AQ161" s="34">
        <v>6</v>
      </c>
      <c r="AR161" s="34"/>
      <c r="AS161" s="35">
        <f>IF(AM161-AN161&lt;&gt;0,AO161/(AM161-AN161),"")</f>
        <v>26.27906976744186</v>
      </c>
      <c r="AT161" s="36"/>
      <c r="AU161" s="36"/>
      <c r="AV161" s="36"/>
      <c r="AW161" s="36"/>
      <c r="AX161" s="36"/>
      <c r="AY161" s="36"/>
      <c r="AZ161" s="36">
        <f>IF(AT161-AU161&lt;&gt;0,AV161/(AT161-AU161),"")</f>
      </c>
    </row>
    <row r="162" spans="1:52" ht="12.75" customHeight="1">
      <c r="A162" s="17" t="s">
        <v>175</v>
      </c>
      <c r="B162" s="17"/>
      <c r="C162" s="17">
        <v>339</v>
      </c>
      <c r="D162" s="20">
        <f>$K162+$R162+$Y162+$AF162+$AM162+$AT162</f>
        <v>2</v>
      </c>
      <c r="E162" s="21">
        <f>$L162+$S162+$Z162+$AG162+$AN162+$AU162</f>
        <v>0</v>
      </c>
      <c r="F162" s="21">
        <f>$M162+$T162+$AA162+$AH162+$AO162+$AV162</f>
        <v>23</v>
      </c>
      <c r="G162" s="22">
        <f>MAX($N162,$U162,$AB162,$AI162,$AP162,$AW162)</f>
        <v>19</v>
      </c>
      <c r="H162" s="22">
        <f>$O162+$V162+$AC162+$AJ162+$AQ162+$AX162</f>
        <v>0</v>
      </c>
      <c r="I162" s="22">
        <f>$P162+$W162+$AD162+$AK162+$AR162+$AY162</f>
        <v>0</v>
      </c>
      <c r="J162" s="23">
        <f>IF(D162-E162&lt;&gt;0,F162/(D162-E162),"")</f>
        <v>11.5</v>
      </c>
      <c r="K162" s="24"/>
      <c r="L162" s="24"/>
      <c r="M162" s="24"/>
      <c r="N162" s="24"/>
      <c r="O162" s="24"/>
      <c r="P162" s="24"/>
      <c r="Q162" s="26">
        <f>IF(K162-L162&lt;&gt;0,M162/(K162-L162),"")</f>
      </c>
      <c r="R162" s="27"/>
      <c r="S162" s="27"/>
      <c r="T162" s="27"/>
      <c r="U162" s="27"/>
      <c r="V162" s="27"/>
      <c r="W162" s="27"/>
      <c r="X162" s="29">
        <f>IF(R162-S162&lt;&gt;0,T162/(R162-S162),"")</f>
      </c>
      <c r="Y162" s="30"/>
      <c r="Z162" s="30"/>
      <c r="AA162" s="30"/>
      <c r="AB162" s="30"/>
      <c r="AC162" s="30"/>
      <c r="AD162" s="30"/>
      <c r="AE162" s="31">
        <f>IF(Y162-Z162&lt;&gt;0,AA162/(Y162-Z162),"")</f>
      </c>
      <c r="AF162" s="32">
        <v>2</v>
      </c>
      <c r="AG162" s="32">
        <v>0</v>
      </c>
      <c r="AH162" s="32">
        <v>23</v>
      </c>
      <c r="AI162" s="32">
        <v>19</v>
      </c>
      <c r="AJ162" s="32"/>
      <c r="AK162" s="32"/>
      <c r="AL162" s="33">
        <f>IF(AF162-AG162&lt;&gt;0,AH162/(AF162-AG162),"")</f>
        <v>11.5</v>
      </c>
      <c r="AM162" s="34"/>
      <c r="AN162" s="34"/>
      <c r="AO162" s="34"/>
      <c r="AP162" s="34"/>
      <c r="AQ162" s="34"/>
      <c r="AR162" s="34"/>
      <c r="AS162" s="35">
        <f>IF(AM162-AN162&lt;&gt;0,AO162/(AM162-AN162),"")</f>
      </c>
      <c r="AT162" s="36"/>
      <c r="AU162" s="36"/>
      <c r="AV162" s="36"/>
      <c r="AW162" s="36"/>
      <c r="AX162" s="36"/>
      <c r="AY162" s="36"/>
      <c r="AZ162" s="36">
        <f>IF(AT162-AU162&lt;&gt;0,AV162/(AT162-AU162),"")</f>
      </c>
    </row>
    <row r="163" spans="1:52" ht="12.75" customHeight="1">
      <c r="A163" s="17" t="s">
        <v>176</v>
      </c>
      <c r="B163" s="17">
        <v>1974</v>
      </c>
      <c r="C163" s="17">
        <v>19</v>
      </c>
      <c r="D163" s="20">
        <f>$K163+$R163+$Y163+$AF163+$AM163+$AT163</f>
        <v>82</v>
      </c>
      <c r="E163" s="21">
        <f>$L163+$S163+$Z163+$AG163+$AN163+$AU163</f>
        <v>12</v>
      </c>
      <c r="F163" s="21">
        <f>$M163+$T163+$AA163+$AH163+$AO163+$AV163</f>
        <v>1129</v>
      </c>
      <c r="G163" s="22">
        <f>MAX($N163,$U163,$AB163,$AI163,$AP163,$AW163)</f>
        <v>47</v>
      </c>
      <c r="H163" s="22">
        <f>$O163+$V163+$AC163+$AJ163+$AQ163+$AX163</f>
        <v>0</v>
      </c>
      <c r="I163" s="22">
        <f>$P163+$W163+$AD163+$AK163+$AR163+$AY163</f>
        <v>0</v>
      </c>
      <c r="J163" s="23">
        <f>IF(D163-E163&lt;&gt;0,F163/(D163-E163),"")</f>
        <v>16.12857142857143</v>
      </c>
      <c r="K163" s="24">
        <v>10</v>
      </c>
      <c r="L163" s="24">
        <v>0</v>
      </c>
      <c r="M163" s="24">
        <v>146</v>
      </c>
      <c r="N163" s="24">
        <v>29</v>
      </c>
      <c r="O163" s="24"/>
      <c r="P163" s="24"/>
      <c r="Q163" s="26">
        <f>IF(K163-L163&lt;&gt;0,M163/(K163-L163),"")</f>
        <v>14.6</v>
      </c>
      <c r="R163" s="38">
        <v>71</v>
      </c>
      <c r="S163" s="38">
        <v>12</v>
      </c>
      <c r="T163" s="38">
        <v>968</v>
      </c>
      <c r="U163" s="38">
        <v>47</v>
      </c>
      <c r="V163" s="38"/>
      <c r="W163" s="38"/>
      <c r="X163" s="29">
        <f>IF(R163-S163&lt;&gt;0,T163/(R163-S163),"")</f>
        <v>16.406779661016948</v>
      </c>
      <c r="Y163" s="30">
        <v>1</v>
      </c>
      <c r="Z163" s="30">
        <v>0</v>
      </c>
      <c r="AA163" s="30">
        <v>15</v>
      </c>
      <c r="AB163" s="30">
        <v>15</v>
      </c>
      <c r="AC163" s="30"/>
      <c r="AD163" s="30"/>
      <c r="AE163" s="31">
        <f>IF(Y163-Z163&lt;&gt;0,AA163/(Y163-Z163),"")</f>
        <v>15</v>
      </c>
      <c r="AF163" s="32"/>
      <c r="AG163" s="32"/>
      <c r="AH163" s="32"/>
      <c r="AI163" s="32"/>
      <c r="AJ163" s="32"/>
      <c r="AK163" s="32"/>
      <c r="AL163" s="33">
        <f>IF(AF163-AG163&lt;&gt;0,AH163/(AF163-AG163),"")</f>
      </c>
      <c r="AM163" s="34"/>
      <c r="AN163" s="34"/>
      <c r="AO163" s="34"/>
      <c r="AP163" s="34"/>
      <c r="AQ163" s="34"/>
      <c r="AR163" s="34"/>
      <c r="AS163" s="35">
        <f>IF(AM163-AN163&lt;&gt;0,AO163/(AM163-AN163),"")</f>
      </c>
      <c r="AT163" s="36"/>
      <c r="AU163" s="36"/>
      <c r="AV163" s="36"/>
      <c r="AW163" s="36"/>
      <c r="AX163" s="36"/>
      <c r="AY163" s="36"/>
      <c r="AZ163" s="36">
        <f>IF(AT163-AU163&lt;&gt;0,AV163/(AT163-AU163),"")</f>
      </c>
    </row>
    <row r="164" spans="1:52" ht="12.75" customHeight="1">
      <c r="A164" s="17" t="s">
        <v>177</v>
      </c>
      <c r="B164" s="17"/>
      <c r="C164" s="17">
        <v>221</v>
      </c>
      <c r="D164" s="20">
        <f>$K164+$R164+$Y164+$AF164+$AM164+$AT164</f>
        <v>80</v>
      </c>
      <c r="E164" s="21">
        <f>$L164+$S164+$Z164+$AG164+$AN164+$AU164</f>
        <v>9</v>
      </c>
      <c r="F164" s="21">
        <f>$M164+$T164+$AA164+$AH164+$AO164+$AV164</f>
        <v>997</v>
      </c>
      <c r="G164" s="22">
        <f>MAX($N164,$U164,$AB164,$AI164,$AP164,$AW164)</f>
        <v>51</v>
      </c>
      <c r="H164" s="22">
        <f>$O164+$V164+$AC164+$AJ164+$AQ164+$AX164</f>
        <v>2</v>
      </c>
      <c r="I164" s="22">
        <f>$P164+$W164+$AD164+$AK164+$AR164+$AY164</f>
        <v>0</v>
      </c>
      <c r="J164" s="23">
        <f>IF(D164-E164&lt;&gt;0,F164/(D164-E164),"")</f>
        <v>14.04225352112676</v>
      </c>
      <c r="K164" s="24"/>
      <c r="L164" s="24"/>
      <c r="M164" s="24"/>
      <c r="N164" s="24"/>
      <c r="O164" s="24"/>
      <c r="P164" s="24"/>
      <c r="Q164" s="26">
        <f>IF(K164-L164&lt;&gt;0,M164/(K164-L164),"")</f>
      </c>
      <c r="R164" s="38">
        <v>5</v>
      </c>
      <c r="S164" s="38">
        <v>0</v>
      </c>
      <c r="T164" s="38">
        <v>33</v>
      </c>
      <c r="U164" s="38">
        <v>16</v>
      </c>
      <c r="V164" s="38"/>
      <c r="W164" s="38"/>
      <c r="X164" s="29">
        <f>IF(R164-S164&lt;&gt;0,T164/(R164-S164),"")</f>
        <v>6.6</v>
      </c>
      <c r="Y164" s="30">
        <v>33</v>
      </c>
      <c r="Z164" s="30">
        <v>4</v>
      </c>
      <c r="AA164" s="30">
        <v>416</v>
      </c>
      <c r="AB164" s="30">
        <v>49</v>
      </c>
      <c r="AC164" s="30"/>
      <c r="AD164" s="30"/>
      <c r="AE164" s="31">
        <f>IF(Y164-Z164&lt;&gt;0,AA164/(Y164-Z164),"")</f>
        <v>14.344827586206897</v>
      </c>
      <c r="AF164" s="32">
        <v>42</v>
      </c>
      <c r="AG164" s="32">
        <v>5</v>
      </c>
      <c r="AH164" s="32">
        <v>548</v>
      </c>
      <c r="AI164" s="32">
        <v>51</v>
      </c>
      <c r="AJ164" s="32">
        <v>2</v>
      </c>
      <c r="AK164" s="32"/>
      <c r="AL164" s="33">
        <f>IF(AF164-AG164&lt;&gt;0,AH164/(AF164-AG164),"")</f>
        <v>14.81081081081081</v>
      </c>
      <c r="AM164" s="34"/>
      <c r="AN164" s="34"/>
      <c r="AO164" s="34"/>
      <c r="AP164" s="34"/>
      <c r="AQ164" s="34"/>
      <c r="AR164" s="34"/>
      <c r="AS164" s="35">
        <f>IF(AM164-AN164&lt;&gt;0,AO164/(AM164-AN164),"")</f>
      </c>
      <c r="AT164" s="36"/>
      <c r="AU164" s="36"/>
      <c r="AV164" s="36"/>
      <c r="AW164" s="36"/>
      <c r="AX164" s="36"/>
      <c r="AY164" s="36"/>
      <c r="AZ164" s="36">
        <f>IF(AT164-AU164&lt;&gt;0,AV164/(AT164-AU164),"")</f>
      </c>
    </row>
    <row r="165" spans="1:52" ht="12.75" customHeight="1">
      <c r="A165" s="17" t="s">
        <v>178</v>
      </c>
      <c r="B165" s="17"/>
      <c r="C165" s="17">
        <v>585</v>
      </c>
      <c r="D165" s="20">
        <f>$K165+$R165+$Y165+$AF165+$AM165+$AT165</f>
        <v>1</v>
      </c>
      <c r="E165" s="21">
        <f>$L165+$S165+$Z165+$AG165+$AN165+$AU165</f>
        <v>0</v>
      </c>
      <c r="F165" s="21">
        <f>$M165+$T165+$AA165+$AH165+$AO165+$AV165</f>
        <v>17</v>
      </c>
      <c r="G165" s="22">
        <f>MAX($N165,$U165,$AB165,$AI165,$AP165,$AW165)</f>
        <v>17</v>
      </c>
      <c r="H165" s="22">
        <f>$O165+$V165+$AC165+$AJ165+$AQ165+$AX165</f>
        <v>0</v>
      </c>
      <c r="I165" s="22">
        <f>$P165+$W165+$AD165+$AK165+$AR165+$AY165</f>
        <v>0</v>
      </c>
      <c r="J165" s="23">
        <f>IF(D165-E165&lt;&gt;0,F165/(D165-E165),"")</f>
        <v>17</v>
      </c>
      <c r="K165" s="24"/>
      <c r="L165" s="24"/>
      <c r="M165" s="24"/>
      <c r="N165" s="24"/>
      <c r="O165" s="24"/>
      <c r="P165" s="24"/>
      <c r="Q165" s="26"/>
      <c r="R165" s="38"/>
      <c r="S165" s="38"/>
      <c r="T165" s="38"/>
      <c r="U165" s="38"/>
      <c r="V165" s="38"/>
      <c r="W165" s="38"/>
      <c r="X165" s="29"/>
      <c r="Y165" s="30"/>
      <c r="Z165" s="30"/>
      <c r="AA165" s="30"/>
      <c r="AB165" s="30"/>
      <c r="AC165" s="30"/>
      <c r="AD165" s="30"/>
      <c r="AE165" s="31"/>
      <c r="AF165" s="32"/>
      <c r="AG165" s="32"/>
      <c r="AH165" s="32"/>
      <c r="AI165" s="32"/>
      <c r="AJ165" s="32"/>
      <c r="AK165" s="32"/>
      <c r="AL165" s="33">
        <f>IF(AF165-AG165&lt;&gt;0,AH165/(AF165-AG165),"")</f>
      </c>
      <c r="AM165" s="34">
        <v>1</v>
      </c>
      <c r="AN165" s="34">
        <v>0</v>
      </c>
      <c r="AO165" s="34">
        <v>17</v>
      </c>
      <c r="AP165" s="34">
        <v>17</v>
      </c>
      <c r="AQ165" s="34"/>
      <c r="AR165" s="34"/>
      <c r="AS165" s="35">
        <f>IF(AM165-AN165&lt;&gt;0,AO165/(AM165-AN165),"")</f>
        <v>17</v>
      </c>
      <c r="AT165" s="36"/>
      <c r="AU165" s="36"/>
      <c r="AV165" s="36"/>
      <c r="AW165" s="36"/>
      <c r="AX165" s="36"/>
      <c r="AY165" s="36"/>
      <c r="AZ165" s="36">
        <f>IF(AT165-AU165&lt;&gt;0,AV165/(AT165-AU165),"")</f>
      </c>
    </row>
    <row r="166" spans="1:52" ht="12.75" customHeight="1">
      <c r="A166" s="17" t="s">
        <v>179</v>
      </c>
      <c r="B166" s="17"/>
      <c r="C166" s="17">
        <v>286</v>
      </c>
      <c r="D166" s="20">
        <f>$K166+$R166+$Y166+$AF166+$AM166+$AT166</f>
        <v>9</v>
      </c>
      <c r="E166" s="21">
        <f>$L166+$S166+$Z166+$AG166+$AN166+$AU166</f>
        <v>0</v>
      </c>
      <c r="F166" s="21">
        <f>$M166+$T166+$AA166+$AH166+$AO166+$AV166</f>
        <v>132</v>
      </c>
      <c r="G166" s="22">
        <f>MAX($N166,$U166,$AB166,$AI166,$AP166,$AW166)</f>
        <v>54</v>
      </c>
      <c r="H166" s="22">
        <f>$O166+$V166+$AC166+$AJ166+$AQ166+$AX166</f>
        <v>1</v>
      </c>
      <c r="I166" s="22">
        <f>$P166+$W166+$AD166+$AK166+$AR166+$AY166</f>
        <v>0</v>
      </c>
      <c r="J166" s="23">
        <f>IF(D166-E166&lt;&gt;0,F166/(D166-E166),"")</f>
        <v>14.666666666666666</v>
      </c>
      <c r="K166" s="24"/>
      <c r="L166" s="24"/>
      <c r="M166" s="24"/>
      <c r="N166" s="24"/>
      <c r="O166" s="24"/>
      <c r="P166" s="24"/>
      <c r="Q166" s="26">
        <f>IF(K166-L166&lt;&gt;0,M166/(K166-L166),"")</f>
      </c>
      <c r="R166" s="38">
        <v>9</v>
      </c>
      <c r="S166" s="38">
        <v>0</v>
      </c>
      <c r="T166" s="38">
        <v>132</v>
      </c>
      <c r="U166" s="38">
        <v>54</v>
      </c>
      <c r="V166" s="38">
        <v>1</v>
      </c>
      <c r="W166" s="38"/>
      <c r="X166" s="29">
        <f>IF(R166-S166&lt;&gt;0,T166/(R166-S166),"")</f>
        <v>14.666666666666666</v>
      </c>
      <c r="Y166" s="30"/>
      <c r="Z166" s="30"/>
      <c r="AA166" s="30"/>
      <c r="AB166" s="30"/>
      <c r="AC166" s="30"/>
      <c r="AD166" s="30"/>
      <c r="AE166" s="31">
        <f>IF(Y166-Z166&lt;&gt;0,AA166/(Y166-Z166),"")</f>
      </c>
      <c r="AF166" s="32"/>
      <c r="AG166" s="32"/>
      <c r="AH166" s="32"/>
      <c r="AI166" s="32"/>
      <c r="AJ166" s="32"/>
      <c r="AK166" s="32"/>
      <c r="AL166" s="33">
        <f>IF(AF166-AG166&lt;&gt;0,AH166/(AF166-AG166),"")</f>
      </c>
      <c r="AM166" s="34"/>
      <c r="AN166" s="34"/>
      <c r="AO166" s="34"/>
      <c r="AP166" s="34"/>
      <c r="AQ166" s="34"/>
      <c r="AR166" s="34"/>
      <c r="AS166" s="35">
        <f>IF(AM166-AN166&lt;&gt;0,AO166/(AM166-AN166),"")</f>
      </c>
      <c r="AT166" s="36"/>
      <c r="AU166" s="36"/>
      <c r="AV166" s="36"/>
      <c r="AW166" s="36"/>
      <c r="AX166" s="36"/>
      <c r="AY166" s="36"/>
      <c r="AZ166" s="36">
        <f>IF(AT166-AU166&lt;&gt;0,AV166/(AT166-AU166),"")</f>
      </c>
    </row>
    <row r="167" spans="1:52" ht="12.75" customHeight="1">
      <c r="A167" s="17" t="s">
        <v>180</v>
      </c>
      <c r="B167" s="17"/>
      <c r="C167" s="17">
        <v>565</v>
      </c>
      <c r="D167" s="20">
        <f>$K167+$R167+$Y167+$AF167+$AM167+$AT167</f>
        <v>9</v>
      </c>
      <c r="E167" s="21">
        <f>$L167+$S167+$Z167+$AG167+$AN167+$AU167</f>
        <v>2</v>
      </c>
      <c r="F167" s="21">
        <f>$M167+$T167+$AA167+$AH167+$AO167+$AV167</f>
        <v>82</v>
      </c>
      <c r="G167" s="22">
        <f>MAX($N167,$U167,$AB167,$AI167,$AP167,$AW167)</f>
        <v>43</v>
      </c>
      <c r="H167" s="22">
        <f>$O167+$V167+$AC167+$AJ167+$AQ167+$AX167</f>
        <v>0</v>
      </c>
      <c r="I167" s="22">
        <f>$P167+$W167+$AD167+$AK167+$AR167+$AY167</f>
        <v>0</v>
      </c>
      <c r="J167" s="23">
        <f>IF(D167-E167&lt;&gt;0,F167/(D167-E167),"")</f>
        <v>11.714285714285714</v>
      </c>
      <c r="K167" s="24"/>
      <c r="L167" s="24"/>
      <c r="M167" s="24"/>
      <c r="N167" s="24"/>
      <c r="O167" s="24"/>
      <c r="P167" s="24"/>
      <c r="Q167" s="26">
        <f>IF(K167-L167&lt;&gt;0,M167/(K167-L167),"")</f>
      </c>
      <c r="R167" s="38"/>
      <c r="S167" s="38"/>
      <c r="T167" s="38"/>
      <c r="U167" s="38"/>
      <c r="V167" s="38"/>
      <c r="W167" s="38"/>
      <c r="X167" s="29">
        <f>IF(R167-S167&lt;&gt;0,T167/(R167-S167),"")</f>
      </c>
      <c r="Y167" s="30"/>
      <c r="Z167" s="30"/>
      <c r="AA167" s="30"/>
      <c r="AB167" s="30"/>
      <c r="AC167" s="30"/>
      <c r="AD167" s="30"/>
      <c r="AE167" s="31">
        <f>IF(Y167-Z167&lt;&gt;0,AA167/(Y167-Z167),"")</f>
      </c>
      <c r="AF167" s="28">
        <v>3</v>
      </c>
      <c r="AG167" s="28">
        <v>1</v>
      </c>
      <c r="AH167" s="28">
        <v>9</v>
      </c>
      <c r="AI167" s="32">
        <v>5</v>
      </c>
      <c r="AJ167" s="32"/>
      <c r="AK167" s="32"/>
      <c r="AL167" s="33">
        <f>IF(AF167-AG167&lt;&gt;0,AH167/(AF167-AG167),"")</f>
        <v>4.5</v>
      </c>
      <c r="AM167" s="40">
        <v>6</v>
      </c>
      <c r="AN167" s="40">
        <v>1</v>
      </c>
      <c r="AO167" s="40">
        <v>73</v>
      </c>
      <c r="AP167" s="40">
        <v>43</v>
      </c>
      <c r="AQ167" s="40"/>
      <c r="AR167" s="40"/>
      <c r="AS167" s="35">
        <f>IF(AM167-AN167&lt;&gt;0,AO167/(AM167-AN167),"")</f>
        <v>14.6</v>
      </c>
      <c r="AT167" s="36"/>
      <c r="AU167" s="36"/>
      <c r="AV167" s="36"/>
      <c r="AW167" s="36"/>
      <c r="AX167" s="36"/>
      <c r="AY167" s="36"/>
      <c r="AZ167" s="36">
        <f>IF(AT167-AU167&lt;&gt;0,AV167/(AT167-AU167),"")</f>
      </c>
    </row>
    <row r="168" spans="1:52" ht="12.75" customHeight="1">
      <c r="A168" s="17" t="s">
        <v>181</v>
      </c>
      <c r="B168" s="17">
        <v>1986</v>
      </c>
      <c r="C168" s="17">
        <v>102</v>
      </c>
      <c r="D168" s="20">
        <f>$K168+$R168+$Y168+$AF168+$AM168+$AT168</f>
        <v>21</v>
      </c>
      <c r="E168" s="21">
        <f>$L168+$S168+$Z168+$AG168+$AN168+$AU168</f>
        <v>4</v>
      </c>
      <c r="F168" s="21">
        <f>$M168+$T168+$AA168+$AH168+$AO168+$AV168</f>
        <v>39</v>
      </c>
      <c r="G168" s="22">
        <f>MAX($N168,$U168,$AB168,$AI168,$AP168,$AW168)</f>
        <v>13</v>
      </c>
      <c r="H168" s="22">
        <f>$O168+$V168+$AC168+$AJ168+$AQ168+$AX168</f>
        <v>0</v>
      </c>
      <c r="I168" s="22">
        <f>$P168+$W168+$AD168+$AK168+$AR168+$AY168</f>
        <v>0</v>
      </c>
      <c r="J168" s="23">
        <f>IF(D168-E168&lt;&gt;0,F168/(D168-E168),"")</f>
        <v>2.2941176470588234</v>
      </c>
      <c r="K168" s="24"/>
      <c r="L168" s="24"/>
      <c r="M168" s="24"/>
      <c r="N168" s="24"/>
      <c r="O168" s="24"/>
      <c r="P168" s="24"/>
      <c r="Q168" s="26">
        <f>IF(K168-L168&lt;&gt;0,M168/(K168-L168),"")</f>
      </c>
      <c r="R168" s="27"/>
      <c r="S168" s="27"/>
      <c r="T168" s="27"/>
      <c r="U168" s="27"/>
      <c r="V168" s="27"/>
      <c r="W168" s="27"/>
      <c r="X168" s="29">
        <f>IF(R168-S168&lt;&gt;0,T168/(R168-S168),"")</f>
      </c>
      <c r="Y168" s="30">
        <v>21</v>
      </c>
      <c r="Z168" s="30">
        <v>4</v>
      </c>
      <c r="AA168" s="30">
        <v>39</v>
      </c>
      <c r="AB168" s="30">
        <v>13</v>
      </c>
      <c r="AC168" s="30"/>
      <c r="AD168" s="30"/>
      <c r="AE168" s="31">
        <f>IF(Y168-Z168&lt;&gt;0,AA168/(Y168-Z168),"")</f>
        <v>2.2941176470588234</v>
      </c>
      <c r="AF168" s="32"/>
      <c r="AG168" s="32"/>
      <c r="AH168" s="32"/>
      <c r="AI168" s="32"/>
      <c r="AJ168" s="32"/>
      <c r="AK168" s="32"/>
      <c r="AL168" s="33">
        <f>IF(AF168-AG168&lt;&gt;0,AH168/(AF168-AG168),"")</f>
      </c>
      <c r="AM168" s="34"/>
      <c r="AN168" s="34"/>
      <c r="AO168" s="34"/>
      <c r="AP168" s="34"/>
      <c r="AQ168" s="34"/>
      <c r="AR168" s="34"/>
      <c r="AS168" s="35">
        <f>IF(AM168-AN168&lt;&gt;0,AO168/(AM168-AN168),"")</f>
      </c>
      <c r="AT168" s="36"/>
      <c r="AU168" s="36"/>
      <c r="AV168" s="36"/>
      <c r="AW168" s="36"/>
      <c r="AX168" s="36"/>
      <c r="AY168" s="36"/>
      <c r="AZ168" s="36">
        <f>IF(AT168-AU168&lt;&gt;0,AV168/(AT168-AU168),"")</f>
      </c>
    </row>
    <row r="169" spans="1:52" ht="12.75" customHeight="1">
      <c r="A169" s="17" t="s">
        <v>182</v>
      </c>
      <c r="B169" s="17"/>
      <c r="C169" s="17">
        <v>414</v>
      </c>
      <c r="D169" s="20">
        <f>$K169+$R169+$Y169+$AF169+$AM169+$AT169</f>
        <v>27</v>
      </c>
      <c r="E169" s="21">
        <f>$L169+$S169+$Z169+$AG169+$AN169+$AU169</f>
        <v>13</v>
      </c>
      <c r="F169" s="21">
        <f>$M169+$T169+$AA169+$AH169+$AO169+$AV169</f>
        <v>150</v>
      </c>
      <c r="G169" s="22">
        <f>MAX($N169,$U169,$AB169,$AI169,$AP169,$AW169)</f>
        <v>26</v>
      </c>
      <c r="H169" s="22">
        <f>$O169+$V169+$AC169+$AJ169+$AQ169+$AX169</f>
        <v>0</v>
      </c>
      <c r="I169" s="22">
        <f>$P169+$W169+$AD169+$AK169+$AR169+$AY169</f>
        <v>0</v>
      </c>
      <c r="J169" s="23">
        <f>IF(D169-E169&lt;&gt;0,F169/(D169-E169),"")</f>
        <v>10.714285714285714</v>
      </c>
      <c r="K169" s="24">
        <v>5</v>
      </c>
      <c r="L169" s="24">
        <v>3</v>
      </c>
      <c r="M169" s="24">
        <v>18</v>
      </c>
      <c r="N169" s="24">
        <v>7</v>
      </c>
      <c r="O169" s="24"/>
      <c r="P169" s="24"/>
      <c r="Q169" s="26">
        <f>IF(K169-L169&lt;&gt;0,M169/(K169-L169),"")</f>
        <v>9</v>
      </c>
      <c r="R169" s="38">
        <v>6</v>
      </c>
      <c r="S169" s="38">
        <v>3</v>
      </c>
      <c r="T169" s="38">
        <v>54</v>
      </c>
      <c r="U169" s="38">
        <v>23</v>
      </c>
      <c r="V169" s="38"/>
      <c r="W169" s="38"/>
      <c r="X169" s="29">
        <f>IF(R169-S169&lt;&gt;0,T169/(R169-S169),"")</f>
        <v>18</v>
      </c>
      <c r="Y169" s="30">
        <v>5</v>
      </c>
      <c r="Z169" s="30">
        <v>2</v>
      </c>
      <c r="AA169" s="30">
        <v>29</v>
      </c>
      <c r="AB169" s="30">
        <v>26</v>
      </c>
      <c r="AC169" s="30"/>
      <c r="AD169" s="30"/>
      <c r="AE169" s="31">
        <f>IF(Y169-Z169&lt;&gt;0,AA169/(Y169-Z169),"")</f>
        <v>9.666666666666666</v>
      </c>
      <c r="AF169" s="32">
        <v>5</v>
      </c>
      <c r="AG169" s="32">
        <v>3</v>
      </c>
      <c r="AH169" s="32">
        <v>28</v>
      </c>
      <c r="AI169" s="32">
        <v>18</v>
      </c>
      <c r="AJ169" s="32"/>
      <c r="AK169" s="32"/>
      <c r="AL169" s="33">
        <f>IF(AF169-AG169&lt;&gt;0,AH169/(AF169-AG169),"")</f>
        <v>14</v>
      </c>
      <c r="AM169" s="34">
        <v>6</v>
      </c>
      <c r="AN169" s="34">
        <v>2</v>
      </c>
      <c r="AO169" s="34">
        <v>21</v>
      </c>
      <c r="AP169" s="34">
        <v>10</v>
      </c>
      <c r="AQ169" s="34"/>
      <c r="AR169" s="34"/>
      <c r="AS169" s="35">
        <f>IF(AM169-AN169&lt;&gt;0,AO169/(AM169-AN169),"")</f>
        <v>5.25</v>
      </c>
      <c r="AT169" s="36"/>
      <c r="AU169" s="36"/>
      <c r="AV169" s="36"/>
      <c r="AW169" s="36"/>
      <c r="AX169" s="36"/>
      <c r="AY169" s="36"/>
      <c r="AZ169" s="36">
        <f>IF(AT169-AU169&lt;&gt;0,AV169/(AT169-AU169),"")</f>
      </c>
    </row>
    <row r="170" spans="1:52" ht="12.75" customHeight="1">
      <c r="A170" s="17" t="s">
        <v>183</v>
      </c>
      <c r="B170" s="17"/>
      <c r="C170" s="17">
        <v>133</v>
      </c>
      <c r="D170" s="20">
        <f>$K170+$R170+$Y170+$AF170+$AM170+$AT170</f>
        <v>10</v>
      </c>
      <c r="E170" s="21">
        <f>$L170+$S170+$Z170+$AG170+$AN170+$AU170</f>
        <v>1</v>
      </c>
      <c r="F170" s="21">
        <f>$M170+$T170+$AA170+$AH170+$AO170+$AV170</f>
        <v>102</v>
      </c>
      <c r="G170" s="22">
        <f>MAX($N170,$U170,$AB170,$AI170,$AP170,$AW170)</f>
        <v>21</v>
      </c>
      <c r="H170" s="22">
        <f>$O170+$V170+$AC170+$AJ170+$AQ170+$AX170</f>
        <v>0</v>
      </c>
      <c r="I170" s="22">
        <f>$P170+$W170+$AD170+$AK170+$AR170+$AY170</f>
        <v>0</v>
      </c>
      <c r="J170" s="23">
        <f>IF(D170-E170&lt;&gt;0,F170/(D170-E170),"")</f>
        <v>11.333333333333334</v>
      </c>
      <c r="K170" s="24"/>
      <c r="L170" s="24"/>
      <c r="M170" s="24"/>
      <c r="N170" s="24"/>
      <c r="O170" s="24"/>
      <c r="P170" s="24"/>
      <c r="Q170" s="26">
        <f>IF(K170-L170&lt;&gt;0,M170/(K170-L170),"")</f>
      </c>
      <c r="R170" s="27"/>
      <c r="S170" s="27"/>
      <c r="T170" s="27"/>
      <c r="U170" s="27"/>
      <c r="V170" s="27"/>
      <c r="W170" s="27"/>
      <c r="X170" s="29">
        <f>IF(R170-S170&lt;&gt;0,T170/(R170-S170),"")</f>
      </c>
      <c r="Y170" s="30">
        <v>10</v>
      </c>
      <c r="Z170" s="30">
        <v>1</v>
      </c>
      <c r="AA170" s="30">
        <v>102</v>
      </c>
      <c r="AB170" s="30">
        <v>21</v>
      </c>
      <c r="AC170" s="30"/>
      <c r="AD170" s="30"/>
      <c r="AE170" s="31">
        <f>IF(Y170-Z170&lt;&gt;0,AA170/(Y170-Z170),"")</f>
        <v>11.333333333333334</v>
      </c>
      <c r="AF170" s="32"/>
      <c r="AG170" s="32"/>
      <c r="AH170" s="32"/>
      <c r="AI170" s="32"/>
      <c r="AJ170" s="32"/>
      <c r="AK170" s="32"/>
      <c r="AL170" s="33">
        <f>IF(AF170-AG170&lt;&gt;0,AH170/(AF170-AG170),"")</f>
      </c>
      <c r="AM170" s="34"/>
      <c r="AN170" s="34"/>
      <c r="AO170" s="34"/>
      <c r="AP170" s="34"/>
      <c r="AQ170" s="34"/>
      <c r="AR170" s="34"/>
      <c r="AS170" s="35">
        <f>IF(AM170-AN170&lt;&gt;0,AO170/(AM170-AN170),"")</f>
      </c>
      <c r="AT170" s="36"/>
      <c r="AU170" s="36"/>
      <c r="AV170" s="36"/>
      <c r="AW170" s="36"/>
      <c r="AX170" s="36"/>
      <c r="AY170" s="36"/>
      <c r="AZ170" s="36">
        <f>IF(AT170-AU170&lt;&gt;0,AV170/(AT170-AU170),"")</f>
      </c>
    </row>
    <row r="171" spans="1:52" ht="12.75" customHeight="1">
      <c r="A171" s="17" t="s">
        <v>184</v>
      </c>
      <c r="B171" s="17"/>
      <c r="C171" s="17">
        <v>166</v>
      </c>
      <c r="D171" s="20">
        <f>$K171+$R171+$Y171+$AF171+$AM171+$AT171</f>
        <v>8</v>
      </c>
      <c r="E171" s="21">
        <f>$L171+$S171+$Z171+$AG171+$AN171+$AU171</f>
        <v>0</v>
      </c>
      <c r="F171" s="21">
        <f>$M171+$T171+$AA171+$AH171+$AO171+$AV171</f>
        <v>41</v>
      </c>
      <c r="G171" s="22">
        <f>MAX($N171,$U171,$AB171,$AI171,$AP171,$AW171)</f>
        <v>20</v>
      </c>
      <c r="H171" s="22">
        <f>$O171+$V171+$AC171+$AJ171+$AQ171+$AX171</f>
        <v>0</v>
      </c>
      <c r="I171" s="22">
        <f>$P171+$W171+$AD171+$AK171+$AR171+$AY171</f>
        <v>0</v>
      </c>
      <c r="J171" s="23">
        <f>IF(D171-E171&lt;&gt;0,F171/(D171-E171),"")</f>
        <v>5.125</v>
      </c>
      <c r="K171" s="24"/>
      <c r="L171" s="24"/>
      <c r="M171" s="24"/>
      <c r="N171" s="24"/>
      <c r="O171" s="24"/>
      <c r="P171" s="24"/>
      <c r="Q171" s="26">
        <f>IF(K171-L171&lt;&gt;0,M171/(K171-L171),"")</f>
      </c>
      <c r="R171" s="38">
        <v>4</v>
      </c>
      <c r="S171" s="38">
        <v>0</v>
      </c>
      <c r="T171" s="38">
        <v>33</v>
      </c>
      <c r="U171" s="38">
        <v>20</v>
      </c>
      <c r="V171" s="38"/>
      <c r="W171" s="38"/>
      <c r="X171" s="29">
        <f>IF(R171-S171&lt;&gt;0,T171/(R171-S171),"")</f>
        <v>8.25</v>
      </c>
      <c r="Y171" s="30">
        <v>4</v>
      </c>
      <c r="Z171" s="30">
        <v>0</v>
      </c>
      <c r="AA171" s="30">
        <v>8</v>
      </c>
      <c r="AB171" s="30">
        <v>7</v>
      </c>
      <c r="AC171" s="30"/>
      <c r="AD171" s="30"/>
      <c r="AE171" s="31">
        <f>IF(Y171-Z171&lt;&gt;0,AA171/(Y171-Z171),"")</f>
        <v>2</v>
      </c>
      <c r="AF171" s="32"/>
      <c r="AG171" s="32"/>
      <c r="AH171" s="32"/>
      <c r="AI171" s="32"/>
      <c r="AJ171" s="32"/>
      <c r="AK171" s="32"/>
      <c r="AL171" s="33">
        <f>IF(AF171-AG171&lt;&gt;0,AH171/(AF171-AG171),"")</f>
      </c>
      <c r="AM171" s="34"/>
      <c r="AN171" s="34"/>
      <c r="AO171" s="34"/>
      <c r="AP171" s="34"/>
      <c r="AQ171" s="34"/>
      <c r="AR171" s="34"/>
      <c r="AS171" s="35">
        <f>IF(AM171-AN171&lt;&gt;0,AO171/(AM171-AN171),"")</f>
      </c>
      <c r="AT171" s="36"/>
      <c r="AU171" s="36"/>
      <c r="AV171" s="36"/>
      <c r="AW171" s="36"/>
      <c r="AX171" s="36"/>
      <c r="AY171" s="36"/>
      <c r="AZ171" s="36">
        <f>IF(AT171-AU171&lt;&gt;0,AV171/(AT171-AU171),"")</f>
      </c>
    </row>
    <row r="172" spans="1:52" ht="12.75" customHeight="1">
      <c r="A172" s="17" t="s">
        <v>185</v>
      </c>
      <c r="B172" s="17"/>
      <c r="C172" s="17">
        <v>591</v>
      </c>
      <c r="D172" s="20">
        <f>$K172+$R172+$Y172+$AF172+$AM172+$AT172</f>
        <v>27</v>
      </c>
      <c r="E172" s="21">
        <f>$L172+$S172+$Z172+$AG172+$AN172+$AU172</f>
        <v>10</v>
      </c>
      <c r="F172" s="21">
        <f>$M172+$T172+$AA172+$AH172+$AO172+$AV172</f>
        <v>365</v>
      </c>
      <c r="G172" s="22">
        <f>MAX($N172,$U172,$AB172,$AI172,$AP172,$AW172)</f>
        <v>68</v>
      </c>
      <c r="H172" s="22">
        <f>$O172+$V172+$AC172+$AJ172+$AQ172+$AX172</f>
        <v>1</v>
      </c>
      <c r="I172" s="22">
        <f>$P172+$W172+$AD172+$AK172+$AR172+$AY172</f>
        <v>0</v>
      </c>
      <c r="J172" s="23">
        <f>IF(D172-E172&lt;&gt;0,F172/(D172-E172),"")</f>
        <v>21.470588235294116</v>
      </c>
      <c r="K172" s="24"/>
      <c r="L172" s="24"/>
      <c r="M172" s="24"/>
      <c r="N172" s="24"/>
      <c r="O172" s="24"/>
      <c r="P172" s="24"/>
      <c r="Q172" s="26"/>
      <c r="R172" s="38">
        <v>14</v>
      </c>
      <c r="S172" s="38">
        <v>3</v>
      </c>
      <c r="T172" s="38">
        <v>168</v>
      </c>
      <c r="U172" s="38">
        <v>29</v>
      </c>
      <c r="V172" s="38"/>
      <c r="W172" s="38"/>
      <c r="X172" s="29">
        <f>IF(R172-S172&lt;&gt;0,T172/(R172-S172),"")</f>
        <v>15.272727272727273</v>
      </c>
      <c r="Y172" s="30">
        <v>10</v>
      </c>
      <c r="Z172" s="30">
        <v>5</v>
      </c>
      <c r="AA172" s="30">
        <v>171</v>
      </c>
      <c r="AB172" s="41">
        <v>68</v>
      </c>
      <c r="AC172" s="30">
        <v>1</v>
      </c>
      <c r="AD172" s="30"/>
      <c r="AE172" s="31">
        <f>IF(Y172-Z172&lt;&gt;0,AA172/(Y172-Z172),"")</f>
        <v>34.2</v>
      </c>
      <c r="AF172" s="32">
        <v>3</v>
      </c>
      <c r="AG172" s="32">
        <v>2</v>
      </c>
      <c r="AH172" s="32">
        <v>26</v>
      </c>
      <c r="AI172" s="32">
        <v>15</v>
      </c>
      <c r="AJ172" s="32"/>
      <c r="AK172" s="32"/>
      <c r="AL172" s="33">
        <f>IF(AF172-AG172&lt;&gt;0,AH172/(AF172-AG172),"")</f>
        <v>26</v>
      </c>
      <c r="AM172" s="34"/>
      <c r="AN172" s="34"/>
      <c r="AO172" s="34"/>
      <c r="AP172" s="34"/>
      <c r="AQ172" s="34"/>
      <c r="AR172" s="34"/>
      <c r="AS172" s="35">
        <f>IF(AM172-AN172&lt;&gt;0,AO172/(AM172-AN172),"")</f>
      </c>
      <c r="AT172" s="36"/>
      <c r="AU172" s="36"/>
      <c r="AV172" s="36"/>
      <c r="AW172" s="36"/>
      <c r="AX172" s="36"/>
      <c r="AY172" s="36"/>
      <c r="AZ172" s="36">
        <f>IF(AT172-AU172&lt;&gt;0,AV172/(AT172-AU172),"")</f>
      </c>
    </row>
    <row r="173" spans="1:52" ht="12.75" customHeight="1">
      <c r="A173" s="17" t="s">
        <v>186</v>
      </c>
      <c r="B173" s="17"/>
      <c r="C173" s="17">
        <v>134</v>
      </c>
      <c r="D173" s="20">
        <f>$K173+$R173+$Y173+$AF173+$AM173+$AT173</f>
        <v>11</v>
      </c>
      <c r="E173" s="21">
        <f>$L173+$S173+$Z173+$AG173+$AN173+$AU173</f>
        <v>1</v>
      </c>
      <c r="F173" s="21">
        <f>$M173+$T173+$AA173+$AH173+$AO173+$AV173</f>
        <v>79</v>
      </c>
      <c r="G173" s="22">
        <f>MAX($N173,$U173,$AB173,$AI173,$AP173,$AW173)</f>
        <v>19</v>
      </c>
      <c r="H173" s="22">
        <f>$O173+$V173+$AC173+$AJ173+$AQ173+$AX173</f>
        <v>0</v>
      </c>
      <c r="I173" s="22">
        <f>$P173+$W173+$AD173+$AK173+$AR173+$AY173</f>
        <v>0</v>
      </c>
      <c r="J173" s="23">
        <f>IF(D173-E173&lt;&gt;0,F173/(D173-E173),"")</f>
        <v>7.9</v>
      </c>
      <c r="K173" s="24"/>
      <c r="L173" s="24"/>
      <c r="M173" s="24"/>
      <c r="N173" s="24"/>
      <c r="O173" s="24"/>
      <c r="P173" s="24"/>
      <c r="Q173" s="26">
        <f>IF(K173-L173&lt;&gt;0,M173/(K173-L173),"")</f>
      </c>
      <c r="R173" s="27"/>
      <c r="S173" s="27"/>
      <c r="T173" s="27"/>
      <c r="U173" s="27"/>
      <c r="V173" s="27"/>
      <c r="W173" s="27"/>
      <c r="X173" s="29">
        <f>IF(R173-S173&lt;&gt;0,T173/(R173-S173),"")</f>
      </c>
      <c r="Y173" s="30">
        <v>11</v>
      </c>
      <c r="Z173" s="30">
        <v>1</v>
      </c>
      <c r="AA173" s="30">
        <v>79</v>
      </c>
      <c r="AB173" s="30">
        <v>19</v>
      </c>
      <c r="AC173" s="30"/>
      <c r="AD173" s="30"/>
      <c r="AE173" s="31">
        <f>IF(Y173-Z173&lt;&gt;0,AA173/(Y173-Z173),"")</f>
        <v>7.9</v>
      </c>
      <c r="AF173" s="32"/>
      <c r="AG173" s="32"/>
      <c r="AH173" s="32"/>
      <c r="AI173" s="32"/>
      <c r="AJ173" s="32"/>
      <c r="AK173" s="32"/>
      <c r="AL173" s="33">
        <f>IF(AF173-AG173&lt;&gt;0,AH173/(AF173-AG173),"")</f>
      </c>
      <c r="AM173" s="34"/>
      <c r="AN173" s="34"/>
      <c r="AO173" s="34"/>
      <c r="AP173" s="34"/>
      <c r="AQ173" s="34"/>
      <c r="AR173" s="34"/>
      <c r="AS173" s="35">
        <f>IF(AM173-AN173&lt;&gt;0,AO173/(AM173-AN173),"")</f>
      </c>
      <c r="AT173" s="36"/>
      <c r="AU173" s="36"/>
      <c r="AV173" s="36"/>
      <c r="AW173" s="36"/>
      <c r="AX173" s="36"/>
      <c r="AY173" s="36"/>
      <c r="AZ173" s="36">
        <f>IF(AT173-AU173&lt;&gt;0,AV173/(AT173-AU173),"")</f>
      </c>
    </row>
    <row r="174" spans="1:52" ht="12.75" customHeight="1">
      <c r="A174" s="17" t="s">
        <v>187</v>
      </c>
      <c r="B174" s="17"/>
      <c r="C174" s="17">
        <v>280</v>
      </c>
      <c r="D174" s="20">
        <f>$K174+$R174+$Y174+$AF174+$AM174+$AT174</f>
        <v>1</v>
      </c>
      <c r="E174" s="21">
        <f>$L174+$S174+$Z174+$AG174+$AN174+$AU174</f>
        <v>0</v>
      </c>
      <c r="F174" s="21">
        <f>$M174+$T174+$AA174+$AH174+$AO174+$AV174</f>
        <v>2</v>
      </c>
      <c r="G174" s="22">
        <f>MAX($N174,$U174,$AB174,$AI174,$AP174,$AW174)</f>
        <v>2</v>
      </c>
      <c r="H174" s="22">
        <f>$O174+$V174+$AC174+$AJ174+$AQ174+$AX174</f>
        <v>0</v>
      </c>
      <c r="I174" s="22">
        <f>$P174+$W174+$AD174+$AK174+$AR174+$AY174</f>
        <v>0</v>
      </c>
      <c r="J174" s="23">
        <f>IF(D174-E174&lt;&gt;0,F174/(D174-E174),"")</f>
        <v>2</v>
      </c>
      <c r="K174" s="24"/>
      <c r="L174" s="24"/>
      <c r="M174" s="24"/>
      <c r="N174" s="24"/>
      <c r="O174" s="24"/>
      <c r="P174" s="24"/>
      <c r="Q174" s="26">
        <f>IF(K174-L174&lt;&gt;0,M174/(K174-L174),"")</f>
      </c>
      <c r="R174" s="27"/>
      <c r="S174" s="27"/>
      <c r="T174" s="27"/>
      <c r="U174" s="27"/>
      <c r="V174" s="27"/>
      <c r="W174" s="27"/>
      <c r="X174" s="29">
        <f>IF(R174-S174&lt;&gt;0,T174/(R174-S174),"")</f>
      </c>
      <c r="Y174" s="30"/>
      <c r="Z174" s="30"/>
      <c r="AA174" s="30"/>
      <c r="AB174" s="30"/>
      <c r="AC174" s="30"/>
      <c r="AD174" s="30"/>
      <c r="AE174" s="31">
        <f>IF(Y174-Z174&lt;&gt;0,AA174/(Y174-Z174),"")</f>
      </c>
      <c r="AF174" s="32">
        <v>1</v>
      </c>
      <c r="AG174" s="32">
        <v>0</v>
      </c>
      <c r="AH174" s="32">
        <v>2</v>
      </c>
      <c r="AI174" s="32">
        <v>2</v>
      </c>
      <c r="AJ174" s="32"/>
      <c r="AK174" s="32"/>
      <c r="AL174" s="33">
        <f>IF(AF174-AG174&lt;&gt;0,AH174/(AF174-AG174),"")</f>
        <v>2</v>
      </c>
      <c r="AM174" s="34"/>
      <c r="AN174" s="34"/>
      <c r="AO174" s="34"/>
      <c r="AP174" s="34"/>
      <c r="AQ174" s="34"/>
      <c r="AR174" s="34"/>
      <c r="AS174" s="35">
        <f>IF(AM174-AN174&lt;&gt;0,AO174/(AM174-AN174),"")</f>
      </c>
      <c r="AT174" s="36"/>
      <c r="AU174" s="36"/>
      <c r="AV174" s="36"/>
      <c r="AW174" s="36"/>
      <c r="AX174" s="36"/>
      <c r="AY174" s="36"/>
      <c r="AZ174" s="36">
        <f>IF(AT174-AU174&lt;&gt;0,AV174/(AT174-AU174),"")</f>
      </c>
    </row>
    <row r="175" spans="1:52" ht="12.75" customHeight="1">
      <c r="A175" s="17" t="s">
        <v>188</v>
      </c>
      <c r="B175" s="17"/>
      <c r="C175" s="17">
        <v>277</v>
      </c>
      <c r="D175" s="20">
        <f>$K175+$R175+$Y175+$AF175+$AM175+$AT175</f>
        <v>1</v>
      </c>
      <c r="E175" s="21">
        <f>$L175+$S175+$Z175+$AG175+$AN175+$AU175</f>
        <v>0</v>
      </c>
      <c r="F175" s="21">
        <f>$M175+$T175+$AA175+$AH175+$AO175+$AV175</f>
        <v>10</v>
      </c>
      <c r="G175" s="22">
        <f>MAX($N175,$U175,$AB175,$AI175,$AP175,$AW175)</f>
        <v>10</v>
      </c>
      <c r="H175" s="22">
        <f>$O175+$V175+$AC175+$AJ175+$AQ175+$AX175</f>
        <v>0</v>
      </c>
      <c r="I175" s="22">
        <f>$P175+$W175+$AD175+$AK175+$AR175+$AY175</f>
        <v>0</v>
      </c>
      <c r="J175" s="23">
        <f>IF(D175-E175&lt;&gt;0,F175/(D175-E175),"")</f>
        <v>10</v>
      </c>
      <c r="K175" s="24"/>
      <c r="L175" s="24"/>
      <c r="M175" s="24"/>
      <c r="N175" s="24"/>
      <c r="O175" s="24"/>
      <c r="P175" s="24"/>
      <c r="Q175" s="26">
        <f>IF(K175-L175&lt;&gt;0,M175/(K175-L175),"")</f>
      </c>
      <c r="R175" s="27"/>
      <c r="S175" s="27"/>
      <c r="T175" s="27"/>
      <c r="U175" s="27"/>
      <c r="V175" s="27"/>
      <c r="W175" s="27"/>
      <c r="X175" s="29">
        <f>IF(R175-S175&lt;&gt;0,T175/(R175-S175),"")</f>
      </c>
      <c r="Y175" s="30"/>
      <c r="Z175" s="30"/>
      <c r="AA175" s="30"/>
      <c r="AB175" s="30"/>
      <c r="AC175" s="30"/>
      <c r="AD175" s="30"/>
      <c r="AE175" s="31">
        <f>IF(Y175-Z175&lt;&gt;0,AA175/(Y175-Z175),"")</f>
      </c>
      <c r="AF175" s="32">
        <v>1</v>
      </c>
      <c r="AG175" s="32">
        <v>0</v>
      </c>
      <c r="AH175" s="32">
        <v>10</v>
      </c>
      <c r="AI175" s="32">
        <v>10</v>
      </c>
      <c r="AJ175" s="32"/>
      <c r="AK175" s="32"/>
      <c r="AL175" s="33">
        <f>IF(AF175-AG175&lt;&gt;0,AH175/(AF175-AG175),"")</f>
        <v>10</v>
      </c>
      <c r="AM175" s="34"/>
      <c r="AN175" s="34"/>
      <c r="AO175" s="34"/>
      <c r="AP175" s="34"/>
      <c r="AQ175" s="34"/>
      <c r="AR175" s="34"/>
      <c r="AS175" s="35">
        <f>IF(AM175-AN175&lt;&gt;0,AO175/(AM175-AN175),"")</f>
      </c>
      <c r="AT175" s="36"/>
      <c r="AU175" s="36"/>
      <c r="AV175" s="36"/>
      <c r="AW175" s="36"/>
      <c r="AX175" s="36"/>
      <c r="AY175" s="36"/>
      <c r="AZ175" s="36">
        <f>IF(AT175-AU175&lt;&gt;0,AV175/(AT175-AU175),"")</f>
      </c>
    </row>
    <row r="176" spans="1:52" ht="12.75" customHeight="1">
      <c r="A176" s="17" t="s">
        <v>189</v>
      </c>
      <c r="B176" s="17"/>
      <c r="C176" s="17">
        <v>508</v>
      </c>
      <c r="D176" s="20">
        <f>$K176+$R176+$Y176+$AF176+$AM176+$AT176</f>
        <v>3</v>
      </c>
      <c r="E176" s="21">
        <f>$L176+$S176+$Z176+$AG176+$AN176+$AU176</f>
        <v>1</v>
      </c>
      <c r="F176" s="21">
        <f>$M176+$T176+$AA176+$AH176+$AO176+$AV176</f>
        <v>67</v>
      </c>
      <c r="G176" s="22">
        <f>MAX($N176,$U176,$AB176,$AI176,$AP176,$AW176)</f>
        <v>47</v>
      </c>
      <c r="H176" s="22">
        <f>$O176+$V176+$AC176+$AJ176+$AQ176+$AX176</f>
        <v>0</v>
      </c>
      <c r="I176" s="22">
        <f>$P176+$W176+$AD176+$AK176+$AR176+$AY176</f>
        <v>0</v>
      </c>
      <c r="J176" s="23">
        <f>IF(D176-E176&lt;&gt;0,F176/(D176-E176),"")</f>
        <v>33.5</v>
      </c>
      <c r="K176" s="24"/>
      <c r="L176" s="24"/>
      <c r="M176" s="24"/>
      <c r="N176" s="24"/>
      <c r="O176" s="24"/>
      <c r="P176" s="24"/>
      <c r="Q176" s="26">
        <f>IF(K176-L176&lt;&gt;0,M176/(K176-L176),"")</f>
      </c>
      <c r="R176" s="27"/>
      <c r="S176" s="27"/>
      <c r="T176" s="27"/>
      <c r="U176" s="27"/>
      <c r="V176" s="27"/>
      <c r="W176" s="27"/>
      <c r="X176" s="29">
        <f>IF(R176-S176&lt;&gt;0,T176/(R176-S176),"")</f>
      </c>
      <c r="Y176" s="30"/>
      <c r="Z176" s="30"/>
      <c r="AA176" s="30"/>
      <c r="AB176" s="30"/>
      <c r="AC176" s="30"/>
      <c r="AD176" s="30"/>
      <c r="AE176" s="31">
        <f>IF(Y176-Z176&lt;&gt;0,AA176/(Y176-Z176),"")</f>
      </c>
      <c r="AF176" s="32"/>
      <c r="AG176" s="32"/>
      <c r="AH176" s="32"/>
      <c r="AI176" s="32"/>
      <c r="AJ176" s="32"/>
      <c r="AK176" s="32"/>
      <c r="AL176" s="33">
        <f>IF(AF176-AG176&lt;&gt;0,AH176/(AF176-AG176),"")</f>
      </c>
      <c r="AM176" s="40">
        <v>3</v>
      </c>
      <c r="AN176" s="40">
        <v>1</v>
      </c>
      <c r="AO176" s="40">
        <v>67</v>
      </c>
      <c r="AP176" s="34">
        <v>47</v>
      </c>
      <c r="AQ176" s="34"/>
      <c r="AR176" s="34"/>
      <c r="AS176" s="35">
        <f>IF(AM176-AN176&lt;&gt;0,AO176/(AM176-AN176),"")</f>
        <v>33.5</v>
      </c>
      <c r="AT176" s="36"/>
      <c r="AU176" s="36"/>
      <c r="AV176" s="36"/>
      <c r="AW176" s="36"/>
      <c r="AX176" s="36"/>
      <c r="AY176" s="36"/>
      <c r="AZ176" s="36">
        <f>IF(AT176-AU176&lt;&gt;0,AV176/(AT176-AU176),"")</f>
      </c>
    </row>
    <row r="177" spans="1:52" ht="12.75" customHeight="1">
      <c r="A177" s="17" t="s">
        <v>190</v>
      </c>
      <c r="B177" s="17"/>
      <c r="C177" s="17">
        <v>341</v>
      </c>
      <c r="D177" s="20">
        <f>$K177+$R177+$Y177+$AF177+$AM177+$AT177</f>
        <v>46</v>
      </c>
      <c r="E177" s="21">
        <f>$L177+$S177+$Z177+$AG177+$AN177+$AU177</f>
        <v>6</v>
      </c>
      <c r="F177" s="21">
        <f>$M177+$T177+$AA177+$AH177+$AO177+$AV177</f>
        <v>826</v>
      </c>
      <c r="G177" s="22">
        <f>MAX($N177,$U177,$AB177,$AI177,$AP177,$AW177)</f>
        <v>82</v>
      </c>
      <c r="H177" s="22">
        <f>$O177+$V177+$AC177+$AJ177+$AQ177+$AX177</f>
        <v>9</v>
      </c>
      <c r="I177" s="22">
        <f>$P177+$W177+$AD177+$AK177+$AR177+$AY177</f>
        <v>0</v>
      </c>
      <c r="J177" s="23">
        <f>IF(D177-E177&lt;&gt;0,F177/(D177-E177),"")</f>
        <v>20.65</v>
      </c>
      <c r="K177" s="24">
        <v>46</v>
      </c>
      <c r="L177" s="24">
        <v>6</v>
      </c>
      <c r="M177" s="24">
        <v>826</v>
      </c>
      <c r="N177" s="24">
        <v>82</v>
      </c>
      <c r="O177" s="24">
        <v>9</v>
      </c>
      <c r="P177" s="24"/>
      <c r="Q177" s="26">
        <f>IF(K177-L177&lt;&gt;0,M177/(K177-L177),"")</f>
        <v>20.65</v>
      </c>
      <c r="R177" s="38"/>
      <c r="S177" s="38"/>
      <c r="T177" s="38"/>
      <c r="U177" s="38"/>
      <c r="V177" s="38"/>
      <c r="W177" s="38"/>
      <c r="X177" s="29">
        <f>IF(R177-S177&lt;&gt;0,T177/(R177-S177),"")</f>
      </c>
      <c r="Y177" s="30"/>
      <c r="Z177" s="30"/>
      <c r="AA177" s="30"/>
      <c r="AB177" s="30"/>
      <c r="AC177" s="30"/>
      <c r="AD177" s="30"/>
      <c r="AE177" s="31">
        <f>IF(Y177-Z177&lt;&gt;0,AA177/(Y177-Z177),"")</f>
      </c>
      <c r="AF177" s="32"/>
      <c r="AG177" s="32"/>
      <c r="AH177" s="32"/>
      <c r="AI177" s="32"/>
      <c r="AJ177" s="32"/>
      <c r="AK177" s="32"/>
      <c r="AL177" s="33">
        <f>IF(AF177-AG177&lt;&gt;0,AH177/(AF177-AG177),"")</f>
      </c>
      <c r="AM177" s="40"/>
      <c r="AN177" s="40"/>
      <c r="AO177" s="40"/>
      <c r="AP177" s="40"/>
      <c r="AQ177" s="40"/>
      <c r="AR177" s="40"/>
      <c r="AS177" s="35">
        <f>IF(AM177-AN177&lt;&gt;0,AO177/(AM177-AN177),"")</f>
      </c>
      <c r="AT177" s="36"/>
      <c r="AU177" s="36"/>
      <c r="AV177" s="36"/>
      <c r="AW177" s="36"/>
      <c r="AX177" s="36"/>
      <c r="AY177" s="36"/>
      <c r="AZ177" s="36">
        <f>IF(AT177-AU177&lt;&gt;0,AV177/(AT177-AU177),"")</f>
      </c>
    </row>
    <row r="178" spans="1:52" ht="12.75" customHeight="1">
      <c r="A178" s="17" t="s">
        <v>191</v>
      </c>
      <c r="B178" s="17"/>
      <c r="C178" s="17">
        <v>215</v>
      </c>
      <c r="D178" s="20">
        <f>$K178+$R178+$Y178+$AF178+$AM178+$AT178</f>
        <v>55</v>
      </c>
      <c r="E178" s="21">
        <f>$L178+$S178+$Z178+$AG178+$AN178+$AU178</f>
        <v>6</v>
      </c>
      <c r="F178" s="21">
        <f>$M178+$T178+$AA178+$AH178+$AO178+$AV178</f>
        <v>1121</v>
      </c>
      <c r="G178" s="22">
        <f>MAX($N178,$U178,$AB178,$AI178,$AP178,$AW178)</f>
        <v>116</v>
      </c>
      <c r="H178" s="22">
        <f>$O178+$V178+$AC178+$AJ178+$AQ178+$AX178</f>
        <v>8</v>
      </c>
      <c r="I178" s="22">
        <f>$P178+$W178+$AD178+$AK178+$AR178+$AY178</f>
        <v>1</v>
      </c>
      <c r="J178" s="23">
        <f>IF(D178-E178&lt;&gt;0,F178/(D178-E178),"")</f>
        <v>22.877551020408163</v>
      </c>
      <c r="K178" s="24">
        <v>14</v>
      </c>
      <c r="L178" s="24">
        <v>1</v>
      </c>
      <c r="M178" s="24">
        <v>282</v>
      </c>
      <c r="N178" s="24">
        <v>55</v>
      </c>
      <c r="O178" s="24">
        <v>1</v>
      </c>
      <c r="P178" s="24"/>
      <c r="Q178" s="26">
        <f>IF(K178-L178&lt;&gt;0,M178/(K178-L178),"")</f>
        <v>21.692307692307693</v>
      </c>
      <c r="R178" s="38">
        <v>11</v>
      </c>
      <c r="S178" s="38">
        <v>1</v>
      </c>
      <c r="T178" s="38">
        <v>104</v>
      </c>
      <c r="U178" s="38">
        <v>28</v>
      </c>
      <c r="V178" s="38"/>
      <c r="W178" s="38"/>
      <c r="X178" s="29">
        <f>IF(R178-S178&lt;&gt;0,T178/(R178-S178),"")</f>
        <v>10.4</v>
      </c>
      <c r="Y178" s="30">
        <f>24+5</f>
        <v>29</v>
      </c>
      <c r="Z178" s="30">
        <v>4</v>
      </c>
      <c r="AA178" s="30">
        <f>585+146</f>
        <v>731</v>
      </c>
      <c r="AB178" s="30">
        <v>116</v>
      </c>
      <c r="AC178" s="30">
        <v>7</v>
      </c>
      <c r="AD178" s="30">
        <v>1</v>
      </c>
      <c r="AE178" s="31">
        <f>IF(Y178-Z178&lt;&gt;0,AA178/(Y178-Z178),"")</f>
        <v>29.24</v>
      </c>
      <c r="AF178" s="32">
        <v>1</v>
      </c>
      <c r="AG178" s="32">
        <v>0</v>
      </c>
      <c r="AH178" s="32">
        <v>4</v>
      </c>
      <c r="AI178" s="32">
        <v>4</v>
      </c>
      <c r="AJ178" s="32"/>
      <c r="AK178" s="32"/>
      <c r="AL178" s="33">
        <f>IF(AF178-AG178&lt;&gt;0,AH178/(AF178-AG178),"")</f>
        <v>4</v>
      </c>
      <c r="AM178" s="34"/>
      <c r="AN178" s="34"/>
      <c r="AO178" s="34"/>
      <c r="AP178" s="34"/>
      <c r="AQ178" s="34"/>
      <c r="AR178" s="34"/>
      <c r="AS178" s="35">
        <f>IF(AM178-AN178&lt;&gt;0,AO178/(AM178-AN178),"")</f>
      </c>
      <c r="AT178" s="36"/>
      <c r="AU178" s="36"/>
      <c r="AV178" s="36"/>
      <c r="AW178" s="36"/>
      <c r="AX178" s="36"/>
      <c r="AY178" s="36"/>
      <c r="AZ178" s="36">
        <f>IF(AT178-AU178&lt;&gt;0,AV178/(AT178-AU178),"")</f>
      </c>
    </row>
    <row r="179" spans="1:52" ht="12.75" customHeight="1">
      <c r="A179" s="17" t="s">
        <v>192</v>
      </c>
      <c r="B179" s="17">
        <v>1973</v>
      </c>
      <c r="C179" s="17">
        <v>8</v>
      </c>
      <c r="D179" s="20">
        <f>$K179+$R179+$Y179+$AF179+$AM179+$AT179</f>
        <v>181</v>
      </c>
      <c r="E179" s="21">
        <f>$L179+$S179+$Z179+$AG179+$AN179+$AU179</f>
        <v>79</v>
      </c>
      <c r="F179" s="21">
        <f>$M179+$T179+$AA179+$AH179+$AO179+$AV179</f>
        <v>1426</v>
      </c>
      <c r="G179" s="22">
        <f>MAX($N179,$U179,$AB179,$AI179,$AP179,$AW179)</f>
        <v>82</v>
      </c>
      <c r="H179" s="22">
        <f>$O179+$V179+$AC179+$AJ179+$AQ179+$AX179</f>
        <v>2</v>
      </c>
      <c r="I179" s="22">
        <f>$P179+$W179+$AD179+$AK179+$AR179+$AY179</f>
        <v>0</v>
      </c>
      <c r="J179" s="23">
        <f>IF(D179-E179&lt;&gt;0,F179/(D179-E179),"")</f>
        <v>13.980392156862745</v>
      </c>
      <c r="K179" s="24">
        <v>115</v>
      </c>
      <c r="L179" s="24">
        <v>46</v>
      </c>
      <c r="M179" s="24">
        <v>553</v>
      </c>
      <c r="N179" s="24">
        <v>29</v>
      </c>
      <c r="O179" s="24"/>
      <c r="P179" s="24"/>
      <c r="Q179" s="26">
        <f>IF(K179-L179&lt;&gt;0,M179/(K179-L179),"")</f>
        <v>8.014492753623188</v>
      </c>
      <c r="R179" s="38">
        <v>40</v>
      </c>
      <c r="S179" s="38">
        <v>17</v>
      </c>
      <c r="T179" s="38">
        <v>411</v>
      </c>
      <c r="U179" s="38">
        <v>41</v>
      </c>
      <c r="V179" s="38"/>
      <c r="W179" s="38"/>
      <c r="X179" s="29">
        <f>IF(R179-S179&lt;&gt;0,T179/(R179-S179),"")</f>
        <v>17.869565217391305</v>
      </c>
      <c r="Y179" s="30">
        <v>18</v>
      </c>
      <c r="Z179" s="30">
        <v>12</v>
      </c>
      <c r="AA179" s="30">
        <v>254</v>
      </c>
      <c r="AB179" s="30">
        <v>62</v>
      </c>
      <c r="AC179" s="30">
        <v>1</v>
      </c>
      <c r="AD179" s="30"/>
      <c r="AE179" s="31">
        <f>IF(Y179-Z179&lt;&gt;0,AA179/(Y179-Z179),"")</f>
        <v>42.333333333333336</v>
      </c>
      <c r="AF179" s="57">
        <v>8</v>
      </c>
      <c r="AG179" s="57">
        <v>4</v>
      </c>
      <c r="AH179" s="57">
        <v>208</v>
      </c>
      <c r="AI179" s="57">
        <v>82</v>
      </c>
      <c r="AJ179" s="57">
        <v>1</v>
      </c>
      <c r="AK179" s="57"/>
      <c r="AL179" s="33">
        <f>IF(AF179-AG179&lt;&gt;0,AH179/(AF179-AG179),"")</f>
        <v>52</v>
      </c>
      <c r="AM179" s="58"/>
      <c r="AN179" s="58"/>
      <c r="AO179" s="58"/>
      <c r="AP179" s="58"/>
      <c r="AQ179" s="58"/>
      <c r="AR179" s="58"/>
      <c r="AS179" s="35">
        <f>IF(AM179-AN179&lt;&gt;0,AO179/(AM179-AN179),"")</f>
      </c>
      <c r="AT179" s="36"/>
      <c r="AU179" s="36"/>
      <c r="AV179" s="36"/>
      <c r="AW179" s="36"/>
      <c r="AX179" s="36"/>
      <c r="AY179" s="36"/>
      <c r="AZ179" s="36">
        <f>IF(AT179-AU179&lt;&gt;0,AV179/(AT179-AU179),"")</f>
      </c>
    </row>
    <row r="180" spans="1:52" ht="12.75" customHeight="1">
      <c r="A180" s="17" t="s">
        <v>193</v>
      </c>
      <c r="B180" s="17"/>
      <c r="C180" s="17">
        <v>375</v>
      </c>
      <c r="D180" s="20">
        <f>$K180+$R180+$Y180+$AF180+$AM180+$AT180</f>
        <v>16</v>
      </c>
      <c r="E180" s="21">
        <f>$L180+$S180+$Z180+$AG180+$AN180+$AU180</f>
        <v>6</v>
      </c>
      <c r="F180" s="21">
        <f>$M180+$T180+$AA180+$AH180+$AO180+$AV180</f>
        <v>120</v>
      </c>
      <c r="G180" s="22">
        <f>MAX($N180,$U180,$AB180,$AI180,$AP180,$AW180)</f>
        <v>16</v>
      </c>
      <c r="H180" s="22">
        <f>$O180+$V180+$AC180+$AJ180+$AQ180+$AX180</f>
        <v>0</v>
      </c>
      <c r="I180" s="22">
        <f>$P180+$W180+$AD180+$AK180+$AR180+$AY180</f>
        <v>0</v>
      </c>
      <c r="J180" s="23">
        <f>IF(D180-E180&lt;&gt;0,F180/(D180-E180),"")</f>
        <v>12</v>
      </c>
      <c r="K180" s="24">
        <v>3</v>
      </c>
      <c r="L180" s="24">
        <v>2</v>
      </c>
      <c r="M180" s="24">
        <v>23</v>
      </c>
      <c r="N180" s="24">
        <v>16</v>
      </c>
      <c r="O180" s="24"/>
      <c r="P180" s="24"/>
      <c r="Q180" s="26">
        <f>IF(K180-L180&lt;&gt;0,M180/(K180-L180),"")</f>
        <v>23</v>
      </c>
      <c r="R180" s="38">
        <v>2</v>
      </c>
      <c r="S180" s="38">
        <v>0</v>
      </c>
      <c r="T180" s="38">
        <v>11</v>
      </c>
      <c r="U180" s="38">
        <v>11</v>
      </c>
      <c r="V180" s="38"/>
      <c r="W180" s="38"/>
      <c r="X180" s="29">
        <f>IF(R180-S180&lt;&gt;0,T180/(R180-S180),"")</f>
        <v>5.5</v>
      </c>
      <c r="Y180" s="39">
        <v>6</v>
      </c>
      <c r="Z180" s="39">
        <v>3</v>
      </c>
      <c r="AA180" s="39">
        <v>52</v>
      </c>
      <c r="AB180" s="30">
        <v>15</v>
      </c>
      <c r="AC180" s="30"/>
      <c r="AD180" s="30"/>
      <c r="AE180" s="31">
        <f>IF(Y180-Z180&lt;&gt;0,AA180/(Y180-Z180),"")</f>
        <v>17.333333333333332</v>
      </c>
      <c r="AF180" s="28">
        <v>5</v>
      </c>
      <c r="AG180" s="28">
        <v>1</v>
      </c>
      <c r="AH180" s="28">
        <v>34</v>
      </c>
      <c r="AI180" s="32">
        <v>14</v>
      </c>
      <c r="AJ180" s="32"/>
      <c r="AK180" s="32"/>
      <c r="AL180" s="33">
        <f>IF(AF180-AG180&lt;&gt;0,AH180/(AF180-AG180),"")</f>
        <v>8.5</v>
      </c>
      <c r="AM180" s="40"/>
      <c r="AN180" s="40"/>
      <c r="AO180" s="40"/>
      <c r="AP180" s="34"/>
      <c r="AQ180" s="34"/>
      <c r="AR180" s="34"/>
      <c r="AS180" s="35">
        <f>IF(AM180-AN180&lt;&gt;0,AO180/(AM180-AN180),"")</f>
      </c>
      <c r="AT180" s="36"/>
      <c r="AU180" s="36"/>
      <c r="AV180" s="36"/>
      <c r="AW180" s="36"/>
      <c r="AX180" s="36"/>
      <c r="AY180" s="36"/>
      <c r="AZ180" s="36">
        <f>IF(AT180-AU180&lt;&gt;0,AV180/(AT180-AU180),"")</f>
      </c>
    </row>
    <row r="181" spans="1:52" ht="12.75" customHeight="1">
      <c r="A181" s="17" t="s">
        <v>194</v>
      </c>
      <c r="B181" s="17">
        <v>1984</v>
      </c>
      <c r="C181" s="17">
        <v>89</v>
      </c>
      <c r="D181" s="20">
        <f>$K181+$R181+$Y181+$AF181+$AM181+$AT181</f>
        <v>274</v>
      </c>
      <c r="E181" s="21">
        <f>$L181+$S181+$Z181+$AG181+$AN181+$AU181</f>
        <v>30</v>
      </c>
      <c r="F181" s="21">
        <f>$M181+$T181+$AA181+$AH181+$AO181+$AV181</f>
        <v>6547</v>
      </c>
      <c r="G181" s="22">
        <f>MAX($N181,$U181,$AB181,$AI181,$AP181,$AW181)</f>
        <v>114</v>
      </c>
      <c r="H181" s="22">
        <f>$O181+$V181+$AC181+$AJ181+$AQ181+$AX181</f>
        <v>34</v>
      </c>
      <c r="I181" s="22">
        <f>$P181+$W181+$AD181+$AK181+$AR181+$AY181</f>
        <v>2</v>
      </c>
      <c r="J181" s="23">
        <f>IF(D181-E181&lt;&gt;0,F181/(D181-E181),"")</f>
        <v>26.831967213114755</v>
      </c>
      <c r="K181" s="24">
        <v>3</v>
      </c>
      <c r="L181" s="24">
        <v>0</v>
      </c>
      <c r="M181" s="24">
        <v>5</v>
      </c>
      <c r="N181" s="24">
        <v>5</v>
      </c>
      <c r="O181" s="24"/>
      <c r="P181" s="24"/>
      <c r="Q181" s="26">
        <f>IF(K181-L181&lt;&gt;0,M181/(K181-L181),"")</f>
        <v>1.6666666666666667</v>
      </c>
      <c r="R181" s="38">
        <v>107</v>
      </c>
      <c r="S181" s="38">
        <v>15</v>
      </c>
      <c r="T181" s="38">
        <v>3175</v>
      </c>
      <c r="U181" s="38">
        <v>114</v>
      </c>
      <c r="V181" s="38">
        <v>21</v>
      </c>
      <c r="W181" s="38">
        <v>2</v>
      </c>
      <c r="X181" s="29">
        <f>IF(R181-S181&lt;&gt;0,T181/(R181-S181),"")</f>
        <v>34.51086956521739</v>
      </c>
      <c r="Y181" s="39">
        <v>122</v>
      </c>
      <c r="Z181" s="39">
        <v>10</v>
      </c>
      <c r="AA181" s="39">
        <v>2307</v>
      </c>
      <c r="AB181" s="30">
        <v>99</v>
      </c>
      <c r="AC181" s="30">
        <v>6</v>
      </c>
      <c r="AD181" s="30"/>
      <c r="AE181" s="31">
        <f>IF(Y181-Z181&lt;&gt;0,AA181/(Y181-Z181),"")</f>
        <v>20.598214285714285</v>
      </c>
      <c r="AF181" s="32">
        <v>25</v>
      </c>
      <c r="AG181" s="32">
        <v>1</v>
      </c>
      <c r="AH181" s="32">
        <v>585</v>
      </c>
      <c r="AI181" s="57">
        <v>76</v>
      </c>
      <c r="AJ181" s="57">
        <v>4</v>
      </c>
      <c r="AK181" s="57"/>
      <c r="AL181" s="33">
        <f>IF(AF181-AG181&lt;&gt;0,AH181/(AF181-AG181),"")</f>
        <v>24.375</v>
      </c>
      <c r="AM181" s="40">
        <v>17</v>
      </c>
      <c r="AN181" s="40">
        <v>4</v>
      </c>
      <c r="AO181" s="40">
        <v>475</v>
      </c>
      <c r="AP181" s="58">
        <v>56</v>
      </c>
      <c r="AQ181" s="58">
        <v>3</v>
      </c>
      <c r="AR181" s="58"/>
      <c r="AS181" s="35">
        <f>IF(AM181-AN181&lt;&gt;0,AO181/(AM181-AN181),"")</f>
        <v>36.53846153846154</v>
      </c>
      <c r="AT181" s="36"/>
      <c r="AU181" s="36"/>
      <c r="AV181" s="36"/>
      <c r="AW181" s="36"/>
      <c r="AX181" s="36"/>
      <c r="AY181" s="36"/>
      <c r="AZ181" s="36">
        <f>IF(AT181-AU181&lt;&gt;0,AV181/(AT181-AU181),"")</f>
      </c>
    </row>
    <row r="182" spans="1:52" ht="12.75" customHeight="1">
      <c r="A182" s="17" t="s">
        <v>195</v>
      </c>
      <c r="B182" s="17">
        <v>1983</v>
      </c>
      <c r="C182" s="17">
        <v>78</v>
      </c>
      <c r="D182" s="20">
        <f>$K182+$R182+$Y182+$AF182+$AM182+$AT182</f>
        <v>85</v>
      </c>
      <c r="E182" s="21">
        <f>$L182+$S182+$Z182+$AG182+$AN182+$AU182</f>
        <v>9</v>
      </c>
      <c r="F182" s="21">
        <f>$M182+$T182+$AA182+$AH182+$AO182+$AV182</f>
        <v>992</v>
      </c>
      <c r="G182" s="22">
        <f>MAX($N182,$U182,$AB182,$AI182,$AP182,$AW182)</f>
        <v>67</v>
      </c>
      <c r="H182" s="22">
        <f>$O182+$V182+$AC182+$AJ182+$AQ182+$AX182</f>
        <v>5</v>
      </c>
      <c r="I182" s="22">
        <f>$P182+$W182+$AD182+$AK182+$AR182+$AY182</f>
        <v>0</v>
      </c>
      <c r="J182" s="23">
        <f>IF(D182-E182&lt;&gt;0,F182/(D182-E182),"")</f>
        <v>13.052631578947368</v>
      </c>
      <c r="K182" s="24"/>
      <c r="L182" s="24"/>
      <c r="M182" s="24"/>
      <c r="N182" s="24"/>
      <c r="O182" s="24"/>
      <c r="P182" s="24"/>
      <c r="Q182" s="26">
        <f>IF(K182-L182&lt;&gt;0,M182/(K182-L182),"")</f>
      </c>
      <c r="R182" s="38">
        <v>15</v>
      </c>
      <c r="S182" s="38">
        <v>0</v>
      </c>
      <c r="T182" s="38">
        <v>192</v>
      </c>
      <c r="U182" s="38">
        <v>41</v>
      </c>
      <c r="V182" s="38"/>
      <c r="W182" s="38"/>
      <c r="X182" s="29">
        <f>IF(R182-S182&lt;&gt;0,T182/(R182-S182),"")</f>
        <v>12.8</v>
      </c>
      <c r="Y182" s="30">
        <v>65</v>
      </c>
      <c r="Z182" s="30">
        <v>9</v>
      </c>
      <c r="AA182" s="30">
        <v>741</v>
      </c>
      <c r="AB182" s="30">
        <v>67</v>
      </c>
      <c r="AC182" s="30">
        <v>5</v>
      </c>
      <c r="AD182" s="30"/>
      <c r="AE182" s="31">
        <f>IF(Y182-Z182&lt;&gt;0,AA182/(Y182-Z182),"")</f>
        <v>13.232142857142858</v>
      </c>
      <c r="AF182" s="32">
        <v>5</v>
      </c>
      <c r="AG182" s="32">
        <v>0</v>
      </c>
      <c r="AH182" s="32">
        <v>59</v>
      </c>
      <c r="AI182" s="32">
        <v>36</v>
      </c>
      <c r="AJ182" s="32"/>
      <c r="AK182" s="32"/>
      <c r="AL182" s="33">
        <f>IF(AF182-AG182&lt;&gt;0,AH182/(AF182-AG182),"")</f>
        <v>11.8</v>
      </c>
      <c r="AM182" s="34"/>
      <c r="AN182" s="34"/>
      <c r="AO182" s="34"/>
      <c r="AP182" s="34"/>
      <c r="AQ182" s="34"/>
      <c r="AR182" s="34"/>
      <c r="AS182" s="35">
        <f>IF(AM182-AN182&lt;&gt;0,AO182/(AM182-AN182),"")</f>
      </c>
      <c r="AT182" s="36"/>
      <c r="AU182" s="36"/>
      <c r="AV182" s="36"/>
      <c r="AW182" s="36"/>
      <c r="AX182" s="36"/>
      <c r="AY182" s="36"/>
      <c r="AZ182" s="36">
        <f>IF(AT182-AU182&lt;&gt;0,AV182/(AT182-AU182),"")</f>
      </c>
    </row>
    <row r="183" spans="1:52" ht="12.75" customHeight="1">
      <c r="A183" s="17" t="s">
        <v>196</v>
      </c>
      <c r="B183" s="17"/>
      <c r="C183" s="17">
        <v>203</v>
      </c>
      <c r="D183" s="20">
        <f>$K183+$R183+$Y183+$AF183+$AM183+$AT183</f>
        <v>45</v>
      </c>
      <c r="E183" s="21">
        <f>$L183+$S183+$Z183+$AG183+$AN183+$AU183</f>
        <v>29</v>
      </c>
      <c r="F183" s="21">
        <f>$M183+$T183+$AA183+$AH183+$AO183+$AV183</f>
        <v>88</v>
      </c>
      <c r="G183" s="22">
        <f>MAX($N183,$U183,$AB183,$AI183,$AP183,$AW183)</f>
        <v>12</v>
      </c>
      <c r="H183" s="22">
        <f>$O183+$V183+$AC183+$AJ183+$AQ183+$AX183</f>
        <v>0</v>
      </c>
      <c r="I183" s="22">
        <f>$P183+$W183+$AD183+$AK183+$AR183+$AY183</f>
        <v>0</v>
      </c>
      <c r="J183" s="23">
        <f>IF(D183-E183&lt;&gt;0,F183/(D183-E183),"")</f>
        <v>5.5</v>
      </c>
      <c r="K183" s="24">
        <v>1</v>
      </c>
      <c r="L183" s="24">
        <v>0</v>
      </c>
      <c r="M183" s="24">
        <v>4</v>
      </c>
      <c r="N183" s="24">
        <v>4</v>
      </c>
      <c r="O183" s="24"/>
      <c r="P183" s="24"/>
      <c r="Q183" s="26">
        <f>IF(K183-L183&lt;&gt;0,M183/(K183-L183),"")</f>
        <v>4</v>
      </c>
      <c r="R183" s="38">
        <v>3</v>
      </c>
      <c r="S183" s="38">
        <v>3</v>
      </c>
      <c r="T183" s="38">
        <v>9</v>
      </c>
      <c r="U183" s="38">
        <v>5</v>
      </c>
      <c r="V183" s="38"/>
      <c r="W183" s="38"/>
      <c r="X183" s="29">
        <f>IF(R183-S183&lt;&gt;0,T183/(R183-S183),"")</f>
      </c>
      <c r="Y183" s="30">
        <v>9</v>
      </c>
      <c r="Z183" s="30">
        <v>7</v>
      </c>
      <c r="AA183" s="30">
        <v>1</v>
      </c>
      <c r="AB183" s="30">
        <v>1</v>
      </c>
      <c r="AC183" s="30"/>
      <c r="AD183" s="30"/>
      <c r="AE183" s="31">
        <f>IF(Y183-Z183&lt;&gt;0,AA183/(Y183-Z183),"")</f>
        <v>0.5</v>
      </c>
      <c r="AF183" s="32">
        <v>17</v>
      </c>
      <c r="AG183" s="32">
        <v>11</v>
      </c>
      <c r="AH183" s="32">
        <v>32</v>
      </c>
      <c r="AI183" s="32">
        <v>12</v>
      </c>
      <c r="AJ183" s="32"/>
      <c r="AK183" s="32"/>
      <c r="AL183" s="33">
        <f>IF(AF183-AG183&lt;&gt;0,AH183/(AF183-AG183),"")</f>
        <v>5.333333333333333</v>
      </c>
      <c r="AM183" s="34">
        <v>15</v>
      </c>
      <c r="AN183" s="34">
        <v>8</v>
      </c>
      <c r="AO183" s="34">
        <v>42</v>
      </c>
      <c r="AP183" s="34">
        <v>10</v>
      </c>
      <c r="AQ183" s="34"/>
      <c r="AR183" s="34"/>
      <c r="AS183" s="35">
        <f>IF(AM183-AN183&lt;&gt;0,AO183/(AM183-AN183),"")</f>
        <v>6</v>
      </c>
      <c r="AT183" s="36"/>
      <c r="AU183" s="36"/>
      <c r="AV183" s="36"/>
      <c r="AW183" s="36"/>
      <c r="AX183" s="36"/>
      <c r="AY183" s="36"/>
      <c r="AZ183" s="36">
        <f>IF(AT183-AU183&lt;&gt;0,AV183/(AT183-AU183),"")</f>
      </c>
    </row>
    <row r="184" spans="1:52" ht="12.75" customHeight="1">
      <c r="A184" s="17" t="s">
        <v>197</v>
      </c>
      <c r="B184" s="17"/>
      <c r="C184" s="17">
        <v>291</v>
      </c>
      <c r="D184" s="20">
        <f>$K184+$R184+$Y184+$AF184+$AM184+$AT184</f>
        <v>1</v>
      </c>
      <c r="E184" s="21">
        <f>$L184+$S184+$Z184+$AG184+$AN184+$AU184</f>
        <v>0</v>
      </c>
      <c r="F184" s="21">
        <f>$M184+$T184+$AA184+$AH184+$AO184+$AV184</f>
        <v>2</v>
      </c>
      <c r="G184" s="22">
        <f>MAX($N184,$U184,$AB184,$AI184,$AP184,$AW184)</f>
        <v>2</v>
      </c>
      <c r="H184" s="22">
        <f>$O184+$V184+$AC184+$AJ184+$AQ184+$AX184</f>
        <v>0</v>
      </c>
      <c r="I184" s="22">
        <f>$P184+$W184+$AD184+$AK184+$AR184+$AY184</f>
        <v>0</v>
      </c>
      <c r="J184" s="23">
        <f>IF(D184-E184&lt;&gt;0,F184/(D184-E184),"")</f>
        <v>2</v>
      </c>
      <c r="K184" s="24"/>
      <c r="L184" s="24"/>
      <c r="M184" s="24"/>
      <c r="N184" s="24"/>
      <c r="O184" s="24"/>
      <c r="P184" s="24"/>
      <c r="Q184" s="26">
        <f>IF(K184-L184&lt;&gt;0,M184/(K184-L184),"")</f>
      </c>
      <c r="R184" s="27"/>
      <c r="S184" s="27"/>
      <c r="T184" s="27"/>
      <c r="U184" s="27"/>
      <c r="V184" s="27"/>
      <c r="W184" s="27"/>
      <c r="X184" s="29">
        <f>IF(R184-S184&lt;&gt;0,T184/(R184-S184),"")</f>
      </c>
      <c r="Y184" s="30">
        <v>1</v>
      </c>
      <c r="Z184" s="30">
        <v>0</v>
      </c>
      <c r="AA184" s="30">
        <v>2</v>
      </c>
      <c r="AB184" s="30">
        <v>2</v>
      </c>
      <c r="AC184" s="30"/>
      <c r="AD184" s="30"/>
      <c r="AE184" s="31">
        <f>IF(Y184-Z184&lt;&gt;0,AA184/(Y184-Z184),"")</f>
        <v>2</v>
      </c>
      <c r="AF184" s="32"/>
      <c r="AG184" s="32"/>
      <c r="AH184" s="32"/>
      <c r="AI184" s="32"/>
      <c r="AJ184" s="32"/>
      <c r="AK184" s="32"/>
      <c r="AL184" s="33">
        <f>IF(AF184-AG184&lt;&gt;0,AH184/(AF184-AG184),"")</f>
      </c>
      <c r="AM184" s="34"/>
      <c r="AN184" s="34"/>
      <c r="AO184" s="34"/>
      <c r="AP184" s="34"/>
      <c r="AQ184" s="34"/>
      <c r="AR184" s="34"/>
      <c r="AS184" s="35">
        <f>IF(AM184-AN184&lt;&gt;0,AO184/(AM184-AN184),"")</f>
      </c>
      <c r="AT184" s="36"/>
      <c r="AU184" s="36"/>
      <c r="AV184" s="36"/>
      <c r="AW184" s="36"/>
      <c r="AX184" s="36"/>
      <c r="AY184" s="36"/>
      <c r="AZ184" s="36">
        <f>IF(AT184-AU184&lt;&gt;0,AV184/(AT184-AU184),"")</f>
      </c>
    </row>
    <row r="185" spans="1:52" ht="12.75" customHeight="1">
      <c r="A185" s="17" t="s">
        <v>198</v>
      </c>
      <c r="B185" s="17">
        <v>1990</v>
      </c>
      <c r="C185" s="17">
        <v>116</v>
      </c>
      <c r="D185" s="20">
        <f>$K185+$R185+$Y185+$AF185+$AM185+$AT185</f>
        <v>3</v>
      </c>
      <c r="E185" s="21">
        <f>$L185+$S185+$Z185+$AG185+$AN185+$AU185</f>
        <v>1</v>
      </c>
      <c r="F185" s="21">
        <f>$M185+$T185+$AA185+$AH185+$AO185+$AV185</f>
        <v>9</v>
      </c>
      <c r="G185" s="22">
        <f>MAX($N185,$U185,$AB185,$AI185,$AP185,$AW185)</f>
        <v>5</v>
      </c>
      <c r="H185" s="22">
        <f>$O185+$V185+$AC185+$AJ185+$AQ185+$AX185</f>
        <v>0</v>
      </c>
      <c r="I185" s="22">
        <f>$P185+$W185+$AD185+$AK185+$AR185+$AY185</f>
        <v>0</v>
      </c>
      <c r="J185" s="23">
        <f>IF(D185-E185&lt;&gt;0,F185/(D185-E185),"")</f>
        <v>4.5</v>
      </c>
      <c r="K185" s="24"/>
      <c r="L185" s="24"/>
      <c r="M185" s="24"/>
      <c r="N185" s="24"/>
      <c r="O185" s="24"/>
      <c r="P185" s="24"/>
      <c r="Q185" s="26">
        <f>IF(K185-L185&lt;&gt;0,M185/(K185-L185),"")</f>
      </c>
      <c r="R185" s="27"/>
      <c r="S185" s="27"/>
      <c r="T185" s="27"/>
      <c r="U185" s="27"/>
      <c r="V185" s="27"/>
      <c r="W185" s="27"/>
      <c r="X185" s="29">
        <f>IF(R185-S185&lt;&gt;0,T185/(R185-S185),"")</f>
      </c>
      <c r="Y185" s="30">
        <v>3</v>
      </c>
      <c r="Z185" s="30">
        <v>1</v>
      </c>
      <c r="AA185" s="30">
        <v>9</v>
      </c>
      <c r="AB185" s="30">
        <v>5</v>
      </c>
      <c r="AC185" s="30"/>
      <c r="AD185" s="30"/>
      <c r="AE185" s="31">
        <f>IF(Y185-Z185&lt;&gt;0,AA185/(Y185-Z185),"")</f>
        <v>4.5</v>
      </c>
      <c r="AF185" s="32"/>
      <c r="AG185" s="32"/>
      <c r="AH185" s="32"/>
      <c r="AI185" s="32"/>
      <c r="AJ185" s="32"/>
      <c r="AK185" s="32"/>
      <c r="AL185" s="33">
        <f>IF(AF185-AG185&lt;&gt;0,AH185/(AF185-AG185),"")</f>
      </c>
      <c r="AM185" s="34"/>
      <c r="AN185" s="34"/>
      <c r="AO185" s="34"/>
      <c r="AP185" s="34"/>
      <c r="AQ185" s="34"/>
      <c r="AR185" s="34"/>
      <c r="AS185" s="35">
        <f>IF(AM185-AN185&lt;&gt;0,AO185/(AM185-AN185),"")</f>
      </c>
      <c r="AT185" s="36"/>
      <c r="AU185" s="36"/>
      <c r="AV185" s="36"/>
      <c r="AW185" s="36"/>
      <c r="AX185" s="36"/>
      <c r="AY185" s="36"/>
      <c r="AZ185" s="36">
        <f>IF(AT185-AU185&lt;&gt;0,AV185/(AT185-AU185),"")</f>
      </c>
    </row>
    <row r="186" spans="1:52" ht="12.75" customHeight="1">
      <c r="A186" s="51" t="s">
        <v>199</v>
      </c>
      <c r="B186" s="51">
        <v>1985</v>
      </c>
      <c r="C186" s="8">
        <v>90</v>
      </c>
      <c r="D186" s="20">
        <f>$K186+$R186+$Y186+$AF186+$AM186+$AT186</f>
        <v>4</v>
      </c>
      <c r="E186" s="21">
        <f>$L186+$S186+$Z186+$AG186+$AN186+$AU186</f>
        <v>1</v>
      </c>
      <c r="F186" s="21">
        <f>$M186+$T186+$AA186+$AH186+$AO186+$AV186</f>
        <v>15</v>
      </c>
      <c r="G186" s="22">
        <f>MAX($N186,$U186,$AB186,$AI186,$AP186,$AW186)</f>
        <v>6</v>
      </c>
      <c r="H186" s="22">
        <f>$O186+$V186+$AC186+$AJ186+$AQ186+$AX186</f>
        <v>0</v>
      </c>
      <c r="I186" s="22">
        <f>$P186+$W186+$AD186+$AK186+$AR186+$AY186</f>
        <v>0</v>
      </c>
      <c r="J186" s="23">
        <f>IF(D186-E186&lt;&gt;0,F186/(D186-E186),"")</f>
        <v>5</v>
      </c>
      <c r="K186" s="36"/>
      <c r="L186" s="36"/>
      <c r="M186" s="36"/>
      <c r="N186" s="36"/>
      <c r="O186" s="36"/>
      <c r="P186" s="36"/>
      <c r="Q186" s="26">
        <f>IF(K186-L186&lt;&gt;0,M186/(K186-L186),"")</f>
      </c>
      <c r="R186" s="44">
        <v>4</v>
      </c>
      <c r="S186" s="44">
        <v>1</v>
      </c>
      <c r="T186" s="44">
        <v>15</v>
      </c>
      <c r="U186" s="61">
        <v>6</v>
      </c>
      <c r="V186" s="44"/>
      <c r="W186" s="44"/>
      <c r="X186" s="29">
        <f>IF(R186-S186&lt;&gt;0,T186/(R186-S186),"")</f>
        <v>5</v>
      </c>
      <c r="Y186" s="52"/>
      <c r="Z186" s="52"/>
      <c r="AA186" s="52"/>
      <c r="AB186" s="52"/>
      <c r="AC186" s="52"/>
      <c r="AD186" s="52"/>
      <c r="AE186" s="31">
        <f>IF(Y186-Z186&lt;&gt;0,AA186/(Y186-Z186),"")</f>
      </c>
      <c r="AF186" s="47"/>
      <c r="AG186" s="47"/>
      <c r="AH186" s="47"/>
      <c r="AI186" s="47"/>
      <c r="AJ186" s="47"/>
      <c r="AK186" s="47"/>
      <c r="AL186" s="33">
        <f>IF(AF186-AG186&lt;&gt;0,AH186/(AF186-AG186),"")</f>
      </c>
      <c r="AM186" s="48"/>
      <c r="AN186" s="48"/>
      <c r="AO186" s="48"/>
      <c r="AP186" s="48"/>
      <c r="AQ186" s="48"/>
      <c r="AR186" s="48"/>
      <c r="AS186" s="35">
        <f>IF(AM186-AN186&lt;&gt;0,AO186/(AM186-AN186),"")</f>
      </c>
      <c r="AT186" s="36"/>
      <c r="AU186" s="36"/>
      <c r="AV186" s="36"/>
      <c r="AW186" s="36"/>
      <c r="AX186" s="36"/>
      <c r="AY186" s="36"/>
      <c r="AZ186" s="36">
        <f>IF(AT186-AU186&lt;&gt;0,AV186/(AT186-AU186),"")</f>
      </c>
    </row>
    <row r="187" spans="1:52" ht="12.75" customHeight="1">
      <c r="A187" s="17" t="s">
        <v>200</v>
      </c>
      <c r="B187" s="17"/>
      <c r="C187" s="17">
        <v>619</v>
      </c>
      <c r="D187" s="20">
        <f>$K187+$R187+$Y187+$AF187+$AM187+$AT187</f>
        <v>3</v>
      </c>
      <c r="E187" s="21">
        <f>$L187+$S187+$Z187+$AG187+$AN187+$AU187</f>
        <v>1</v>
      </c>
      <c r="F187" s="21">
        <f>$M187+$T187+$AA187+$AH187+$AO187+$AV187</f>
        <v>34</v>
      </c>
      <c r="G187" s="22">
        <f>MAX($N187,$U187,$AB187,$AI187,$AP187,$AW187)</f>
        <v>23</v>
      </c>
      <c r="H187" s="22">
        <f>$O187+$V187+$AC187+$AJ187+$AQ187+$AX187</f>
        <v>0</v>
      </c>
      <c r="I187" s="22">
        <f>$P187+$W187+$AD187+$AK187+$AR187+$AY187</f>
        <v>0</v>
      </c>
      <c r="J187" s="23">
        <f>IF(D187-E187&lt;&gt;0,F187/(D187-E187),"")</f>
        <v>17</v>
      </c>
      <c r="K187" s="24"/>
      <c r="L187" s="24"/>
      <c r="M187" s="24"/>
      <c r="N187" s="24"/>
      <c r="O187" s="24"/>
      <c r="P187" s="24"/>
      <c r="Q187" s="26">
        <f>IF(K187-L187&lt;&gt;0,M187/(K187-L187),"")</f>
      </c>
      <c r="R187" s="27"/>
      <c r="S187" s="27"/>
      <c r="T187" s="27"/>
      <c r="U187" s="27"/>
      <c r="V187" s="27"/>
      <c r="W187" s="27"/>
      <c r="X187" s="29">
        <f>IF(R187-S187&lt;&gt;0,T187/(R187-S187),"")</f>
      </c>
      <c r="Y187" s="30"/>
      <c r="Z187" s="30"/>
      <c r="AA187" s="30"/>
      <c r="AB187" s="30"/>
      <c r="AC187" s="30"/>
      <c r="AD187" s="30"/>
      <c r="AE187" s="31">
        <f>IF(Y187-Z187&lt;&gt;0,AA187/(Y187-Z187),"")</f>
      </c>
      <c r="AF187" s="32">
        <v>1</v>
      </c>
      <c r="AG187" s="32">
        <v>0</v>
      </c>
      <c r="AH187" s="32">
        <v>1</v>
      </c>
      <c r="AI187" s="32">
        <v>1</v>
      </c>
      <c r="AJ187" s="32"/>
      <c r="AK187" s="32"/>
      <c r="AL187" s="33">
        <f>IF(AF187-AG187&lt;&gt;0,AH187/(AF187-AG187),"")</f>
        <v>1</v>
      </c>
      <c r="AM187" s="34">
        <v>2</v>
      </c>
      <c r="AN187" s="34">
        <v>1</v>
      </c>
      <c r="AO187" s="34">
        <v>33</v>
      </c>
      <c r="AP187" s="34">
        <v>23</v>
      </c>
      <c r="AQ187" s="34"/>
      <c r="AR187" s="34"/>
      <c r="AS187" s="35">
        <f>IF(AM187-AN187&lt;&gt;0,AO187/(AM187-AN187),"")</f>
        <v>33</v>
      </c>
      <c r="AT187" s="36"/>
      <c r="AU187" s="36"/>
      <c r="AV187" s="36"/>
      <c r="AW187" s="36"/>
      <c r="AX187" s="36"/>
      <c r="AY187" s="36"/>
      <c r="AZ187" s="36">
        <f>IF(AT187-AU187&lt;&gt;0,AV187/(AT187-AU187),"")</f>
      </c>
    </row>
    <row r="188" spans="1:52" ht="12.75" customHeight="1">
      <c r="A188" s="17" t="s">
        <v>201</v>
      </c>
      <c r="B188" s="17"/>
      <c r="C188" s="17">
        <v>544</v>
      </c>
      <c r="D188" s="20">
        <f>$K188+$R188+$Y188+$AF188+$AM188+$AT188</f>
        <v>36</v>
      </c>
      <c r="E188" s="21">
        <f>$L188+$S188+$Z188+$AG188+$AN188+$AU188</f>
        <v>16</v>
      </c>
      <c r="F188" s="21">
        <f>$M188+$T188+$AA188+$AH188+$AO188+$AV188</f>
        <v>133</v>
      </c>
      <c r="G188" s="22">
        <f>MAX($N188,$U188,$AB188,$AI188,$AP188,$AW188)</f>
        <v>14</v>
      </c>
      <c r="H188" s="22">
        <f>$O188+$V188+$AC188+$AJ188+$AQ188+$AX188</f>
        <v>0</v>
      </c>
      <c r="I188" s="22">
        <f>$P188+$W188+$AD188+$AK188+$AR188+$AY188</f>
        <v>0</v>
      </c>
      <c r="J188" s="23">
        <f>IF(D188-E188&lt;&gt;0,F188/(D188-E188),"")</f>
        <v>6.65</v>
      </c>
      <c r="K188" s="24">
        <v>23</v>
      </c>
      <c r="L188" s="24">
        <v>12</v>
      </c>
      <c r="M188" s="24">
        <v>76</v>
      </c>
      <c r="N188" s="25">
        <v>14</v>
      </c>
      <c r="O188" s="24"/>
      <c r="P188" s="24"/>
      <c r="Q188" s="26">
        <f>IF(K188-L188&lt;&gt;0,M188/(K188-L188),"")</f>
        <v>6.909090909090909</v>
      </c>
      <c r="R188" s="27">
        <v>7</v>
      </c>
      <c r="S188" s="27">
        <v>3</v>
      </c>
      <c r="T188" s="27">
        <v>35</v>
      </c>
      <c r="U188" s="27">
        <v>14</v>
      </c>
      <c r="V188" s="27"/>
      <c r="W188" s="27"/>
      <c r="X188" s="29">
        <f>IF(R188-S188&lt;&gt;0,T188/(R188-S188),"")</f>
        <v>8.75</v>
      </c>
      <c r="Y188" s="39">
        <v>3</v>
      </c>
      <c r="Z188" s="39">
        <v>0</v>
      </c>
      <c r="AA188" s="39">
        <v>4</v>
      </c>
      <c r="AB188" s="30">
        <v>4</v>
      </c>
      <c r="AC188" s="30"/>
      <c r="AD188" s="30"/>
      <c r="AE188" s="31">
        <f>IF(Y188-Z188&lt;&gt;0,AA188/(Y188-Z188),"")</f>
        <v>1.3333333333333333</v>
      </c>
      <c r="AF188" s="32">
        <v>2</v>
      </c>
      <c r="AG188" s="32">
        <v>1</v>
      </c>
      <c r="AH188" s="32">
        <v>5</v>
      </c>
      <c r="AI188" s="49">
        <v>5</v>
      </c>
      <c r="AJ188" s="32"/>
      <c r="AK188" s="32"/>
      <c r="AL188" s="33">
        <f>IF(AF188-AG188&lt;&gt;0,AH188/(AF188-AG188),"")</f>
        <v>5</v>
      </c>
      <c r="AM188" s="34">
        <v>1</v>
      </c>
      <c r="AN188" s="34">
        <v>0</v>
      </c>
      <c r="AO188" s="34">
        <v>13</v>
      </c>
      <c r="AP188" s="34">
        <v>13</v>
      </c>
      <c r="AQ188" s="34"/>
      <c r="AR188" s="34"/>
      <c r="AS188" s="35">
        <f>IF(AM188-AN188&lt;&gt;0,AO188/(AM188-AN188),"")</f>
        <v>13</v>
      </c>
      <c r="AT188" s="36"/>
      <c r="AU188" s="36"/>
      <c r="AV188" s="36"/>
      <c r="AW188" s="36"/>
      <c r="AX188" s="36"/>
      <c r="AY188" s="36"/>
      <c r="AZ188" s="36">
        <f>IF(AT188-AU188&lt;&gt;0,AV188/(AT188-AU188),"")</f>
      </c>
    </row>
    <row r="189" spans="1:52" ht="12.75" customHeight="1">
      <c r="A189" s="17" t="s">
        <v>202</v>
      </c>
      <c r="B189" s="17"/>
      <c r="C189" s="17">
        <v>214</v>
      </c>
      <c r="D189" s="20">
        <f>$K189+$R189+$Y189+$AF189+$AM189+$AT189</f>
        <v>7</v>
      </c>
      <c r="E189" s="21">
        <f>$L189+$S189+$Z189+$AG189+$AN189+$AU189</f>
        <v>0</v>
      </c>
      <c r="F189" s="21">
        <f>$M189+$T189+$AA189+$AH189+$AO189+$AV189</f>
        <v>12</v>
      </c>
      <c r="G189" s="22">
        <f>MAX($N189,$U189,$AB189,$AI189,$AP189,$AW189)</f>
        <v>5</v>
      </c>
      <c r="H189" s="22">
        <f>$O189+$V189+$AC189+$AJ189+$AQ189+$AX189</f>
        <v>0</v>
      </c>
      <c r="I189" s="22">
        <f>$P189+$W189+$AD189+$AK189+$AR189+$AY189</f>
        <v>0</v>
      </c>
      <c r="J189" s="23">
        <f>IF(D189-E189&lt;&gt;0,F189/(D189-E189),"")</f>
        <v>1.7142857142857142</v>
      </c>
      <c r="K189" s="24"/>
      <c r="L189" s="24"/>
      <c r="M189" s="24"/>
      <c r="N189" s="24"/>
      <c r="O189" s="24"/>
      <c r="P189" s="24"/>
      <c r="Q189" s="26">
        <f>IF(K189-L189&lt;&gt;0,M189/(K189-L189),"")</f>
      </c>
      <c r="R189" s="38">
        <v>1</v>
      </c>
      <c r="S189" s="38">
        <v>0</v>
      </c>
      <c r="T189" s="38">
        <v>0</v>
      </c>
      <c r="U189" s="38">
        <v>0</v>
      </c>
      <c r="V189" s="38"/>
      <c r="W189" s="38"/>
      <c r="X189" s="29">
        <f>IF(R189-S189&lt;&gt;0,T189/(R189-S189),"")</f>
        <v>0</v>
      </c>
      <c r="Y189" s="30">
        <v>6</v>
      </c>
      <c r="Z189" s="30">
        <v>0</v>
      </c>
      <c r="AA189" s="30">
        <v>12</v>
      </c>
      <c r="AB189" s="30">
        <v>5</v>
      </c>
      <c r="AC189" s="30"/>
      <c r="AD189" s="30"/>
      <c r="AE189" s="31">
        <f>IF(Y189-Z189&lt;&gt;0,AA189/(Y189-Z189),"")</f>
        <v>2</v>
      </c>
      <c r="AF189" s="32"/>
      <c r="AG189" s="32"/>
      <c r="AH189" s="32"/>
      <c r="AI189" s="32"/>
      <c r="AJ189" s="32"/>
      <c r="AK189" s="32"/>
      <c r="AL189" s="33">
        <f>IF(AF189-AG189&lt;&gt;0,AH189/(AF189-AG189),"")</f>
      </c>
      <c r="AM189" s="34"/>
      <c r="AN189" s="34"/>
      <c r="AO189" s="34"/>
      <c r="AP189" s="34"/>
      <c r="AQ189" s="34"/>
      <c r="AR189" s="34"/>
      <c r="AS189" s="35">
        <f>IF(AM189-AN189&lt;&gt;0,AO189/(AM189-AN189),"")</f>
      </c>
      <c r="AT189" s="36"/>
      <c r="AU189" s="36"/>
      <c r="AV189" s="36"/>
      <c r="AW189" s="36"/>
      <c r="AX189" s="36"/>
      <c r="AY189" s="36"/>
      <c r="AZ189" s="36">
        <f>IF(AT189-AU189&lt;&gt;0,AV189/(AT189-AU189),"")</f>
      </c>
    </row>
    <row r="190" spans="1:52" ht="12.75" customHeight="1">
      <c r="A190" s="17" t="s">
        <v>203</v>
      </c>
      <c r="B190" s="17"/>
      <c r="C190" s="17">
        <v>254</v>
      </c>
      <c r="D190" s="20">
        <f>$K190+$R190+$Y190+$AF190+$AM190+$AT190</f>
        <v>5</v>
      </c>
      <c r="E190" s="21">
        <f>$L190+$S190+$Z190+$AG190+$AN190+$AU190</f>
        <v>2</v>
      </c>
      <c r="F190" s="21">
        <f>$M190+$T190+$AA190+$AH190+$AO190+$AV190</f>
        <v>24</v>
      </c>
      <c r="G190" s="22">
        <f>MAX($N190,$U190,$AB190,$AI190,$AP190,$AW190)</f>
        <v>7</v>
      </c>
      <c r="H190" s="22">
        <f>$O190+$V190+$AC190+$AJ190+$AQ190+$AX190</f>
        <v>0</v>
      </c>
      <c r="I190" s="22">
        <f>$P190+$W190+$AD190+$AK190+$AR190+$AY190</f>
        <v>0</v>
      </c>
      <c r="J190" s="23">
        <f>IF(D190-E190&lt;&gt;0,F190/(D190-E190),"")</f>
        <v>8</v>
      </c>
      <c r="K190" s="24"/>
      <c r="L190" s="24"/>
      <c r="M190" s="24"/>
      <c r="N190" s="24"/>
      <c r="O190" s="24"/>
      <c r="P190" s="24"/>
      <c r="Q190" s="26">
        <f>IF(K190-L190&lt;&gt;0,M190/(K190-L190),"")</f>
      </c>
      <c r="R190" s="27"/>
      <c r="S190" s="27"/>
      <c r="T190" s="27"/>
      <c r="U190" s="27"/>
      <c r="V190" s="27"/>
      <c r="W190" s="27"/>
      <c r="X190" s="29">
        <f>IF(R190-S190&lt;&gt;0,T190/(R190-S190),"")</f>
      </c>
      <c r="Y190" s="30"/>
      <c r="Z190" s="30"/>
      <c r="AA190" s="30"/>
      <c r="AB190" s="30"/>
      <c r="AC190" s="30"/>
      <c r="AD190" s="30"/>
      <c r="AE190" s="31">
        <f>IF(Y190-Z190&lt;&gt;0,AA190/(Y190-Z190),"")</f>
      </c>
      <c r="AF190" s="32">
        <v>5</v>
      </c>
      <c r="AG190" s="32">
        <v>2</v>
      </c>
      <c r="AH190" s="32">
        <v>24</v>
      </c>
      <c r="AI190" s="32">
        <v>7</v>
      </c>
      <c r="AJ190" s="32"/>
      <c r="AK190" s="32"/>
      <c r="AL190" s="33">
        <f>IF(AF190-AG190&lt;&gt;0,AH190/(AF190-AG190),"")</f>
        <v>8</v>
      </c>
      <c r="AM190" s="34"/>
      <c r="AN190" s="34"/>
      <c r="AO190" s="34"/>
      <c r="AP190" s="34"/>
      <c r="AQ190" s="34"/>
      <c r="AR190" s="34"/>
      <c r="AS190" s="35">
        <f>IF(AM190-AN190&lt;&gt;0,AO190/(AM190-AN190),"")</f>
      </c>
      <c r="AT190" s="36"/>
      <c r="AU190" s="36"/>
      <c r="AV190" s="36"/>
      <c r="AW190" s="36"/>
      <c r="AX190" s="36"/>
      <c r="AY190" s="36"/>
      <c r="AZ190" s="36">
        <f>IF(AT190-AU190&lt;&gt;0,AV190/(AT190-AU190),"")</f>
      </c>
    </row>
    <row r="191" spans="1:52" ht="12.75" customHeight="1">
      <c r="A191" s="17" t="s">
        <v>204</v>
      </c>
      <c r="B191" s="17"/>
      <c r="C191" s="17">
        <v>603</v>
      </c>
      <c r="D191" s="20">
        <f>$K191+$R191+$Y191+$AF191+$AM191+$AT191</f>
        <v>1</v>
      </c>
      <c r="E191" s="21">
        <f>$L191+$S191+$Z191+$AG191+$AN191+$AU191</f>
        <v>0</v>
      </c>
      <c r="F191" s="21">
        <f>$M191+$T191+$AA191+$AH191+$AO191+$AV191</f>
        <v>10</v>
      </c>
      <c r="G191" s="22">
        <f>MAX($N191,$U191,$AB191,$AI191,$AP191,$AW191)</f>
        <v>10</v>
      </c>
      <c r="H191" s="22">
        <f>$O191+$V191+$AC191+$AJ191+$AQ191+$AX191</f>
        <v>0</v>
      </c>
      <c r="I191" s="22">
        <f>$P191+$W191+$AD191+$AK191+$AR191+$AY191</f>
        <v>0</v>
      </c>
      <c r="J191" s="23">
        <f>IF(D191-E191&lt;&gt;0,F191/(D191-E191),"")</f>
        <v>10</v>
      </c>
      <c r="K191" s="24"/>
      <c r="L191" s="24"/>
      <c r="M191" s="24"/>
      <c r="N191" s="24"/>
      <c r="O191" s="24"/>
      <c r="P191" s="24"/>
      <c r="Q191" s="26"/>
      <c r="R191" s="27"/>
      <c r="S191" s="27"/>
      <c r="T191" s="27"/>
      <c r="U191" s="27"/>
      <c r="V191" s="27"/>
      <c r="W191" s="27"/>
      <c r="X191" s="29"/>
      <c r="Y191" s="30"/>
      <c r="Z191" s="30"/>
      <c r="AA191" s="30"/>
      <c r="AB191" s="30"/>
      <c r="AC191" s="30"/>
      <c r="AD191" s="30"/>
      <c r="AE191" s="31"/>
      <c r="AF191" s="32"/>
      <c r="AG191" s="32"/>
      <c r="AH191" s="32"/>
      <c r="AI191" s="32"/>
      <c r="AJ191" s="32"/>
      <c r="AK191" s="32"/>
      <c r="AL191" s="33">
        <f>IF(AF191-AG191&lt;&gt;0,AH191/(AF191-AG191),"")</f>
      </c>
      <c r="AM191" s="34">
        <v>1</v>
      </c>
      <c r="AN191" s="34">
        <v>0</v>
      </c>
      <c r="AO191" s="34">
        <v>10</v>
      </c>
      <c r="AP191" s="34">
        <v>10</v>
      </c>
      <c r="AQ191" s="34"/>
      <c r="AR191" s="34"/>
      <c r="AS191" s="35">
        <f>IF(AM191-AN191&lt;&gt;0,AO191/(AM191-AN191),"")</f>
        <v>10</v>
      </c>
      <c r="AT191" s="36"/>
      <c r="AU191" s="36"/>
      <c r="AV191" s="36"/>
      <c r="AW191" s="36"/>
      <c r="AX191" s="36"/>
      <c r="AY191" s="36"/>
      <c r="AZ191" s="36">
        <f>IF(AT191-AU191&lt;&gt;0,AV191/(AT191-AU191),"")</f>
      </c>
    </row>
    <row r="192" spans="1:52" ht="12.75" customHeight="1">
      <c r="A192" s="17" t="s">
        <v>205</v>
      </c>
      <c r="B192" s="17"/>
      <c r="C192" s="17">
        <v>306</v>
      </c>
      <c r="D192" s="20">
        <f>$K192+$R192+$Y192+$AF192+$AM192+$AT192</f>
        <v>8</v>
      </c>
      <c r="E192" s="21">
        <f>$L192+$S192+$Z192+$AG192+$AN192+$AU192</f>
        <v>1</v>
      </c>
      <c r="F192" s="21">
        <f>$M192+$T192+$AA192+$AH192+$AO192+$AV192</f>
        <v>61</v>
      </c>
      <c r="G192" s="22">
        <f>MAX($N192,$U192,$AB192,$AI192,$AP192,$AW192)</f>
        <v>24</v>
      </c>
      <c r="H192" s="22">
        <f>$O192+$V192+$AC192+$AJ192+$AQ192+$AX192</f>
        <v>0</v>
      </c>
      <c r="I192" s="22">
        <f>$P192+$W192+$AD192+$AK192+$AR192+$AY192</f>
        <v>0</v>
      </c>
      <c r="J192" s="23">
        <f>IF(D192-E192&lt;&gt;0,F192/(D192-E192),"")</f>
        <v>8.714285714285714</v>
      </c>
      <c r="K192" s="24"/>
      <c r="L192" s="24"/>
      <c r="M192" s="24"/>
      <c r="N192" s="24"/>
      <c r="O192" s="24"/>
      <c r="P192" s="24"/>
      <c r="Q192" s="26">
        <f>IF(K192-L192&lt;&gt;0,M192/(K192-L192),"")</f>
      </c>
      <c r="R192" s="27"/>
      <c r="S192" s="27"/>
      <c r="T192" s="27"/>
      <c r="U192" s="27"/>
      <c r="V192" s="27"/>
      <c r="W192" s="27"/>
      <c r="X192" s="29">
        <f>IF(R192-S192&lt;&gt;0,T192/(R192-S192),"")</f>
      </c>
      <c r="Y192" s="30"/>
      <c r="Z192" s="30"/>
      <c r="AA192" s="30"/>
      <c r="AB192" s="30"/>
      <c r="AC192" s="30"/>
      <c r="AD192" s="30"/>
      <c r="AE192" s="31">
        <f>IF(Y192-Z192&lt;&gt;0,AA192/(Y192-Z192),"")</f>
      </c>
      <c r="AF192" s="32">
        <v>8</v>
      </c>
      <c r="AG192" s="32">
        <v>1</v>
      </c>
      <c r="AH192" s="32">
        <v>61</v>
      </c>
      <c r="AI192" s="32">
        <v>24</v>
      </c>
      <c r="AJ192" s="32"/>
      <c r="AK192" s="32"/>
      <c r="AL192" s="33">
        <f>IF(AF192-AG192&lt;&gt;0,AH192/(AF192-AG192),"")</f>
        <v>8.714285714285714</v>
      </c>
      <c r="AM192" s="34"/>
      <c r="AN192" s="34"/>
      <c r="AO192" s="34"/>
      <c r="AP192" s="34"/>
      <c r="AQ192" s="34"/>
      <c r="AR192" s="34"/>
      <c r="AS192" s="35">
        <f>IF(AM192-AN192&lt;&gt;0,AO192/(AM192-AN192),"")</f>
      </c>
      <c r="AT192" s="36"/>
      <c r="AU192" s="36"/>
      <c r="AV192" s="36"/>
      <c r="AW192" s="36"/>
      <c r="AX192" s="36"/>
      <c r="AY192" s="36"/>
      <c r="AZ192" s="36">
        <f>IF(AT192-AU192&lt;&gt;0,AV192/(AT192-AU192),"")</f>
      </c>
    </row>
    <row r="193" spans="1:52" ht="12.75" customHeight="1">
      <c r="A193" s="17" t="s">
        <v>206</v>
      </c>
      <c r="B193" s="17"/>
      <c r="C193" s="17">
        <v>620</v>
      </c>
      <c r="D193" s="20">
        <f>$K193+$R193+$Y193+$AF193+$AM193+$AT193</f>
        <v>21</v>
      </c>
      <c r="E193" s="21">
        <f>$L193+$S193+$Z193+$AG193+$AN193+$AU193</f>
        <v>5</v>
      </c>
      <c r="F193" s="21">
        <f>$M193+$T193+$AA193+$AH193+$AO193+$AV193</f>
        <v>209</v>
      </c>
      <c r="G193" s="22">
        <f>MAX($N193,$U193,$AB193,$AI193,$AP193,$AW193)</f>
        <v>32</v>
      </c>
      <c r="H193" s="22">
        <f>$O193+$V193+$AC193+$AJ193+$AQ193+$AX193</f>
        <v>0</v>
      </c>
      <c r="I193" s="22">
        <f>$P193+$W193+$AD193+$AK193+$AR193+$AY193</f>
        <v>0</v>
      </c>
      <c r="J193" s="23">
        <f>IF(D193-E193&lt;&gt;0,F193/(D193-E193),"")</f>
        <v>13.0625</v>
      </c>
      <c r="K193" s="24">
        <v>2</v>
      </c>
      <c r="L193" s="24">
        <v>1</v>
      </c>
      <c r="M193" s="24">
        <v>33</v>
      </c>
      <c r="N193" s="25">
        <v>32</v>
      </c>
      <c r="O193" s="24"/>
      <c r="P193" s="24"/>
      <c r="Q193" s="26">
        <f>IF(K193-L193&lt;&gt;0,M193/(K193-L193),"")</f>
        <v>33</v>
      </c>
      <c r="R193" s="27">
        <v>16</v>
      </c>
      <c r="S193" s="27">
        <v>4</v>
      </c>
      <c r="T193" s="27">
        <v>163</v>
      </c>
      <c r="U193" s="27">
        <v>28</v>
      </c>
      <c r="V193" s="27"/>
      <c r="W193" s="27"/>
      <c r="X193" s="29">
        <f>IF(R193-S193&lt;&gt;0,T193/(R193-S193),"")</f>
        <v>13.583333333333334</v>
      </c>
      <c r="Y193" s="30">
        <v>3</v>
      </c>
      <c r="Z193" s="30">
        <v>0</v>
      </c>
      <c r="AA193" s="30">
        <v>13</v>
      </c>
      <c r="AB193" s="30">
        <v>7</v>
      </c>
      <c r="AC193" s="30"/>
      <c r="AD193" s="30"/>
      <c r="AE193" s="31">
        <f>IF(Y193-Z193&lt;&gt;0,AA193/(Y193-Z193),"")</f>
        <v>4.333333333333333</v>
      </c>
      <c r="AF193" s="62"/>
      <c r="AG193" s="62"/>
      <c r="AH193" s="62"/>
      <c r="AI193" s="62"/>
      <c r="AJ193" s="62"/>
      <c r="AK193" s="62"/>
      <c r="AL193" s="33">
        <f>IF(AF193-AG193&lt;&gt;0,AH193/(AF193-AG193),"")</f>
      </c>
      <c r="AM193" s="34"/>
      <c r="AN193" s="34"/>
      <c r="AO193" s="34"/>
      <c r="AP193" s="34"/>
      <c r="AQ193" s="34"/>
      <c r="AR193" s="34"/>
      <c r="AS193" s="35">
        <f>IF(AM193-AN193&lt;&gt;0,AO193/(AM193-AN193),"")</f>
      </c>
      <c r="AT193" s="36"/>
      <c r="AU193" s="36"/>
      <c r="AV193" s="36"/>
      <c r="AW193" s="36"/>
      <c r="AX193" s="36"/>
      <c r="AY193" s="36"/>
      <c r="AZ193" s="36">
        <f>IF(AT193-AU193&lt;&gt;0,AV193/(AT193-AU193),"")</f>
      </c>
    </row>
    <row r="194" spans="1:52" ht="12.75" customHeight="1">
      <c r="A194" s="17" t="s">
        <v>207</v>
      </c>
      <c r="B194" s="17"/>
      <c r="C194" s="17">
        <v>173</v>
      </c>
      <c r="D194" s="20">
        <f>$K194+$R194+$Y194+$AF194+$AM194+$AT194</f>
        <v>4</v>
      </c>
      <c r="E194" s="21">
        <f>$L194+$S194+$Z194+$AG194+$AN194+$AU194</f>
        <v>0</v>
      </c>
      <c r="F194" s="21">
        <f>$M194+$T194+$AA194+$AH194+$AO194+$AV194</f>
        <v>23</v>
      </c>
      <c r="G194" s="22">
        <f>MAX($N194,$U194,$AB194,$AI194,$AP194,$AW194)</f>
        <v>14</v>
      </c>
      <c r="H194" s="22">
        <f>$O194+$V194+$AC194+$AJ194+$AQ194+$AX194</f>
        <v>0</v>
      </c>
      <c r="I194" s="22">
        <f>$P194+$W194+$AD194+$AK194+$AR194+$AY194</f>
        <v>0</v>
      </c>
      <c r="J194" s="23">
        <f>IF(D194-E194&lt;&gt;0,F194/(D194-E194),"")</f>
        <v>5.75</v>
      </c>
      <c r="K194" s="24"/>
      <c r="L194" s="24"/>
      <c r="M194" s="24"/>
      <c r="N194" s="24"/>
      <c r="O194" s="24"/>
      <c r="P194" s="24"/>
      <c r="Q194" s="26">
        <f>IF(K194-L194&lt;&gt;0,M194/(K194-L194),"")</f>
      </c>
      <c r="R194" s="38">
        <v>1</v>
      </c>
      <c r="S194" s="38">
        <v>0</v>
      </c>
      <c r="T194" s="38">
        <v>14</v>
      </c>
      <c r="U194" s="38">
        <v>14</v>
      </c>
      <c r="V194" s="38"/>
      <c r="W194" s="38"/>
      <c r="X194" s="29">
        <f>IF(R194-S194&lt;&gt;0,T194/(R194-S194),"")</f>
        <v>14</v>
      </c>
      <c r="Y194" s="30">
        <v>3</v>
      </c>
      <c r="Z194" s="30">
        <v>0</v>
      </c>
      <c r="AA194" s="30">
        <v>9</v>
      </c>
      <c r="AB194" s="30">
        <v>5</v>
      </c>
      <c r="AC194" s="30"/>
      <c r="AD194" s="30"/>
      <c r="AE194" s="31">
        <f>IF(Y194-Z194&lt;&gt;0,AA194/(Y194-Z194),"")</f>
        <v>3</v>
      </c>
      <c r="AF194" s="32"/>
      <c r="AG194" s="32"/>
      <c r="AH194" s="32"/>
      <c r="AI194" s="32"/>
      <c r="AJ194" s="32"/>
      <c r="AK194" s="32"/>
      <c r="AL194" s="33">
        <f>IF(AF194-AG194&lt;&gt;0,AH194/(AF194-AG194),"")</f>
      </c>
      <c r="AM194" s="34"/>
      <c r="AN194" s="34"/>
      <c r="AO194" s="34"/>
      <c r="AP194" s="34"/>
      <c r="AQ194" s="34"/>
      <c r="AR194" s="34"/>
      <c r="AS194" s="35">
        <f>IF(AM194-AN194&lt;&gt;0,AO194/(AM194-AN194),"")</f>
      </c>
      <c r="AT194" s="36"/>
      <c r="AU194" s="36"/>
      <c r="AV194" s="36"/>
      <c r="AW194" s="36"/>
      <c r="AX194" s="36"/>
      <c r="AY194" s="36"/>
      <c r="AZ194" s="36">
        <f>IF(AT194-AU194&lt;&gt;0,AV194/(AT194-AU194),"")</f>
      </c>
    </row>
    <row r="195" spans="1:52" ht="12.75" customHeight="1">
      <c r="A195" s="17" t="s">
        <v>208</v>
      </c>
      <c r="B195" s="17"/>
      <c r="C195" s="17">
        <v>235</v>
      </c>
      <c r="D195" s="20">
        <f>$K195+$R195+$Y195+$AF195+$AM195+$AT195</f>
        <v>2</v>
      </c>
      <c r="E195" s="21">
        <f>$L195+$S195+$Z195+$AG195+$AN195+$AU195</f>
        <v>0</v>
      </c>
      <c r="F195" s="21">
        <f>$M195+$T195+$AA195+$AH195+$AO195+$AV195</f>
        <v>37</v>
      </c>
      <c r="G195" s="22">
        <f>MAX($N195,$U195,$AB195,$AI195,$AP195,$AW195)</f>
        <v>35</v>
      </c>
      <c r="H195" s="22">
        <f>$O195+$V195+$AC195+$AJ195+$AQ195+$AX195</f>
        <v>0</v>
      </c>
      <c r="I195" s="22">
        <f>$P195+$W195+$AD195+$AK195+$AR195+$AY195</f>
        <v>0</v>
      </c>
      <c r="J195" s="23">
        <f>IF(D195-E195&lt;&gt;0,F195/(D195-E195),"")</f>
        <v>18.5</v>
      </c>
      <c r="K195" s="24"/>
      <c r="L195" s="24"/>
      <c r="M195" s="24"/>
      <c r="N195" s="24"/>
      <c r="O195" s="24"/>
      <c r="P195" s="24"/>
      <c r="Q195" s="26">
        <f>IF(K195-L195&lt;&gt;0,M195/(K195-L195),"")</f>
      </c>
      <c r="R195" s="27"/>
      <c r="S195" s="27"/>
      <c r="T195" s="27"/>
      <c r="U195" s="27"/>
      <c r="V195" s="27"/>
      <c r="W195" s="27"/>
      <c r="X195" s="29">
        <f>IF(R195-S195&lt;&gt;0,T195/(R195-S195),"")</f>
      </c>
      <c r="Y195" s="30">
        <v>2</v>
      </c>
      <c r="Z195" s="30">
        <v>0</v>
      </c>
      <c r="AA195" s="30">
        <v>37</v>
      </c>
      <c r="AB195" s="30">
        <v>35</v>
      </c>
      <c r="AC195" s="30"/>
      <c r="AD195" s="30"/>
      <c r="AE195" s="31">
        <f>IF(Y195-Z195&lt;&gt;0,AA195/(Y195-Z195),"")</f>
        <v>18.5</v>
      </c>
      <c r="AF195" s="32"/>
      <c r="AG195" s="32"/>
      <c r="AH195" s="32"/>
      <c r="AI195" s="32"/>
      <c r="AJ195" s="32"/>
      <c r="AK195" s="32"/>
      <c r="AL195" s="33">
        <f>IF(AF195-AG195&lt;&gt;0,AH195/(AF195-AG195),"")</f>
      </c>
      <c r="AM195" s="34"/>
      <c r="AN195" s="34"/>
      <c r="AO195" s="34"/>
      <c r="AP195" s="34"/>
      <c r="AQ195" s="34"/>
      <c r="AR195" s="34"/>
      <c r="AS195" s="35">
        <f>IF(AM195-AN195&lt;&gt;0,AO195/(AM195-AN195),"")</f>
      </c>
      <c r="AT195" s="36"/>
      <c r="AU195" s="36"/>
      <c r="AV195" s="36"/>
      <c r="AW195" s="36"/>
      <c r="AX195" s="36"/>
      <c r="AY195" s="36"/>
      <c r="AZ195" s="36">
        <f>IF(AT195-AU195&lt;&gt;0,AV195/(AT195-AU195),"")</f>
      </c>
    </row>
    <row r="196" spans="1:52" ht="12.75" customHeight="1">
      <c r="A196" s="51" t="s">
        <v>209</v>
      </c>
      <c r="B196" s="51"/>
      <c r="C196" s="17">
        <v>628</v>
      </c>
      <c r="D196" s="20">
        <f>$K196+$R196+$Y196+$AF196+$AM196+$AT196</f>
        <v>5</v>
      </c>
      <c r="E196" s="21">
        <f>$L196+$S196+$Z196+$AG196+$AN196+$AU196</f>
        <v>0</v>
      </c>
      <c r="F196" s="21">
        <f>$M196+$T196+$AA196+$AH196+$AO196+$AV196</f>
        <v>22</v>
      </c>
      <c r="G196" s="22">
        <f>MAX($N196,$U196,$AB196,$AI196,$AP196,$AW196)</f>
        <v>16</v>
      </c>
      <c r="H196" s="22">
        <f>$O196+$V196+$AC196+$AJ196+$AQ196+$AX196</f>
        <v>0</v>
      </c>
      <c r="I196" s="22">
        <f>$P196+$W196+$AD196+$AK196+$AR196+$AY196</f>
        <v>0</v>
      </c>
      <c r="J196" s="23">
        <f>IF(D196-E196&lt;&gt;0,F196/(D196-E196),"")</f>
        <v>4.4</v>
      </c>
      <c r="K196" s="36"/>
      <c r="L196" s="36"/>
      <c r="M196" s="36"/>
      <c r="N196" s="36"/>
      <c r="O196" s="36"/>
      <c r="P196" s="36"/>
      <c r="Q196" s="26">
        <f>IF(K196-L196&lt;&gt;0,M196/(K196-L196),"")</f>
      </c>
      <c r="R196" s="44"/>
      <c r="S196" s="44"/>
      <c r="T196" s="44"/>
      <c r="U196" s="44"/>
      <c r="V196" s="44"/>
      <c r="W196" s="44"/>
      <c r="X196" s="29">
        <f>IF(R196-S196&lt;&gt;0,T196/(R196-S196),"")</f>
      </c>
      <c r="Y196" s="52"/>
      <c r="Z196" s="52"/>
      <c r="AA196" s="52"/>
      <c r="AB196" s="52"/>
      <c r="AC196" s="52"/>
      <c r="AD196" s="52"/>
      <c r="AE196" s="31">
        <f>IF(Y196-Z196&lt;&gt;0,AA196/(Y196-Z196),"")</f>
      </c>
      <c r="AF196" s="47"/>
      <c r="AG196" s="47"/>
      <c r="AH196" s="47"/>
      <c r="AI196" s="47"/>
      <c r="AJ196" s="47"/>
      <c r="AK196" s="47"/>
      <c r="AL196" s="33">
        <f>IF(AF196-AG196&lt;&gt;0,AH196/(AF196-AG196),"")</f>
      </c>
      <c r="AM196" s="48">
        <v>5</v>
      </c>
      <c r="AN196" s="48">
        <v>0</v>
      </c>
      <c r="AO196" s="48">
        <v>22</v>
      </c>
      <c r="AP196" s="48">
        <v>16</v>
      </c>
      <c r="AQ196" s="48"/>
      <c r="AR196" s="48"/>
      <c r="AS196" s="35">
        <f>IF(AM196-AN196&lt;&gt;0,AO196/(AM196-AN196),"")</f>
        <v>4.4</v>
      </c>
      <c r="AT196" s="36"/>
      <c r="AU196" s="36"/>
      <c r="AV196" s="36"/>
      <c r="AW196" s="36"/>
      <c r="AX196" s="36"/>
      <c r="AY196" s="36"/>
      <c r="AZ196" s="36">
        <f>IF(AT196-AU196&lt;&gt;0,AV196/(AT196-AU196),"")</f>
      </c>
    </row>
    <row r="197" spans="1:52" ht="12.75" customHeight="1">
      <c r="A197" s="17" t="s">
        <v>210</v>
      </c>
      <c r="B197" s="17"/>
      <c r="C197" s="17">
        <v>546</v>
      </c>
      <c r="D197" s="20">
        <f>$K197+$R197+$Y197+$AF197+$AM197+$AT197</f>
        <v>9</v>
      </c>
      <c r="E197" s="21">
        <f>$L197+$S197+$Z197+$AG197+$AN197+$AU197</f>
        <v>0</v>
      </c>
      <c r="F197" s="21">
        <f>$M197+$T197+$AA197+$AH197+$AO197+$AV197</f>
        <v>81</v>
      </c>
      <c r="G197" s="22">
        <f>MAX($N197,$U197,$AB197,$AI197,$AP197,$AW197)</f>
        <v>22</v>
      </c>
      <c r="H197" s="22">
        <f>$O197+$V197+$AC197+$AJ197+$AQ197+$AX197</f>
        <v>0</v>
      </c>
      <c r="I197" s="22">
        <f>$P197+$W197+$AD197+$AK197+$AR197+$AY197</f>
        <v>0</v>
      </c>
      <c r="J197" s="23">
        <f>IF(D197-E197&lt;&gt;0,F197/(D197-E197),"")</f>
        <v>9</v>
      </c>
      <c r="K197" s="24"/>
      <c r="L197" s="24"/>
      <c r="M197" s="24"/>
      <c r="N197" s="24"/>
      <c r="O197" s="24"/>
      <c r="P197" s="24"/>
      <c r="Q197" s="26">
        <f>IF(K197-L197&lt;&gt;0,M197/(K197-L197),"")</f>
      </c>
      <c r="R197" s="27">
        <v>6</v>
      </c>
      <c r="S197" s="27">
        <v>0</v>
      </c>
      <c r="T197" s="27">
        <v>69</v>
      </c>
      <c r="U197" s="27">
        <v>22</v>
      </c>
      <c r="V197" s="27"/>
      <c r="W197" s="27"/>
      <c r="X197" s="29">
        <f>IF(R197-S197&lt;&gt;0,T197/(R197-S197),"")</f>
        <v>11.5</v>
      </c>
      <c r="Y197" s="30"/>
      <c r="Z197" s="30"/>
      <c r="AA197" s="30"/>
      <c r="AB197" s="30"/>
      <c r="AC197" s="30"/>
      <c r="AD197" s="30"/>
      <c r="AE197" s="31">
        <f>IF(Y197-Z197&lt;&gt;0,AA197/(Y197-Z197),"")</f>
      </c>
      <c r="AF197" s="32">
        <v>1</v>
      </c>
      <c r="AG197" s="32">
        <v>0</v>
      </c>
      <c r="AH197" s="32">
        <v>0</v>
      </c>
      <c r="AI197" s="32">
        <v>0</v>
      </c>
      <c r="AJ197" s="32"/>
      <c r="AK197" s="32"/>
      <c r="AL197" s="33">
        <f>IF(AF197-AG197&lt;&gt;0,AH197/(AF197-AG197),"")</f>
        <v>0</v>
      </c>
      <c r="AM197" s="40">
        <v>2</v>
      </c>
      <c r="AN197" s="40">
        <v>0</v>
      </c>
      <c r="AO197" s="40">
        <v>12</v>
      </c>
      <c r="AP197" s="34">
        <v>10</v>
      </c>
      <c r="AQ197" s="34"/>
      <c r="AR197" s="34"/>
      <c r="AS197" s="35">
        <f>IF(AM197-AN197&lt;&gt;0,AO197/(AM197-AN197),"")</f>
        <v>6</v>
      </c>
      <c r="AT197" s="36"/>
      <c r="AU197" s="36"/>
      <c r="AV197" s="36"/>
      <c r="AW197" s="36"/>
      <c r="AX197" s="36"/>
      <c r="AY197" s="36"/>
      <c r="AZ197" s="36">
        <f>IF(AT197-AU197&lt;&gt;0,AV197/(AT197-AU197),"")</f>
      </c>
    </row>
    <row r="198" spans="1:52" ht="12.75" customHeight="1">
      <c r="A198" s="17" t="s">
        <v>211</v>
      </c>
      <c r="B198" s="17"/>
      <c r="C198" s="17">
        <v>442</v>
      </c>
      <c r="D198" s="20">
        <f>$K198+$R198+$Y198+$AF198+$AM198+$AT198</f>
        <v>2</v>
      </c>
      <c r="E198" s="21">
        <f>$L198+$S198+$Z198+$AG198+$AN198+$AU198</f>
        <v>0</v>
      </c>
      <c r="F198" s="21">
        <f>$M198+$T198+$AA198+$AH198+$AO198+$AV198</f>
        <v>6</v>
      </c>
      <c r="G198" s="22">
        <f>MAX($N198,$U198,$AB198,$AI198,$AP198,$AW198)</f>
        <v>4</v>
      </c>
      <c r="H198" s="22">
        <f>$O198+$V198+$AC198+$AJ198+$AQ198+$AX198</f>
        <v>0</v>
      </c>
      <c r="I198" s="22">
        <f>$P198+$W198+$AD198+$AK198+$AR198+$AY198</f>
        <v>0</v>
      </c>
      <c r="J198" s="23">
        <f>IF(D198-E198&lt;&gt;0,F198/(D198-E198),"")</f>
        <v>3</v>
      </c>
      <c r="K198" s="24"/>
      <c r="L198" s="24"/>
      <c r="M198" s="24"/>
      <c r="N198" s="24"/>
      <c r="O198" s="24"/>
      <c r="P198" s="24"/>
      <c r="Q198" s="26">
        <f>IF(K198-L198&lt;&gt;0,M198/(K198-L198),"")</f>
      </c>
      <c r="R198" s="27"/>
      <c r="S198" s="27"/>
      <c r="T198" s="27"/>
      <c r="U198" s="27"/>
      <c r="V198" s="27"/>
      <c r="W198" s="27"/>
      <c r="X198" s="29">
        <f>IF(R198-S198&lt;&gt;0,T198/(R198-S198),"")</f>
      </c>
      <c r="Y198" s="30"/>
      <c r="Z198" s="30"/>
      <c r="AA198" s="30"/>
      <c r="AB198" s="30"/>
      <c r="AC198" s="30"/>
      <c r="AD198" s="30"/>
      <c r="AE198" s="31">
        <f>IF(Y198-Z198&lt;&gt;0,AA198/(Y198-Z198),"")</f>
      </c>
      <c r="AF198" s="32">
        <v>2</v>
      </c>
      <c r="AG198" s="32">
        <v>0</v>
      </c>
      <c r="AH198" s="32">
        <v>6</v>
      </c>
      <c r="AI198" s="32">
        <v>4</v>
      </c>
      <c r="AJ198" s="32"/>
      <c r="AK198" s="32"/>
      <c r="AL198" s="33">
        <f>IF(AF198-AG198&lt;&gt;0,AH198/(AF198-AG198),"")</f>
        <v>3</v>
      </c>
      <c r="AM198" s="34"/>
      <c r="AN198" s="34"/>
      <c r="AO198" s="34"/>
      <c r="AP198" s="34"/>
      <c r="AQ198" s="34"/>
      <c r="AR198" s="34"/>
      <c r="AS198" s="35">
        <f>IF(AM198-AN198&lt;&gt;0,AO198/(AM198-AN198),"")</f>
      </c>
      <c r="AT198" s="36"/>
      <c r="AU198" s="36"/>
      <c r="AV198" s="36"/>
      <c r="AW198" s="36"/>
      <c r="AX198" s="36"/>
      <c r="AY198" s="36"/>
      <c r="AZ198" s="36">
        <f>IF(AT198-AU198&lt;&gt;0,AV198/(AT198-AU198),"")</f>
      </c>
    </row>
    <row r="199" spans="1:52" ht="12.75" customHeight="1">
      <c r="A199" s="17" t="s">
        <v>212</v>
      </c>
      <c r="B199" s="17"/>
      <c r="C199" s="17">
        <v>407</v>
      </c>
      <c r="D199" s="20">
        <f>$K199+$R199+$Y199+$AF199+$AM199+$AT199</f>
        <v>7</v>
      </c>
      <c r="E199" s="21">
        <f>$L199+$S199+$Z199+$AG199+$AN199+$AU199</f>
        <v>0</v>
      </c>
      <c r="F199" s="21">
        <f>$M199+$T199+$AA199+$AH199+$AO199+$AV199</f>
        <v>18</v>
      </c>
      <c r="G199" s="22">
        <f>MAX($N199,$U199,$AB199,$AI199,$AP199,$AW199)</f>
        <v>12</v>
      </c>
      <c r="H199" s="22">
        <f>$O199+$V199+$AC199+$AJ199+$AQ199+$AX199</f>
        <v>0</v>
      </c>
      <c r="I199" s="22">
        <f>$P199+$W199+$AD199+$AK199+$AR199+$AY199</f>
        <v>0</v>
      </c>
      <c r="J199" s="23">
        <f>IF(D199-E199&lt;&gt;0,F199/(D199-E199),"")</f>
        <v>2.5714285714285716</v>
      </c>
      <c r="K199" s="24"/>
      <c r="L199" s="24"/>
      <c r="M199" s="24"/>
      <c r="N199" s="24"/>
      <c r="O199" s="24"/>
      <c r="P199" s="24"/>
      <c r="Q199" s="26">
        <f>IF(K199-L199&lt;&gt;0,M199/(K199-L199),"")</f>
      </c>
      <c r="R199" s="27"/>
      <c r="S199" s="27"/>
      <c r="T199" s="27"/>
      <c r="U199" s="27"/>
      <c r="V199" s="27"/>
      <c r="W199" s="27"/>
      <c r="X199" s="29">
        <f>IF(R199-S199&lt;&gt;0,T199/(R199-S199),"")</f>
      </c>
      <c r="Y199" s="30">
        <v>3</v>
      </c>
      <c r="Z199" s="30">
        <v>0</v>
      </c>
      <c r="AA199" s="30">
        <v>4</v>
      </c>
      <c r="AB199" s="30">
        <v>4</v>
      </c>
      <c r="AC199" s="30"/>
      <c r="AD199" s="30"/>
      <c r="AE199" s="31">
        <f>IF(Y199-Z199&lt;&gt;0,AA199/(Y199-Z199),"")</f>
        <v>1.3333333333333333</v>
      </c>
      <c r="AF199" s="32">
        <v>2</v>
      </c>
      <c r="AG199" s="32">
        <v>0</v>
      </c>
      <c r="AH199" s="32">
        <v>14</v>
      </c>
      <c r="AI199" s="32">
        <v>12</v>
      </c>
      <c r="AJ199" s="32"/>
      <c r="AK199" s="32"/>
      <c r="AL199" s="33">
        <f>IF(AF199-AG199&lt;&gt;0,AH199/(AF199-AG199),"")</f>
        <v>7</v>
      </c>
      <c r="AM199" s="34">
        <v>2</v>
      </c>
      <c r="AN199" s="34">
        <v>0</v>
      </c>
      <c r="AO199" s="34">
        <v>0</v>
      </c>
      <c r="AP199" s="34">
        <v>0</v>
      </c>
      <c r="AQ199" s="34"/>
      <c r="AR199" s="34"/>
      <c r="AS199" s="35">
        <f>IF(AM199-AN199&lt;&gt;0,AO199/(AM199-AN199),"")</f>
        <v>0</v>
      </c>
      <c r="AT199" s="36"/>
      <c r="AU199" s="36"/>
      <c r="AV199" s="36"/>
      <c r="AW199" s="36"/>
      <c r="AX199" s="36"/>
      <c r="AY199" s="36"/>
      <c r="AZ199" s="36">
        <f>IF(AT199-AU199&lt;&gt;0,AV199/(AT199-AU199),"")</f>
      </c>
    </row>
    <row r="200" spans="1:52" ht="12.75" customHeight="1">
      <c r="A200" s="17" t="s">
        <v>213</v>
      </c>
      <c r="B200" s="17"/>
      <c r="C200" s="17">
        <v>519</v>
      </c>
      <c r="D200" s="20">
        <f>$K200+$R200+$Y200+$AF200+$AM200+$AT200</f>
        <v>1</v>
      </c>
      <c r="E200" s="21">
        <f>$L200+$S200+$Z200+$AG200+$AN200+$AU200</f>
        <v>0</v>
      </c>
      <c r="F200" s="21">
        <f>$M200+$T200+$AA200+$AH200+$AO200+$AV200</f>
        <v>2</v>
      </c>
      <c r="G200" s="22">
        <f>MAX($N200,$U200,$AB200,$AI200,$AP200,$AW200)</f>
        <v>2</v>
      </c>
      <c r="H200" s="22">
        <f>$O200+$V200+$AC200+$AJ200+$AQ200+$AX200</f>
        <v>0</v>
      </c>
      <c r="I200" s="22">
        <f>$P200+$W200+$AD200+$AK200+$AR200+$AY200</f>
        <v>0</v>
      </c>
      <c r="J200" s="23">
        <f>IF(D200-E200&lt;&gt;0,F200/(D200-E200),"")</f>
        <v>2</v>
      </c>
      <c r="K200" s="24"/>
      <c r="L200" s="24"/>
      <c r="M200" s="24"/>
      <c r="N200" s="24"/>
      <c r="O200" s="24"/>
      <c r="P200" s="24"/>
      <c r="Q200" s="26">
        <f>IF(K200-L200&lt;&gt;0,M200/(K200-L200),"")</f>
      </c>
      <c r="R200" s="27"/>
      <c r="S200" s="27"/>
      <c r="T200" s="27"/>
      <c r="U200" s="27"/>
      <c r="V200" s="27"/>
      <c r="W200" s="27"/>
      <c r="X200" s="29">
        <f>IF(R200-S200&lt;&gt;0,T200/(R200-S200),"")</f>
      </c>
      <c r="Y200" s="30"/>
      <c r="Z200" s="30"/>
      <c r="AA200" s="30"/>
      <c r="AB200" s="30"/>
      <c r="AC200" s="30"/>
      <c r="AD200" s="30"/>
      <c r="AE200" s="31">
        <f>IF(Y200-Z200&lt;&gt;0,AA200/(Y200-Z200),"")</f>
      </c>
      <c r="AF200" s="32"/>
      <c r="AG200" s="32"/>
      <c r="AH200" s="32"/>
      <c r="AI200" s="32"/>
      <c r="AJ200" s="32"/>
      <c r="AK200" s="32"/>
      <c r="AL200" s="33">
        <f>IF(AF200-AG200&lt;&gt;0,AH200/(AF200-AG200),"")</f>
      </c>
      <c r="AM200" s="34">
        <v>1</v>
      </c>
      <c r="AN200" s="34">
        <v>0</v>
      </c>
      <c r="AO200" s="34">
        <v>2</v>
      </c>
      <c r="AP200" s="34">
        <v>2</v>
      </c>
      <c r="AQ200" s="34"/>
      <c r="AR200" s="34"/>
      <c r="AS200" s="35">
        <f>IF(AM200-AN200&lt;&gt;0,AO200/(AM200-AN200),"")</f>
        <v>2</v>
      </c>
      <c r="AT200" s="36"/>
      <c r="AU200" s="36"/>
      <c r="AV200" s="36"/>
      <c r="AW200" s="36"/>
      <c r="AX200" s="36"/>
      <c r="AY200" s="36"/>
      <c r="AZ200" s="36">
        <f>IF(AT200-AU200&lt;&gt;0,AV200/(AT200-AU200),"")</f>
      </c>
    </row>
    <row r="201" spans="1:52" ht="12.75" customHeight="1">
      <c r="A201" s="17" t="s">
        <v>214</v>
      </c>
      <c r="B201" s="17"/>
      <c r="C201" s="17">
        <v>310</v>
      </c>
      <c r="D201" s="20">
        <f>$K201+$R201+$Y201+$AF201+$AM201+$AT201</f>
        <v>46</v>
      </c>
      <c r="E201" s="21">
        <f>$L201+$S201+$Z201+$AG201+$AN201+$AU201</f>
        <v>5</v>
      </c>
      <c r="F201" s="21">
        <f>$M201+$T201+$AA201+$AH201+$AO201+$AV201</f>
        <v>1097</v>
      </c>
      <c r="G201" s="22">
        <f>MAX($N201,$U201,$AB201,$AI201,$AP201,$AW201)</f>
        <v>119</v>
      </c>
      <c r="H201" s="22">
        <f>$O201+$V201+$AC201+$AJ201+$AQ201+$AX201</f>
        <v>3</v>
      </c>
      <c r="I201" s="22">
        <f>$P201+$W201+$AD201+$AK201+$AR201+$AY201</f>
        <v>2</v>
      </c>
      <c r="J201" s="23">
        <f>IF(D201-E201&lt;&gt;0,F201/(D201-E201),"")</f>
        <v>26.75609756097561</v>
      </c>
      <c r="K201" s="24">
        <v>4</v>
      </c>
      <c r="L201" s="24">
        <v>0</v>
      </c>
      <c r="M201" s="24">
        <v>37</v>
      </c>
      <c r="N201" s="24">
        <v>27</v>
      </c>
      <c r="O201" s="24"/>
      <c r="P201" s="24"/>
      <c r="Q201" s="26">
        <f>IF(K201-L201&lt;&gt;0,M201/(K201-L201),"")</f>
        <v>9.25</v>
      </c>
      <c r="R201" s="38">
        <v>8</v>
      </c>
      <c r="S201" s="38">
        <v>2</v>
      </c>
      <c r="T201" s="38">
        <v>107</v>
      </c>
      <c r="U201" s="38">
        <v>31</v>
      </c>
      <c r="V201" s="38"/>
      <c r="W201" s="38"/>
      <c r="X201" s="29">
        <f>IF(R201-S201&lt;&gt;0,T201/(R201-S201),"")</f>
        <v>17.833333333333332</v>
      </c>
      <c r="Y201" s="30">
        <f>25+2</f>
        <v>27</v>
      </c>
      <c r="Z201" s="30">
        <v>2</v>
      </c>
      <c r="AA201" s="30">
        <f>753+26</f>
        <v>779</v>
      </c>
      <c r="AB201" s="30">
        <v>119</v>
      </c>
      <c r="AC201" s="30">
        <v>3</v>
      </c>
      <c r="AD201" s="30">
        <v>1</v>
      </c>
      <c r="AE201" s="31">
        <f>IF(Y201-Z201&lt;&gt;0,AA201/(Y201-Z201),"")</f>
        <v>31.16</v>
      </c>
      <c r="AF201" s="32">
        <v>7</v>
      </c>
      <c r="AG201" s="32">
        <v>1</v>
      </c>
      <c r="AH201" s="32">
        <v>174</v>
      </c>
      <c r="AI201" s="32">
        <v>116</v>
      </c>
      <c r="AJ201" s="32"/>
      <c r="AK201" s="32">
        <v>1</v>
      </c>
      <c r="AL201" s="33">
        <f>IF(AF201-AG201&lt;&gt;0,AH201/(AF201-AG201),"")</f>
        <v>29</v>
      </c>
      <c r="AM201" s="34"/>
      <c r="AN201" s="34"/>
      <c r="AO201" s="34"/>
      <c r="AP201" s="34"/>
      <c r="AQ201" s="34"/>
      <c r="AR201" s="34"/>
      <c r="AS201" s="35">
        <f>IF(AM201-AN201&lt;&gt;0,AO201/(AM201-AN201),"")</f>
      </c>
      <c r="AT201" s="36"/>
      <c r="AU201" s="36"/>
      <c r="AV201" s="36"/>
      <c r="AW201" s="36"/>
      <c r="AX201" s="36"/>
      <c r="AY201" s="36"/>
      <c r="AZ201" s="36">
        <f>IF(AT201-AU201&lt;&gt;0,AV201/(AT201-AU201),"")</f>
      </c>
    </row>
    <row r="202" spans="1:52" ht="12.75" customHeight="1">
      <c r="A202" s="17" t="s">
        <v>215</v>
      </c>
      <c r="B202" s="17"/>
      <c r="C202" s="17">
        <v>376</v>
      </c>
      <c r="D202" s="20">
        <f>$K202+$R202+$Y202+$AF202+$AM202+$AT202</f>
        <v>107</v>
      </c>
      <c r="E202" s="21">
        <f>$L202+$S202+$Z202+$AG202+$AN202+$AU202</f>
        <v>13</v>
      </c>
      <c r="F202" s="21">
        <f>$M202+$T202+$AA202+$AH202+$AO202+$AV202</f>
        <v>1265</v>
      </c>
      <c r="G202" s="22">
        <f>MAX($N202,$U202,$AB202,$AI202,$AP202,$AW202)</f>
        <v>81</v>
      </c>
      <c r="H202" s="22">
        <f>$O202+$V202+$AC202+$AJ202+$AQ202+$AX202</f>
        <v>2</v>
      </c>
      <c r="I202" s="22">
        <f>$P202+$W202+$AD202+$AK202+$AR202+$AY202</f>
        <v>0</v>
      </c>
      <c r="J202" s="23">
        <f>IF(D202-E202&lt;&gt;0,F202/(D202-E202),"")</f>
        <v>13.457446808510639</v>
      </c>
      <c r="K202" s="24">
        <v>1</v>
      </c>
      <c r="L202" s="24">
        <v>1</v>
      </c>
      <c r="M202" s="24">
        <v>0</v>
      </c>
      <c r="N202" s="24">
        <v>0</v>
      </c>
      <c r="O202" s="24"/>
      <c r="P202" s="24"/>
      <c r="Q202" s="26">
        <f>IF(K202-L202&lt;&gt;0,M202/(K202-L202),"")</f>
      </c>
      <c r="R202" s="38"/>
      <c r="S202" s="38"/>
      <c r="T202" s="38"/>
      <c r="U202" s="38"/>
      <c r="V202" s="38"/>
      <c r="W202" s="38"/>
      <c r="X202" s="29">
        <f>IF(R202-S202&lt;&gt;0,T202/(R202-S202),"")</f>
      </c>
      <c r="Y202" s="30">
        <v>2</v>
      </c>
      <c r="Z202" s="30">
        <v>0</v>
      </c>
      <c r="AA202" s="30">
        <v>0</v>
      </c>
      <c r="AB202" s="30">
        <v>0</v>
      </c>
      <c r="AC202" s="30"/>
      <c r="AD202" s="30"/>
      <c r="AE202" s="31">
        <f>IF(Y202-Z202&lt;&gt;0,AA202/(Y202-Z202),"")</f>
        <v>0</v>
      </c>
      <c r="AF202" s="32">
        <v>48</v>
      </c>
      <c r="AG202" s="32">
        <v>4</v>
      </c>
      <c r="AH202" s="32">
        <v>704</v>
      </c>
      <c r="AI202" s="32">
        <v>81</v>
      </c>
      <c r="AJ202" s="32">
        <v>2</v>
      </c>
      <c r="AK202" s="32"/>
      <c r="AL202" s="33">
        <f>IF(AF202-AG202&lt;&gt;0,AH202/(AF202-AG202),"")</f>
        <v>16</v>
      </c>
      <c r="AM202" s="34">
        <v>55</v>
      </c>
      <c r="AN202" s="34">
        <v>8</v>
      </c>
      <c r="AO202" s="34">
        <v>559</v>
      </c>
      <c r="AP202" s="59">
        <v>32</v>
      </c>
      <c r="AQ202" s="34"/>
      <c r="AR202" s="34"/>
      <c r="AS202" s="35">
        <f>IF(AM202-AN202&lt;&gt;0,AO202/(AM202-AN202),"")</f>
        <v>11.893617021276595</v>
      </c>
      <c r="AT202" s="36">
        <v>1</v>
      </c>
      <c r="AU202" s="36">
        <v>0</v>
      </c>
      <c r="AV202" s="36">
        <v>2</v>
      </c>
      <c r="AW202" s="36">
        <v>2</v>
      </c>
      <c r="AX202" s="36"/>
      <c r="AY202" s="36"/>
      <c r="AZ202" s="36">
        <f>IF(AT202-AU202&lt;&gt;0,AV202/(AT202-AU202),"")</f>
        <v>2</v>
      </c>
    </row>
    <row r="203" spans="1:52" ht="12.75" customHeight="1">
      <c r="A203" s="17" t="s">
        <v>216</v>
      </c>
      <c r="B203" s="17"/>
      <c r="C203" s="17">
        <v>525</v>
      </c>
      <c r="D203" s="20">
        <f>$K203+$R203+$Y203+$AF203+$AM203+$AT203</f>
        <v>2</v>
      </c>
      <c r="E203" s="21">
        <f>$L203+$S203+$Z203+$AG203+$AN203+$AU203</f>
        <v>0</v>
      </c>
      <c r="F203" s="21">
        <f>$M203+$T203+$AA203+$AH203+$AO203+$AV203</f>
        <v>0</v>
      </c>
      <c r="G203" s="22">
        <f>MAX($N203,$U203,$AB203,$AI203,$AP203,$AW203)</f>
        <v>0</v>
      </c>
      <c r="H203" s="22">
        <f>$O203+$V203+$AC203+$AJ203+$AQ203+$AX203</f>
        <v>0</v>
      </c>
      <c r="I203" s="22">
        <f>$P203+$W203+$AD203+$AK203+$AR203+$AY203</f>
        <v>0</v>
      </c>
      <c r="J203" s="23">
        <f>IF(D203-E203&lt;&gt;0,F203/(D203-E203),"")</f>
        <v>0</v>
      </c>
      <c r="K203" s="24"/>
      <c r="L203" s="24"/>
      <c r="M203" s="24"/>
      <c r="N203" s="24"/>
      <c r="O203" s="24"/>
      <c r="P203" s="24"/>
      <c r="Q203" s="26">
        <f>IF(K203-L203&lt;&gt;0,M203/(K203-L203),"")</f>
      </c>
      <c r="R203" s="38"/>
      <c r="S203" s="38"/>
      <c r="T203" s="38"/>
      <c r="U203" s="38"/>
      <c r="V203" s="38"/>
      <c r="W203" s="38"/>
      <c r="X203" s="29">
        <f>IF(R203-S203&lt;&gt;0,T203/(R203-S203),"")</f>
      </c>
      <c r="Y203" s="30"/>
      <c r="Z203" s="30"/>
      <c r="AA203" s="30"/>
      <c r="AB203" s="30"/>
      <c r="AC203" s="30"/>
      <c r="AD203" s="30"/>
      <c r="AE203" s="31">
        <f>IF(Y203-Z203&lt;&gt;0,AA203/(Y203-Z203),"")</f>
      </c>
      <c r="AF203" s="32"/>
      <c r="AG203" s="32"/>
      <c r="AH203" s="32"/>
      <c r="AI203" s="32"/>
      <c r="AJ203" s="32"/>
      <c r="AK203" s="32"/>
      <c r="AL203" s="33">
        <f>IF(AF203-AG203&lt;&gt;0,AH203/(AF203-AG203),"")</f>
      </c>
      <c r="AM203" s="34">
        <v>2</v>
      </c>
      <c r="AN203" s="34">
        <v>0</v>
      </c>
      <c r="AO203" s="34">
        <v>0</v>
      </c>
      <c r="AP203" s="34">
        <v>0</v>
      </c>
      <c r="AQ203" s="34"/>
      <c r="AR203" s="34"/>
      <c r="AS203" s="35">
        <f>IF(AM203-AN203&lt;&gt;0,AO203/(AM203-AN203),"")</f>
        <v>0</v>
      </c>
      <c r="AT203" s="36"/>
      <c r="AU203" s="36"/>
      <c r="AV203" s="36"/>
      <c r="AW203" s="36"/>
      <c r="AX203" s="36"/>
      <c r="AY203" s="36"/>
      <c r="AZ203" s="36">
        <f>IF(AT203-AU203&lt;&gt;0,AV203/(AT203-AU203),"")</f>
      </c>
    </row>
    <row r="204" spans="1:52" ht="12.75" customHeight="1">
      <c r="A204" s="17" t="s">
        <v>217</v>
      </c>
      <c r="B204" s="17"/>
      <c r="C204" s="17">
        <v>176</v>
      </c>
      <c r="D204" s="20">
        <f>$K204+$R204+$Y204+$AF204+$AM204+$AT204</f>
        <v>1</v>
      </c>
      <c r="E204" s="21">
        <f>$L204+$S204+$Z204+$AG204+$AN204+$AU204</f>
        <v>0</v>
      </c>
      <c r="F204" s="21">
        <f>$M204+$T204+$AA204+$AH204+$AO204+$AV204</f>
        <v>4</v>
      </c>
      <c r="G204" s="22">
        <f>MAX($N204,$U204,$AB204,$AI204,$AP204,$AW204)</f>
        <v>4</v>
      </c>
      <c r="H204" s="22">
        <f>$O204+$V204+$AC204+$AJ204+$AQ204+$AX204</f>
        <v>0</v>
      </c>
      <c r="I204" s="22">
        <f>$P204+$W204+$AD204+$AK204+$AR204+$AY204</f>
        <v>0</v>
      </c>
      <c r="J204" s="23">
        <f>IF(D204-E204&lt;&gt;0,F204/(D204-E204),"")</f>
        <v>4</v>
      </c>
      <c r="K204" s="24"/>
      <c r="L204" s="24"/>
      <c r="M204" s="24"/>
      <c r="N204" s="24"/>
      <c r="O204" s="24"/>
      <c r="P204" s="24"/>
      <c r="Q204" s="26">
        <f>IF(K204-L204&lt;&gt;0,M204/(K204-L204),"")</f>
      </c>
      <c r="R204" s="27"/>
      <c r="S204" s="27"/>
      <c r="T204" s="27"/>
      <c r="U204" s="27"/>
      <c r="V204" s="27"/>
      <c r="W204" s="27"/>
      <c r="X204" s="29">
        <f>IF(R204-S204&lt;&gt;0,T204/(R204-S204),"")</f>
      </c>
      <c r="Y204" s="30">
        <v>1</v>
      </c>
      <c r="Z204" s="30">
        <v>0</v>
      </c>
      <c r="AA204" s="30">
        <v>4</v>
      </c>
      <c r="AB204" s="30">
        <v>4</v>
      </c>
      <c r="AC204" s="30"/>
      <c r="AD204" s="30"/>
      <c r="AE204" s="31">
        <f>IF(Y204-Z204&lt;&gt;0,AA204/(Y204-Z204),"")</f>
        <v>4</v>
      </c>
      <c r="AF204" s="32"/>
      <c r="AG204" s="32"/>
      <c r="AH204" s="32"/>
      <c r="AI204" s="32"/>
      <c r="AJ204" s="32"/>
      <c r="AK204" s="32"/>
      <c r="AL204" s="33">
        <f>IF(AF204-AG204&lt;&gt;0,AH204/(AF204-AG204),"")</f>
      </c>
      <c r="AM204" s="34"/>
      <c r="AN204" s="34"/>
      <c r="AO204" s="34"/>
      <c r="AP204" s="34"/>
      <c r="AQ204" s="34"/>
      <c r="AR204" s="34"/>
      <c r="AS204" s="35">
        <f>IF(AM204-AN204&lt;&gt;0,AO204/(AM204-AN204),"")</f>
      </c>
      <c r="AT204" s="36"/>
      <c r="AU204" s="36"/>
      <c r="AV204" s="36"/>
      <c r="AW204" s="36"/>
      <c r="AX204" s="36"/>
      <c r="AY204" s="36"/>
      <c r="AZ204" s="36">
        <f>IF(AT204-AU204&lt;&gt;0,AV204/(AT204-AU204),"")</f>
      </c>
    </row>
    <row r="205" spans="1:52" ht="12.75" customHeight="1">
      <c r="A205" s="17" t="s">
        <v>218</v>
      </c>
      <c r="B205" s="17"/>
      <c r="C205" s="17">
        <v>517</v>
      </c>
      <c r="D205" s="20">
        <f>$K205+$R205+$Y205+$AF205+$AM205+$AT205</f>
        <v>17</v>
      </c>
      <c r="E205" s="21">
        <f>$L205+$S205+$Z205+$AG205+$AN205+$AU205</f>
        <v>1</v>
      </c>
      <c r="F205" s="21">
        <f>$M205+$T205+$AA205+$AH205+$AO205+$AV205</f>
        <v>139</v>
      </c>
      <c r="G205" s="22">
        <f>MAX($N205,$U205,$AB205,$AI205,$AP205,$AW205)</f>
        <v>37</v>
      </c>
      <c r="H205" s="22">
        <f>$O205+$V205+$AC205+$AJ205+$AQ205+$AX205</f>
        <v>0</v>
      </c>
      <c r="I205" s="22">
        <f>$P205+$W205+$AD205+$AK205+$AR205+$AY205</f>
        <v>0</v>
      </c>
      <c r="J205" s="23">
        <f>IF(D205-E205&lt;&gt;0,F205/(D205-E205),"")</f>
        <v>8.6875</v>
      </c>
      <c r="K205" s="24"/>
      <c r="L205" s="24"/>
      <c r="M205" s="24"/>
      <c r="N205" s="24"/>
      <c r="O205" s="24"/>
      <c r="P205" s="24"/>
      <c r="Q205" s="26">
        <f>IF(K205-L205&lt;&gt;0,M205/(K205-L205),"")</f>
      </c>
      <c r="R205" s="27"/>
      <c r="S205" s="27"/>
      <c r="T205" s="27"/>
      <c r="U205" s="27"/>
      <c r="V205" s="27"/>
      <c r="W205" s="27"/>
      <c r="X205" s="29">
        <f>IF(R205-S205&lt;&gt;0,T205/(R205-S205),"")</f>
      </c>
      <c r="Y205" s="30">
        <v>1</v>
      </c>
      <c r="Z205" s="30">
        <v>0</v>
      </c>
      <c r="AA205" s="30">
        <v>0</v>
      </c>
      <c r="AB205" s="30">
        <v>0</v>
      </c>
      <c r="AC205" s="30"/>
      <c r="AD205" s="30"/>
      <c r="AE205" s="31">
        <f>IF(Y205-Z205&lt;&gt;0,AA205/(Y205-Z205),"")</f>
        <v>0</v>
      </c>
      <c r="AF205" s="32">
        <v>7</v>
      </c>
      <c r="AG205" s="32">
        <v>0</v>
      </c>
      <c r="AH205" s="32">
        <v>37</v>
      </c>
      <c r="AI205" s="32">
        <v>20</v>
      </c>
      <c r="AJ205" s="32"/>
      <c r="AK205" s="32"/>
      <c r="AL205" s="33">
        <f>IF(AF205-AG205&lt;&gt;0,AH205/(AF205-AG205),"")</f>
        <v>5.285714285714286</v>
      </c>
      <c r="AM205" s="40">
        <v>9</v>
      </c>
      <c r="AN205" s="40">
        <v>1</v>
      </c>
      <c r="AO205" s="40">
        <v>102</v>
      </c>
      <c r="AP205" s="34">
        <v>37</v>
      </c>
      <c r="AQ205" s="34"/>
      <c r="AR205" s="34"/>
      <c r="AS205" s="35">
        <f>IF(AM205-AN205&lt;&gt;0,AO205/(AM205-AN205),"")</f>
        <v>12.75</v>
      </c>
      <c r="AT205" s="36"/>
      <c r="AU205" s="36"/>
      <c r="AV205" s="36"/>
      <c r="AW205" s="36"/>
      <c r="AX205" s="36"/>
      <c r="AY205" s="36"/>
      <c r="AZ205" s="36">
        <f>IF(AT205-AU205&lt;&gt;0,AV205/(AT205-AU205),"")</f>
      </c>
    </row>
    <row r="206" spans="1:52" ht="12.75" customHeight="1">
      <c r="A206" s="42" t="s">
        <v>219</v>
      </c>
      <c r="B206" s="42">
        <v>2020</v>
      </c>
      <c r="C206" s="42">
        <v>661</v>
      </c>
      <c r="D206" s="20">
        <f>$K206+$R206+$Y206+$AF206+$AM206+$AT206</f>
        <v>5</v>
      </c>
      <c r="E206" s="21">
        <f>$L206+$S206+$Z206+$AG206+$AN206+$AU206</f>
        <v>0</v>
      </c>
      <c r="F206" s="21">
        <f>$M206+$T206+$AA206+$AH206+$AO206+$AV206</f>
        <v>193</v>
      </c>
      <c r="G206" s="22">
        <f>MAX($N206,$U206,$AB206,$AI206,$AP206,$AW206)</f>
        <v>91</v>
      </c>
      <c r="H206" s="22">
        <f>$O206+$V206+$AC206+$AJ206+$AQ206+$AX206</f>
        <v>2</v>
      </c>
      <c r="I206" s="22">
        <f>$P206+$W206+$AD206+$AK206+$AR206+$AY206</f>
        <v>0</v>
      </c>
      <c r="J206" s="23">
        <f>IF(D206-E206&lt;&gt;0,F206/(D206-E206),"")</f>
        <v>38.6</v>
      </c>
      <c r="K206" s="36"/>
      <c r="L206" s="36"/>
      <c r="M206" s="36"/>
      <c r="N206" s="36"/>
      <c r="O206" s="36"/>
      <c r="P206" s="36"/>
      <c r="Q206" s="43">
        <f>IF(K206-L206&lt;&gt;0,M206/(K206-L206),"")</f>
      </c>
      <c r="R206" s="44"/>
      <c r="S206" s="44"/>
      <c r="T206" s="44"/>
      <c r="U206" s="44"/>
      <c r="V206" s="44"/>
      <c r="W206" s="44"/>
      <c r="X206" s="29">
        <f>IF(R206-S206&lt;&gt;0,T206/(R206-S206),"")</f>
      </c>
      <c r="Y206" s="45"/>
      <c r="Z206" s="45"/>
      <c r="AA206" s="45"/>
      <c r="AB206" s="45"/>
      <c r="AC206" s="45"/>
      <c r="AD206" s="45"/>
      <c r="AE206" s="31">
        <f>IF(Y206-Z206&lt;&gt;0,AA206/(Y206-Z206),"")</f>
      </c>
      <c r="AF206" s="47">
        <v>4</v>
      </c>
      <c r="AG206" s="47">
        <v>0</v>
      </c>
      <c r="AH206" s="47">
        <v>170</v>
      </c>
      <c r="AI206" s="47">
        <v>91</v>
      </c>
      <c r="AJ206" s="47">
        <v>2</v>
      </c>
      <c r="AK206" s="47"/>
      <c r="AL206" s="33">
        <f>IF(AF206-AG206&lt;&gt;0,AH206/(AF206-AG206),"")</f>
        <v>42.5</v>
      </c>
      <c r="AM206" s="48">
        <v>1</v>
      </c>
      <c r="AN206" s="48">
        <v>0</v>
      </c>
      <c r="AO206" s="48">
        <v>23</v>
      </c>
      <c r="AP206" s="48">
        <v>23</v>
      </c>
      <c r="AQ206" s="48"/>
      <c r="AR206" s="48"/>
      <c r="AS206" s="35">
        <f>IF(AM206-AN206&lt;&gt;0,AO206/(AM206-AN206),"")</f>
        <v>23</v>
      </c>
      <c r="AT206" s="36"/>
      <c r="AU206" s="36"/>
      <c r="AV206" s="36"/>
      <c r="AW206" s="36"/>
      <c r="AX206" s="36"/>
      <c r="AY206" s="36"/>
      <c r="AZ206" s="36">
        <f>IF(AT206-AU206&lt;&gt;0,AV206/(AT206-AU206),"")</f>
      </c>
    </row>
    <row r="207" spans="1:52" ht="12.75" customHeight="1">
      <c r="A207" s="17" t="s">
        <v>220</v>
      </c>
      <c r="B207" s="17"/>
      <c r="C207" s="17">
        <v>256</v>
      </c>
      <c r="D207" s="20">
        <f>$K207+$R207+$Y207+$AF207+$AM207+$AT207</f>
        <v>1</v>
      </c>
      <c r="E207" s="21">
        <f>$L207+$S207+$Z207+$AG207+$AN207+$AU207</f>
        <v>0</v>
      </c>
      <c r="F207" s="21">
        <f>$M207+$T207+$AA207+$AH207+$AO207+$AV207</f>
        <v>0</v>
      </c>
      <c r="G207" s="22">
        <f>MAX($N207,$U207,$AB207,$AI207,$AP207,$AW207)</f>
        <v>0</v>
      </c>
      <c r="H207" s="22">
        <f>$O207+$V207+$AC207+$AJ207+$AQ207+$AX207</f>
        <v>0</v>
      </c>
      <c r="I207" s="22">
        <f>$P207+$W207+$AD207+$AK207+$AR207+$AY207</f>
        <v>0</v>
      </c>
      <c r="J207" s="23">
        <f>IF(D207-E207&lt;&gt;0,F207/(D207-E207),"")</f>
        <v>0</v>
      </c>
      <c r="K207" s="24"/>
      <c r="L207" s="24"/>
      <c r="M207" s="24"/>
      <c r="N207" s="24"/>
      <c r="O207" s="24"/>
      <c r="P207" s="24"/>
      <c r="Q207" s="26">
        <f>IF(K207-L207&lt;&gt;0,M207/(K207-L207),"")</f>
      </c>
      <c r="R207" s="27"/>
      <c r="S207" s="27"/>
      <c r="T207" s="27"/>
      <c r="U207" s="27"/>
      <c r="V207" s="27"/>
      <c r="W207" s="27"/>
      <c r="X207" s="29">
        <f>IF(R207-S207&lt;&gt;0,T207/(R207-S207),"")</f>
      </c>
      <c r="Y207" s="30"/>
      <c r="Z207" s="30"/>
      <c r="AA207" s="30"/>
      <c r="AB207" s="30"/>
      <c r="AC207" s="30"/>
      <c r="AD207" s="30"/>
      <c r="AE207" s="31">
        <f>IF(Y207-Z207&lt;&gt;0,AA207/(Y207-Z207),"")</f>
      </c>
      <c r="AF207" s="32">
        <v>1</v>
      </c>
      <c r="AG207" s="32">
        <v>0</v>
      </c>
      <c r="AH207" s="32">
        <v>0</v>
      </c>
      <c r="AI207" s="32">
        <v>0</v>
      </c>
      <c r="AJ207" s="32"/>
      <c r="AK207" s="32"/>
      <c r="AL207" s="33">
        <f>IF(AF207-AG207&lt;&gt;0,AH207/(AF207-AG207),"")</f>
        <v>0</v>
      </c>
      <c r="AM207" s="34"/>
      <c r="AN207" s="34"/>
      <c r="AO207" s="34"/>
      <c r="AP207" s="34"/>
      <c r="AQ207" s="34"/>
      <c r="AR207" s="34"/>
      <c r="AS207" s="35">
        <f>IF(AM207-AN207&lt;&gt;0,AO207/(AM207-AN207),"")</f>
      </c>
      <c r="AT207" s="36"/>
      <c r="AU207" s="36"/>
      <c r="AV207" s="36"/>
      <c r="AW207" s="36"/>
      <c r="AX207" s="36"/>
      <c r="AY207" s="36"/>
      <c r="AZ207" s="36">
        <f>IF(AT207-AU207&lt;&gt;0,AV207/(AT207-AU207),"")</f>
      </c>
    </row>
    <row r="208" spans="1:52" ht="12.75" customHeight="1">
      <c r="A208" s="17" t="s">
        <v>221</v>
      </c>
      <c r="B208" s="17"/>
      <c r="C208" s="17">
        <v>288</v>
      </c>
      <c r="D208" s="20">
        <f>$K208+$R208+$Y208+$AF208+$AM208+$AT208</f>
        <v>22</v>
      </c>
      <c r="E208" s="21">
        <f>$L208+$S208+$Z208+$AG208+$AN208+$AU208</f>
        <v>2</v>
      </c>
      <c r="F208" s="21">
        <f>$M208+$T208+$AA208+$AH208+$AO208+$AV208</f>
        <v>347</v>
      </c>
      <c r="G208" s="22">
        <f>MAX($N208,$U208,$AB208,$AI208,$AP208,$AW208)</f>
        <v>60</v>
      </c>
      <c r="H208" s="22">
        <f>$O208+$V208+$AC208+$AJ208+$AQ208+$AX208</f>
        <v>1</v>
      </c>
      <c r="I208" s="22">
        <f>$P208+$W208+$AD208+$AK208+$AR208+$AY208</f>
        <v>0</v>
      </c>
      <c r="J208" s="23">
        <f>IF(D208-E208&lt;&gt;0,F208/(D208-E208),"")</f>
        <v>17.35</v>
      </c>
      <c r="K208" s="24"/>
      <c r="L208" s="24"/>
      <c r="M208" s="24"/>
      <c r="N208" s="24"/>
      <c r="O208" s="24"/>
      <c r="P208" s="24"/>
      <c r="Q208" s="26">
        <f>IF(K208-L208&lt;&gt;0,M208/(K208-L208),"")</f>
      </c>
      <c r="R208" s="38">
        <v>1</v>
      </c>
      <c r="S208" s="38">
        <v>0</v>
      </c>
      <c r="T208" s="38">
        <v>0</v>
      </c>
      <c r="U208" s="38">
        <v>0</v>
      </c>
      <c r="V208" s="38"/>
      <c r="W208" s="38"/>
      <c r="X208" s="29">
        <f>IF(R208-S208&lt;&gt;0,T208/(R208-S208),"")</f>
        <v>0</v>
      </c>
      <c r="Y208" s="30">
        <v>19</v>
      </c>
      <c r="Z208" s="30">
        <v>2</v>
      </c>
      <c r="AA208" s="30">
        <v>267</v>
      </c>
      <c r="AB208" s="30">
        <v>39</v>
      </c>
      <c r="AC208" s="30"/>
      <c r="AD208" s="30"/>
      <c r="AE208" s="31">
        <f>IF(Y208-Z208&lt;&gt;0,AA208/(Y208-Z208),"")</f>
        <v>15.705882352941176</v>
      </c>
      <c r="AF208" s="32">
        <v>2</v>
      </c>
      <c r="AG208" s="32">
        <v>0</v>
      </c>
      <c r="AH208" s="32">
        <v>80</v>
      </c>
      <c r="AI208" s="32">
        <v>60</v>
      </c>
      <c r="AJ208" s="32">
        <v>1</v>
      </c>
      <c r="AK208" s="32"/>
      <c r="AL208" s="33">
        <f>IF(AF208-AG208&lt;&gt;0,AH208/(AF208-AG208),"")</f>
        <v>40</v>
      </c>
      <c r="AM208" s="34"/>
      <c r="AN208" s="34"/>
      <c r="AO208" s="34"/>
      <c r="AP208" s="34"/>
      <c r="AQ208" s="34"/>
      <c r="AR208" s="34"/>
      <c r="AS208" s="35">
        <f>IF(AM208-AN208&lt;&gt;0,AO208/(AM208-AN208),"")</f>
      </c>
      <c r="AT208" s="36"/>
      <c r="AU208" s="36"/>
      <c r="AV208" s="36"/>
      <c r="AW208" s="36"/>
      <c r="AX208" s="36"/>
      <c r="AY208" s="36"/>
      <c r="AZ208" s="36">
        <f>IF(AT208-AU208&lt;&gt;0,AV208/(AT208-AU208),"")</f>
      </c>
    </row>
    <row r="209" spans="1:52" ht="12.75" customHeight="1">
      <c r="A209" s="51" t="s">
        <v>222</v>
      </c>
      <c r="B209" s="51"/>
      <c r="C209" s="17">
        <v>638</v>
      </c>
      <c r="D209" s="20">
        <f>$K209+$R209+$Y209+$AF209+$AM209+$AT209</f>
        <v>8</v>
      </c>
      <c r="E209" s="21">
        <f>$L209+$S209+$Z209+$AG209+$AN209+$AU209</f>
        <v>0</v>
      </c>
      <c r="F209" s="21">
        <f>$M209+$T209+$AA209+$AH209+$AO209+$AV209</f>
        <v>149</v>
      </c>
      <c r="G209" s="22">
        <f>MAX($N209,$U209,$AB209,$AI209,$AP209,$AW209)</f>
        <v>39</v>
      </c>
      <c r="H209" s="22">
        <f>$O209+$V209+$AC209+$AJ209+$AQ209+$AX209</f>
        <v>0</v>
      </c>
      <c r="I209" s="22">
        <f>$P209+$W209+$AD209+$AK209+$AR209+$AY209</f>
        <v>0</v>
      </c>
      <c r="J209" s="23">
        <f>IF(D209-E209&lt;&gt;0,F209/(D209-E209),"")</f>
        <v>18.625</v>
      </c>
      <c r="K209" s="36"/>
      <c r="L209" s="36"/>
      <c r="M209" s="36"/>
      <c r="N209" s="36"/>
      <c r="O209" s="36"/>
      <c r="P209" s="36"/>
      <c r="Q209" s="26">
        <f>IF(K209-L209&lt;&gt;0,M209/(K209-L209),"")</f>
      </c>
      <c r="R209" s="44"/>
      <c r="S209" s="44"/>
      <c r="T209" s="44"/>
      <c r="U209" s="44"/>
      <c r="V209" s="44"/>
      <c r="W209" s="44"/>
      <c r="X209" s="29">
        <f>IF(R209-S209&lt;&gt;0,T209/(R209-S209),"")</f>
      </c>
      <c r="Y209" s="52">
        <v>4</v>
      </c>
      <c r="Z209" s="52">
        <v>0</v>
      </c>
      <c r="AA209" s="52">
        <v>52</v>
      </c>
      <c r="AB209" s="52">
        <v>39</v>
      </c>
      <c r="AC209" s="52"/>
      <c r="AD209" s="52"/>
      <c r="AE209" s="31">
        <f>IF(Y209-Z209&lt;&gt;0,AA209/(Y209-Z209),"")</f>
        <v>13</v>
      </c>
      <c r="AF209" s="47">
        <v>2</v>
      </c>
      <c r="AG209" s="47">
        <v>0</v>
      </c>
      <c r="AH209" s="47">
        <v>42</v>
      </c>
      <c r="AI209" s="47">
        <v>39</v>
      </c>
      <c r="AJ209" s="47"/>
      <c r="AK209" s="47"/>
      <c r="AL209" s="33">
        <f>IF(AF209-AG209&lt;&gt;0,AH209/(AF209-AG209),"")</f>
        <v>21</v>
      </c>
      <c r="AM209" s="48">
        <v>2</v>
      </c>
      <c r="AN209" s="48">
        <v>0</v>
      </c>
      <c r="AO209" s="48">
        <v>55</v>
      </c>
      <c r="AP209" s="48">
        <v>35</v>
      </c>
      <c r="AQ209" s="48"/>
      <c r="AR209" s="48"/>
      <c r="AS209" s="35">
        <f>IF(AM209-AN209&lt;&gt;0,AO209/(AM209-AN209),"")</f>
        <v>27.5</v>
      </c>
      <c r="AT209" s="36"/>
      <c r="AU209" s="36"/>
      <c r="AV209" s="36"/>
      <c r="AW209" s="36"/>
      <c r="AX209" s="36"/>
      <c r="AY209" s="36"/>
      <c r="AZ209" s="36">
        <f>IF(AT209-AU209&lt;&gt;0,AV209/(AT209-AU209),"")</f>
      </c>
    </row>
    <row r="210" spans="1:52" ht="12.75" customHeight="1">
      <c r="A210" s="17" t="s">
        <v>223</v>
      </c>
      <c r="B210" s="17"/>
      <c r="C210" s="17">
        <v>269</v>
      </c>
      <c r="D210" s="20">
        <f>$K210+$R210+$Y210+$AF210+$AM210+$AT210</f>
        <v>1</v>
      </c>
      <c r="E210" s="21">
        <f>$L210+$S210+$Z210+$AG210+$AN210+$AU210</f>
        <v>0</v>
      </c>
      <c r="F210" s="21">
        <f>$M210+$T210+$AA210+$AH210+$AO210+$AV210</f>
        <v>3</v>
      </c>
      <c r="G210" s="22">
        <f>MAX($N210,$U210,$AB210,$AI210,$AP210,$AW210)</f>
        <v>3</v>
      </c>
      <c r="H210" s="22">
        <f>$O210+$V210+$AC210+$AJ210+$AQ210+$AX210</f>
        <v>0</v>
      </c>
      <c r="I210" s="22">
        <f>$P210+$W210+$AD210+$AK210+$AR210+$AY210</f>
        <v>0</v>
      </c>
      <c r="J210" s="23">
        <f>IF(D210-E210&lt;&gt;0,F210/(D210-E210),"")</f>
        <v>3</v>
      </c>
      <c r="K210" s="24"/>
      <c r="L210" s="24"/>
      <c r="M210" s="24"/>
      <c r="N210" s="24"/>
      <c r="O210" s="24"/>
      <c r="P210" s="24"/>
      <c r="Q210" s="26">
        <f>IF(K210-L210&lt;&gt;0,M210/(K210-L210),"")</f>
      </c>
      <c r="R210" s="27"/>
      <c r="S210" s="27"/>
      <c r="T210" s="27"/>
      <c r="U210" s="27"/>
      <c r="V210" s="27"/>
      <c r="W210" s="27"/>
      <c r="X210" s="29">
        <f>IF(R210-S210&lt;&gt;0,T210/(R210-S210),"")</f>
      </c>
      <c r="Y210" s="30">
        <v>1</v>
      </c>
      <c r="Z210" s="30">
        <v>0</v>
      </c>
      <c r="AA210" s="30">
        <v>3</v>
      </c>
      <c r="AB210" s="30">
        <v>3</v>
      </c>
      <c r="AC210" s="30"/>
      <c r="AD210" s="30"/>
      <c r="AE210" s="31">
        <f>IF(Y210-Z210&lt;&gt;0,AA210/(Y210-Z210),"")</f>
        <v>3</v>
      </c>
      <c r="AF210" s="32"/>
      <c r="AG210" s="32"/>
      <c r="AH210" s="32"/>
      <c r="AI210" s="32"/>
      <c r="AJ210" s="32"/>
      <c r="AK210" s="32"/>
      <c r="AL210" s="33">
        <f>IF(AF210-AG210&lt;&gt;0,AH210/(AF210-AG210),"")</f>
      </c>
      <c r="AM210" s="34"/>
      <c r="AN210" s="34"/>
      <c r="AO210" s="34"/>
      <c r="AP210" s="34"/>
      <c r="AQ210" s="34"/>
      <c r="AR210" s="34"/>
      <c r="AS210" s="35">
        <f>IF(AM210-AN210&lt;&gt;0,AO210/(AM210-AN210),"")</f>
      </c>
      <c r="AT210" s="36"/>
      <c r="AU210" s="36"/>
      <c r="AV210" s="36"/>
      <c r="AW210" s="36"/>
      <c r="AX210" s="36"/>
      <c r="AY210" s="36"/>
      <c r="AZ210" s="36">
        <f>IF(AT210-AU210&lt;&gt;0,AV210/(AT210-AU210),"")</f>
      </c>
    </row>
    <row r="211" spans="1:52" ht="12.75" customHeight="1">
      <c r="A211" s="17" t="s">
        <v>224</v>
      </c>
      <c r="B211" s="17"/>
      <c r="C211" s="17">
        <v>399</v>
      </c>
      <c r="D211" s="20">
        <f>$K211+$R211+$Y211+$AF211+$AM211+$AT211</f>
        <v>53</v>
      </c>
      <c r="E211" s="21">
        <f>$L211+$S211+$Z211+$AG211+$AN211+$AU211</f>
        <v>14</v>
      </c>
      <c r="F211" s="21">
        <f>$M211+$T211+$AA211+$AH211+$AO211+$AV211</f>
        <v>527</v>
      </c>
      <c r="G211" s="22">
        <f>MAX($N211,$U211,$AB211,$AI211,$AP211,$AW211)</f>
        <v>46</v>
      </c>
      <c r="H211" s="22">
        <f>$O211+$V211+$AC211+$AJ211+$AQ211+$AX211</f>
        <v>0</v>
      </c>
      <c r="I211" s="22">
        <f>$P211+$W211+$AD211+$AK211+$AR211+$AY211</f>
        <v>0</v>
      </c>
      <c r="J211" s="23">
        <f>IF(D211-E211&lt;&gt;0,F211/(D211-E211),"")</f>
        <v>13.512820512820513</v>
      </c>
      <c r="K211" s="24">
        <f>(18+13)+2</f>
        <v>33</v>
      </c>
      <c r="L211" s="24">
        <v>8</v>
      </c>
      <c r="M211" s="24">
        <f>(140+111)+13</f>
        <v>264</v>
      </c>
      <c r="N211" s="24">
        <v>39</v>
      </c>
      <c r="O211" s="24"/>
      <c r="P211" s="24"/>
      <c r="Q211" s="26">
        <f>IF(K211-L211&lt;&gt;0,M211/(K211-L211),"")</f>
        <v>10.56</v>
      </c>
      <c r="R211" s="27">
        <f>8+4</f>
        <v>12</v>
      </c>
      <c r="S211" s="27">
        <f>1+2</f>
        <v>3</v>
      </c>
      <c r="T211" s="27">
        <f>61+50+63</f>
        <v>174</v>
      </c>
      <c r="U211" s="27">
        <v>46</v>
      </c>
      <c r="V211" s="27"/>
      <c r="W211" s="27"/>
      <c r="X211" s="29">
        <f>IF(R211-S211&lt;&gt;0,T211/(R211-S211),"")</f>
        <v>19.333333333333332</v>
      </c>
      <c r="Y211" s="30">
        <v>6</v>
      </c>
      <c r="Z211" s="30">
        <v>2</v>
      </c>
      <c r="AA211" s="30">
        <v>50</v>
      </c>
      <c r="AB211" s="30">
        <v>28</v>
      </c>
      <c r="AC211" s="30"/>
      <c r="AD211" s="30"/>
      <c r="AE211" s="31">
        <f>IF(Y211-Z211&lt;&gt;0,AA211/(Y211-Z211),"")</f>
        <v>12.5</v>
      </c>
      <c r="AF211" s="32"/>
      <c r="AG211" s="32"/>
      <c r="AH211" s="32"/>
      <c r="AI211" s="32"/>
      <c r="AJ211" s="32"/>
      <c r="AK211" s="32"/>
      <c r="AL211" s="33">
        <f>IF(AF211-AG211&lt;&gt;0,AH211/(AF211-AG211),"")</f>
      </c>
      <c r="AM211" s="34">
        <v>2</v>
      </c>
      <c r="AN211" s="34">
        <v>1</v>
      </c>
      <c r="AO211" s="34">
        <v>39</v>
      </c>
      <c r="AP211" s="34">
        <v>39</v>
      </c>
      <c r="AQ211" s="34"/>
      <c r="AR211" s="34"/>
      <c r="AS211" s="35">
        <f>IF(AM211-AN211&lt;&gt;0,AO211/(AM211-AN211),"")</f>
        <v>39</v>
      </c>
      <c r="AT211" s="36"/>
      <c r="AU211" s="36"/>
      <c r="AV211" s="36"/>
      <c r="AW211" s="36"/>
      <c r="AX211" s="36"/>
      <c r="AY211" s="36"/>
      <c r="AZ211" s="36">
        <f>IF(AT211-AU211&lt;&gt;0,AV211/(AT211-AU211),"")</f>
      </c>
    </row>
    <row r="212" spans="1:52" ht="12.75" customHeight="1">
      <c r="A212" s="51" t="s">
        <v>225</v>
      </c>
      <c r="B212" s="51"/>
      <c r="C212" s="17">
        <v>605</v>
      </c>
      <c r="D212" s="20">
        <f>$K212+$R212+$Y212+$AF212+$AM212+$AT212</f>
        <v>1</v>
      </c>
      <c r="E212" s="21">
        <f>$L212+$S212+$Z212+$AG212+$AN212+$AU212</f>
        <v>0</v>
      </c>
      <c r="F212" s="21">
        <f>$M212+$T212+$AA212+$AH212+$AO212+$AV212</f>
        <v>5</v>
      </c>
      <c r="G212" s="22">
        <f>MAX($N212,$U212,$AB212,$AI212,$AP212,$AW212)</f>
        <v>5</v>
      </c>
      <c r="H212" s="22">
        <f>$O212+$V212+$AC212+$AJ212+$AQ212+$AX212</f>
        <v>0</v>
      </c>
      <c r="I212" s="22">
        <f>$P212+$W212+$AD212+$AK212+$AR212+$AY212</f>
        <v>0</v>
      </c>
      <c r="J212" s="23">
        <f>IF(D212-E212&lt;&gt;0,F212/(D212-E212),"")</f>
        <v>5</v>
      </c>
      <c r="K212" s="36"/>
      <c r="L212" s="36"/>
      <c r="M212" s="36"/>
      <c r="N212" s="36"/>
      <c r="O212" s="36"/>
      <c r="P212" s="36"/>
      <c r="Q212" s="26">
        <f>IF(K212-L212&lt;&gt;0,M212/(K212-L212),"")</f>
      </c>
      <c r="R212" s="44"/>
      <c r="S212" s="44"/>
      <c r="T212" s="44"/>
      <c r="U212" s="44"/>
      <c r="V212" s="44"/>
      <c r="W212" s="44"/>
      <c r="X212" s="29">
        <f>IF(R212-S212&lt;&gt;0,T212/(R212-S212),"")</f>
      </c>
      <c r="Y212" s="52"/>
      <c r="Z212" s="52"/>
      <c r="AA212" s="52"/>
      <c r="AB212" s="52"/>
      <c r="AC212" s="52"/>
      <c r="AD212" s="52"/>
      <c r="AE212" s="31">
        <f>IF(Y212-Z212&lt;&gt;0,AA212/(Y212-Z212),"")</f>
      </c>
      <c r="AF212" s="47"/>
      <c r="AG212" s="47"/>
      <c r="AH212" s="47"/>
      <c r="AI212" s="47"/>
      <c r="AJ212" s="47"/>
      <c r="AK212" s="47"/>
      <c r="AL212" s="33">
        <f>IF(AF212-AG212&lt;&gt;0,AH212/(AF212-AG212),"")</f>
      </c>
      <c r="AM212" s="48">
        <v>1</v>
      </c>
      <c r="AN212" s="48">
        <v>0</v>
      </c>
      <c r="AO212" s="48">
        <v>5</v>
      </c>
      <c r="AP212" s="48">
        <v>5</v>
      </c>
      <c r="AQ212" s="48"/>
      <c r="AR212" s="48"/>
      <c r="AS212" s="35">
        <f>IF(AM212-AN212&lt;&gt;0,AO212/(AM212-AN212),"")</f>
        <v>5</v>
      </c>
      <c r="AT212" s="36"/>
      <c r="AU212" s="36"/>
      <c r="AV212" s="36"/>
      <c r="AW212" s="36"/>
      <c r="AX212" s="36"/>
      <c r="AY212" s="36"/>
      <c r="AZ212" s="36">
        <f>IF(AT212-AU212&lt;&gt;0,AV212/(AT212-AU212),"")</f>
      </c>
    </row>
    <row r="213" spans="1:52" ht="12.75" customHeight="1">
      <c r="A213" s="17" t="s">
        <v>226</v>
      </c>
      <c r="B213" s="17">
        <v>1990</v>
      </c>
      <c r="C213" s="17">
        <v>113</v>
      </c>
      <c r="D213" s="20">
        <f>$K213+$R213+$Y213+$AF213+$AM213+$AT213</f>
        <v>1</v>
      </c>
      <c r="E213" s="21">
        <f>$L213+$S213+$Z213+$AG213+$AN213+$AU213</f>
        <v>1</v>
      </c>
      <c r="F213" s="21">
        <f>$M213+$T213+$AA213+$AH213+$AO213+$AV213</f>
        <v>7</v>
      </c>
      <c r="G213" s="22">
        <f>MAX($N213,$U213,$AB213,$AI213,$AP213,$AW213)</f>
        <v>7</v>
      </c>
      <c r="H213" s="22">
        <f>$O213+$V213+$AC213+$AJ213+$AQ213+$AX213</f>
        <v>0</v>
      </c>
      <c r="I213" s="22">
        <f>$P213+$W213+$AD213+$AK213+$AR213+$AY213</f>
        <v>0</v>
      </c>
      <c r="J213" s="23">
        <f>IF(D213-E213&lt;&gt;0,F213/(D213-E213),"")</f>
      </c>
      <c r="K213" s="24"/>
      <c r="L213" s="24"/>
      <c r="M213" s="24"/>
      <c r="N213" s="24"/>
      <c r="O213" s="24"/>
      <c r="P213" s="24"/>
      <c r="Q213" s="26">
        <f>IF(K213-L213&lt;&gt;0,M213/(K213-L213),"")</f>
      </c>
      <c r="R213" s="27"/>
      <c r="S213" s="27"/>
      <c r="T213" s="27"/>
      <c r="U213" s="27"/>
      <c r="V213" s="27"/>
      <c r="W213" s="27"/>
      <c r="X213" s="29">
        <f>IF(R213-S213&lt;&gt;0,T213/(R213-S213),"")</f>
      </c>
      <c r="Y213" s="30"/>
      <c r="Z213" s="30"/>
      <c r="AA213" s="30"/>
      <c r="AB213" s="30"/>
      <c r="AC213" s="30"/>
      <c r="AD213" s="30"/>
      <c r="AE213" s="31">
        <f>IF(Y213-Z213&lt;&gt;0,AA213/(Y213-Z213),"")</f>
      </c>
      <c r="AF213" s="32">
        <v>1</v>
      </c>
      <c r="AG213" s="32">
        <v>1</v>
      </c>
      <c r="AH213" s="32">
        <v>7</v>
      </c>
      <c r="AI213" s="32">
        <v>7</v>
      </c>
      <c r="AJ213" s="32"/>
      <c r="AK213" s="32"/>
      <c r="AL213" s="33">
        <f>IF(AF213-AG213&lt;&gt;0,AH213/(AF213-AG213),"")</f>
      </c>
      <c r="AM213" s="34"/>
      <c r="AN213" s="34"/>
      <c r="AO213" s="34"/>
      <c r="AP213" s="34"/>
      <c r="AQ213" s="34"/>
      <c r="AR213" s="34"/>
      <c r="AS213" s="35">
        <f>IF(AM213-AN213&lt;&gt;0,AO213/(AM213-AN213),"")</f>
      </c>
      <c r="AT213" s="36"/>
      <c r="AU213" s="36"/>
      <c r="AV213" s="36"/>
      <c r="AW213" s="36"/>
      <c r="AX213" s="36"/>
      <c r="AY213" s="36"/>
      <c r="AZ213" s="36">
        <f>IF(AT213-AU213&lt;&gt;0,AV213/(AT213-AU213),"")</f>
      </c>
    </row>
    <row r="214" spans="1:52" ht="12.75" customHeight="1">
      <c r="A214" s="17" t="s">
        <v>227</v>
      </c>
      <c r="B214" s="17"/>
      <c r="C214" s="17">
        <v>476</v>
      </c>
      <c r="D214" s="20">
        <f>$K214+$R214+$Y214+$AF214+$AM214+$AT214</f>
        <v>7</v>
      </c>
      <c r="E214" s="21">
        <f>$L214+$S214+$Z214+$AG214+$AN214+$AU214</f>
        <v>4</v>
      </c>
      <c r="F214" s="21">
        <f>$M214+$T214+$AA214+$AH214+$AO214+$AV214</f>
        <v>94</v>
      </c>
      <c r="G214" s="22">
        <f>MAX($N214,$U214,$AB214,$AI214,$AP214,$AW214)</f>
        <v>33</v>
      </c>
      <c r="H214" s="22">
        <f>$O214+$V214+$AC214+$AJ214+$AQ214+$AX214</f>
        <v>0</v>
      </c>
      <c r="I214" s="22">
        <f>$P214+$W214+$AD214+$AK214+$AR214+$AY214</f>
        <v>0</v>
      </c>
      <c r="J214" s="23">
        <f>IF(D214-E214&lt;&gt;0,F214/(D214-E214),"")</f>
        <v>31.333333333333332</v>
      </c>
      <c r="K214" s="24"/>
      <c r="L214" s="24"/>
      <c r="M214" s="24"/>
      <c r="N214" s="24"/>
      <c r="O214" s="24"/>
      <c r="P214" s="24"/>
      <c r="Q214" s="26">
        <f>IF(K214-L214&lt;&gt;0,M214/(K214-L214),"")</f>
      </c>
      <c r="R214" s="27">
        <v>2</v>
      </c>
      <c r="S214" s="27">
        <v>1</v>
      </c>
      <c r="T214" s="27">
        <v>10</v>
      </c>
      <c r="U214" s="38">
        <v>10</v>
      </c>
      <c r="V214" s="38"/>
      <c r="W214" s="38"/>
      <c r="X214" s="29">
        <f>IF(R214-S214&lt;&gt;0,T214/(R214-S214),"")</f>
        <v>10</v>
      </c>
      <c r="Y214" s="30"/>
      <c r="Z214" s="30"/>
      <c r="AA214" s="30"/>
      <c r="AB214" s="30"/>
      <c r="AC214" s="30"/>
      <c r="AD214" s="30"/>
      <c r="AE214" s="31">
        <f>IF(Y214-Z214&lt;&gt;0,AA214/(Y214-Z214),"")</f>
      </c>
      <c r="AF214" s="32">
        <v>2</v>
      </c>
      <c r="AG214" s="32">
        <v>1</v>
      </c>
      <c r="AH214" s="32">
        <v>33</v>
      </c>
      <c r="AI214" s="49">
        <v>33</v>
      </c>
      <c r="AJ214" s="32"/>
      <c r="AK214" s="32"/>
      <c r="AL214" s="33">
        <f>IF(AF214-AG214&lt;&gt;0,AH214/(AF214-AG214),"")</f>
        <v>33</v>
      </c>
      <c r="AM214" s="40">
        <v>3</v>
      </c>
      <c r="AN214" s="40">
        <v>2</v>
      </c>
      <c r="AO214" s="40">
        <v>51</v>
      </c>
      <c r="AP214" s="34">
        <v>24</v>
      </c>
      <c r="AQ214" s="34"/>
      <c r="AR214" s="34"/>
      <c r="AS214" s="35">
        <f>IF(AM214-AN214&lt;&gt;0,AO214/(AM214-AN214),"")</f>
        <v>51</v>
      </c>
      <c r="AT214" s="36"/>
      <c r="AU214" s="36"/>
      <c r="AV214" s="36"/>
      <c r="AW214" s="36"/>
      <c r="AX214" s="36"/>
      <c r="AY214" s="36"/>
      <c r="AZ214" s="36">
        <f>IF(AT214-AU214&lt;&gt;0,AV214/(AT214-AU214),"")</f>
      </c>
    </row>
    <row r="215" spans="1:52" ht="12.75" customHeight="1">
      <c r="A215" s="17" t="s">
        <v>228</v>
      </c>
      <c r="B215" s="17"/>
      <c r="C215" s="17">
        <v>430</v>
      </c>
      <c r="D215" s="20">
        <f>$K215+$R215+$Y215+$AF215+$AM215+$AT215</f>
        <v>8</v>
      </c>
      <c r="E215" s="21">
        <f>$L215+$S215+$Z215+$AG215+$AN215+$AU215</f>
        <v>2</v>
      </c>
      <c r="F215" s="21">
        <f>$M215+$T215+$AA215+$AH215+$AO215+$AV215</f>
        <v>51</v>
      </c>
      <c r="G215" s="22">
        <f>MAX($N215,$U215,$AB215,$AI215,$AP215,$AW215)</f>
        <v>18</v>
      </c>
      <c r="H215" s="22">
        <f>$O215+$V215+$AC215+$AJ215+$AQ215+$AX215</f>
        <v>0</v>
      </c>
      <c r="I215" s="22">
        <f>$P215+$W215+$AD215+$AK215+$AR215+$AY215</f>
        <v>0</v>
      </c>
      <c r="J215" s="23">
        <f>IF(D215-E215&lt;&gt;0,F215/(D215-E215),"")</f>
        <v>8.5</v>
      </c>
      <c r="K215" s="24"/>
      <c r="L215" s="24"/>
      <c r="M215" s="24"/>
      <c r="N215" s="24"/>
      <c r="O215" s="24"/>
      <c r="P215" s="24"/>
      <c r="Q215" s="26">
        <f>IF(K215-L215&lt;&gt;0,M215/(K215-L215),"")</f>
      </c>
      <c r="R215" s="27"/>
      <c r="S215" s="27"/>
      <c r="T215" s="27"/>
      <c r="U215" s="27"/>
      <c r="V215" s="27"/>
      <c r="W215" s="27"/>
      <c r="X215" s="29">
        <f>IF(R215-S215&lt;&gt;0,T215/(R215-S215),"")</f>
      </c>
      <c r="Y215" s="30"/>
      <c r="Z215" s="30"/>
      <c r="AA215" s="30"/>
      <c r="AB215" s="30"/>
      <c r="AC215" s="30"/>
      <c r="AD215" s="30"/>
      <c r="AE215" s="31">
        <f>IF(Y215-Z215&lt;&gt;0,AA215/(Y215-Z215),"")</f>
      </c>
      <c r="AF215" s="32">
        <v>7</v>
      </c>
      <c r="AG215" s="32">
        <v>2</v>
      </c>
      <c r="AH215" s="32">
        <v>50</v>
      </c>
      <c r="AI215" s="32">
        <v>18</v>
      </c>
      <c r="AJ215" s="32"/>
      <c r="AK215" s="32"/>
      <c r="AL215" s="33">
        <f>IF(AF215-AG215&lt;&gt;0,AH215/(AF215-AG215),"")</f>
        <v>10</v>
      </c>
      <c r="AM215" s="34">
        <v>1</v>
      </c>
      <c r="AN215" s="34">
        <v>0</v>
      </c>
      <c r="AO215" s="34">
        <v>1</v>
      </c>
      <c r="AP215" s="34">
        <v>1</v>
      </c>
      <c r="AQ215" s="34"/>
      <c r="AR215" s="34"/>
      <c r="AS215" s="35">
        <f>IF(AM215-AN215&lt;&gt;0,AO215/(AM215-AN215),"")</f>
        <v>1</v>
      </c>
      <c r="AT215" s="36"/>
      <c r="AU215" s="36"/>
      <c r="AV215" s="36"/>
      <c r="AW215" s="36"/>
      <c r="AX215" s="36"/>
      <c r="AY215" s="36"/>
      <c r="AZ215" s="36">
        <f>IF(AT215-AU215&lt;&gt;0,AV215/(AT215-AU215),"")</f>
      </c>
    </row>
    <row r="216" spans="1:52" ht="12.75" customHeight="1">
      <c r="A216" s="17" t="s">
        <v>229</v>
      </c>
      <c r="B216" s="17"/>
      <c r="C216" s="17">
        <v>520</v>
      </c>
      <c r="D216" s="20">
        <f>$K216+$R216+$Y216+$AF216+$AM216+$AT216</f>
        <v>1</v>
      </c>
      <c r="E216" s="21">
        <f>$L216+$S216+$Z216+$AG216+$AN216+$AU216</f>
        <v>0</v>
      </c>
      <c r="F216" s="21">
        <f>$M216+$T216+$AA216+$AH216+$AO216+$AV216</f>
        <v>2</v>
      </c>
      <c r="G216" s="22">
        <f>MAX($N216,$U216,$AB216,$AI216,$AP216,$AW216)</f>
        <v>2</v>
      </c>
      <c r="H216" s="22">
        <f>$O216+$V216+$AC216+$AJ216+$AQ216+$AX216</f>
        <v>0</v>
      </c>
      <c r="I216" s="22">
        <f>$P216+$W216+$AD216+$AK216+$AR216+$AY216</f>
        <v>0</v>
      </c>
      <c r="J216" s="23">
        <f>IF(D216-E216&lt;&gt;0,F216/(D216-E216),"")</f>
        <v>2</v>
      </c>
      <c r="K216" s="24"/>
      <c r="L216" s="24"/>
      <c r="M216" s="24"/>
      <c r="N216" s="24"/>
      <c r="O216" s="24"/>
      <c r="P216" s="24"/>
      <c r="Q216" s="26">
        <f>IF(K216-L216&lt;&gt;0,M216/(K216-L216),"")</f>
      </c>
      <c r="R216" s="27"/>
      <c r="S216" s="27"/>
      <c r="T216" s="27"/>
      <c r="U216" s="27"/>
      <c r="V216" s="27"/>
      <c r="W216" s="27"/>
      <c r="X216" s="29">
        <f>IF(R216-S216&lt;&gt;0,T216/(R216-S216),"")</f>
      </c>
      <c r="Y216" s="30"/>
      <c r="Z216" s="30"/>
      <c r="AA216" s="30"/>
      <c r="AB216" s="30"/>
      <c r="AC216" s="30"/>
      <c r="AD216" s="30"/>
      <c r="AE216" s="31">
        <f>IF(Y216-Z216&lt;&gt;0,AA216/(Y216-Z216),"")</f>
      </c>
      <c r="AF216" s="32"/>
      <c r="AG216" s="32"/>
      <c r="AH216" s="32"/>
      <c r="AI216" s="32"/>
      <c r="AJ216" s="32"/>
      <c r="AK216" s="32"/>
      <c r="AL216" s="33">
        <f>IF(AF216-AG216&lt;&gt;0,AH216/(AF216-AG216),"")</f>
      </c>
      <c r="AM216" s="40">
        <v>1</v>
      </c>
      <c r="AN216" s="40">
        <v>0</v>
      </c>
      <c r="AO216" s="40">
        <v>2</v>
      </c>
      <c r="AP216" s="34">
        <v>2</v>
      </c>
      <c r="AQ216" s="34"/>
      <c r="AR216" s="34"/>
      <c r="AS216" s="35">
        <f>IF(AM216-AN216&lt;&gt;0,AO216/(AM216-AN216),"")</f>
        <v>2</v>
      </c>
      <c r="AT216" s="36"/>
      <c r="AU216" s="36"/>
      <c r="AV216" s="36"/>
      <c r="AW216" s="36"/>
      <c r="AX216" s="36"/>
      <c r="AY216" s="36"/>
      <c r="AZ216" s="36">
        <f>IF(AT216-AU216&lt;&gt;0,AV216/(AT216-AU216),"")</f>
      </c>
    </row>
    <row r="217" spans="1:52" ht="12.75" customHeight="1">
      <c r="A217" s="17" t="s">
        <v>230</v>
      </c>
      <c r="B217" s="17"/>
      <c r="C217" s="17">
        <v>137</v>
      </c>
      <c r="D217" s="20">
        <f>$K217+$R217+$Y217+$AF217+$AM217+$AT217</f>
        <v>7</v>
      </c>
      <c r="E217" s="21">
        <f>$L217+$S217+$Z217+$AG217+$AN217+$AU217</f>
        <v>0</v>
      </c>
      <c r="F217" s="21">
        <f>$M217+$T217+$AA217+$AH217+$AO217+$AV217</f>
        <v>77</v>
      </c>
      <c r="G217" s="22">
        <f>MAX($N217,$U217,$AB217,$AI217,$AP217,$AW217)</f>
        <v>33</v>
      </c>
      <c r="H217" s="22">
        <f>$O217+$V217+$AC217+$AJ217+$AQ217+$AX217</f>
        <v>0</v>
      </c>
      <c r="I217" s="22">
        <f>$P217+$W217+$AD217+$AK217+$AR217+$AY217</f>
        <v>0</v>
      </c>
      <c r="J217" s="23">
        <f>IF(D217-E217&lt;&gt;0,F217/(D217-E217),"")</f>
        <v>11</v>
      </c>
      <c r="K217" s="24">
        <v>7</v>
      </c>
      <c r="L217" s="24">
        <v>0</v>
      </c>
      <c r="M217" s="24">
        <v>77</v>
      </c>
      <c r="N217" s="24">
        <v>33</v>
      </c>
      <c r="O217" s="24"/>
      <c r="P217" s="24"/>
      <c r="Q217" s="26">
        <f>IF(K217-L217&lt;&gt;0,M217/(K217-L217),"")</f>
        <v>11</v>
      </c>
      <c r="R217" s="38"/>
      <c r="S217" s="38"/>
      <c r="T217" s="38"/>
      <c r="U217" s="38"/>
      <c r="V217" s="38"/>
      <c r="W217" s="38"/>
      <c r="X217" s="29">
        <f>IF(R217-S217&lt;&gt;0,T217/(R217-S217),"")</f>
      </c>
      <c r="Y217" s="30"/>
      <c r="Z217" s="30"/>
      <c r="AA217" s="30"/>
      <c r="AB217" s="30"/>
      <c r="AC217" s="30"/>
      <c r="AD217" s="30"/>
      <c r="AE217" s="31">
        <f>IF(Y217-Z217&lt;&gt;0,AA217/(Y217-Z217),"")</f>
      </c>
      <c r="AF217" s="32"/>
      <c r="AG217" s="32"/>
      <c r="AH217" s="32"/>
      <c r="AI217" s="32"/>
      <c r="AJ217" s="32"/>
      <c r="AK217" s="32"/>
      <c r="AL217" s="33">
        <f>IF(AF217-AG217&lt;&gt;0,AH217/(AF217-AG217),"")</f>
      </c>
      <c r="AM217" s="34"/>
      <c r="AN217" s="34"/>
      <c r="AO217" s="34"/>
      <c r="AP217" s="34"/>
      <c r="AQ217" s="34"/>
      <c r="AR217" s="34"/>
      <c r="AS217" s="35">
        <f>IF(AM217-AN217&lt;&gt;0,AO217/(AM217-AN217),"")</f>
      </c>
      <c r="AT217" s="36"/>
      <c r="AU217" s="36"/>
      <c r="AV217" s="36"/>
      <c r="AW217" s="36"/>
      <c r="AX217" s="36"/>
      <c r="AY217" s="36"/>
      <c r="AZ217" s="36">
        <f>IF(AT217-AU217&lt;&gt;0,AV217/(AT217-AU217),"")</f>
      </c>
    </row>
    <row r="218" spans="1:52" ht="12.75" customHeight="1">
      <c r="A218" s="17" t="s">
        <v>231</v>
      </c>
      <c r="B218" s="17"/>
      <c r="C218" s="17">
        <v>395</v>
      </c>
      <c r="D218" s="20">
        <f>$K218+$R218+$Y218+$AF218+$AM218+$AT218</f>
        <v>24</v>
      </c>
      <c r="E218" s="21">
        <f>$L218+$S218+$Z218+$AG218+$AN218+$AU218</f>
        <v>3</v>
      </c>
      <c r="F218" s="21">
        <f>$M218+$T218+$AA218+$AH218+$AO218+$AV218</f>
        <v>445</v>
      </c>
      <c r="G218" s="22">
        <f>MAX($N218,$U218,$AB218,$AI218,$AP218,$AW218)</f>
        <v>76</v>
      </c>
      <c r="H218" s="22">
        <f>$O218+$V218+$AC218+$AJ218+$AQ218+$AX218</f>
        <v>2</v>
      </c>
      <c r="I218" s="22">
        <f>$P218+$W218+$AD218+$AK218+$AR218+$AY218</f>
        <v>0</v>
      </c>
      <c r="J218" s="23">
        <f>IF(D218-E218&lt;&gt;0,F218/(D218-E218),"")</f>
        <v>21.19047619047619</v>
      </c>
      <c r="K218" s="24">
        <v>17</v>
      </c>
      <c r="L218" s="24">
        <v>2</v>
      </c>
      <c r="M218" s="24">
        <v>270</v>
      </c>
      <c r="N218" s="24">
        <v>76</v>
      </c>
      <c r="O218" s="24">
        <v>1</v>
      </c>
      <c r="P218" s="24"/>
      <c r="Q218" s="26">
        <f>IF(K218-L218&lt;&gt;0,M218/(K218-L218),"")</f>
        <v>18</v>
      </c>
      <c r="R218" s="38">
        <v>6</v>
      </c>
      <c r="S218" s="38">
        <v>1</v>
      </c>
      <c r="T218" s="38">
        <v>171</v>
      </c>
      <c r="U218" s="38">
        <v>60</v>
      </c>
      <c r="V218" s="38">
        <v>1</v>
      </c>
      <c r="W218" s="38"/>
      <c r="X218" s="29">
        <f>IF(R218-S218&lt;&gt;0,T218/(R218-S218),"")</f>
        <v>34.2</v>
      </c>
      <c r="Y218" s="30">
        <v>1</v>
      </c>
      <c r="Z218" s="30">
        <v>0</v>
      </c>
      <c r="AA218" s="30">
        <v>4</v>
      </c>
      <c r="AB218" s="30">
        <v>4</v>
      </c>
      <c r="AC218" s="30"/>
      <c r="AD218" s="30"/>
      <c r="AE218" s="31">
        <f>IF(Y218-Z218&lt;&gt;0,AA218/(Y218-Z218),"")</f>
        <v>4</v>
      </c>
      <c r="AF218" s="32"/>
      <c r="AG218" s="32"/>
      <c r="AH218" s="32"/>
      <c r="AI218" s="32"/>
      <c r="AJ218" s="32"/>
      <c r="AK218" s="32"/>
      <c r="AL218" s="33">
        <f>IF(AF218-AG218&lt;&gt;0,AH218/(AF218-AG218),"")</f>
      </c>
      <c r="AM218" s="34"/>
      <c r="AN218" s="34"/>
      <c r="AO218" s="34"/>
      <c r="AP218" s="34"/>
      <c r="AQ218" s="34"/>
      <c r="AR218" s="34"/>
      <c r="AS218" s="35">
        <f>IF(AM218-AN218&lt;&gt;0,AO218/(AM218-AN218),"")</f>
      </c>
      <c r="AT218" s="36"/>
      <c r="AU218" s="36"/>
      <c r="AV218" s="36"/>
      <c r="AW218" s="36"/>
      <c r="AX218" s="36"/>
      <c r="AY218" s="36"/>
      <c r="AZ218" s="36">
        <f>IF(AT218-AU218&lt;&gt;0,AV218/(AT218-AU218),"")</f>
      </c>
    </row>
    <row r="219" spans="1:52" ht="12.75" customHeight="1">
      <c r="A219" s="17" t="s">
        <v>232</v>
      </c>
      <c r="B219" s="17"/>
      <c r="C219" s="17">
        <v>495</v>
      </c>
      <c r="D219" s="20">
        <f>$K219+$R219+$Y219+$AF219+$AM219+$AT219</f>
        <v>1</v>
      </c>
      <c r="E219" s="21">
        <f>$L219+$S219+$Z219+$AG219+$AN219+$AU219</f>
        <v>0</v>
      </c>
      <c r="F219" s="21">
        <f>$M219+$T219+$AA219+$AH219+$AO219+$AV219</f>
        <v>29</v>
      </c>
      <c r="G219" s="22">
        <f>MAX($N219,$U219,$AB219,$AI219,$AP219,$AW219)</f>
        <v>29</v>
      </c>
      <c r="H219" s="22">
        <f>$O219+$V219+$AC219+$AJ219+$AQ219+$AX219</f>
        <v>0</v>
      </c>
      <c r="I219" s="22">
        <f>$P219+$W219+$AD219+$AK219+$AR219+$AY219</f>
        <v>0</v>
      </c>
      <c r="J219" s="23">
        <f>IF(D219-E219&lt;&gt;0,F219/(D219-E219),"")</f>
        <v>29</v>
      </c>
      <c r="K219" s="24"/>
      <c r="L219" s="24"/>
      <c r="M219" s="24"/>
      <c r="N219" s="24"/>
      <c r="O219" s="24"/>
      <c r="P219" s="24"/>
      <c r="Q219" s="26">
        <f>IF(K219-L219&lt;&gt;0,M219/(K219-L219),"")</f>
      </c>
      <c r="R219" s="38"/>
      <c r="S219" s="38"/>
      <c r="T219" s="38"/>
      <c r="U219" s="38"/>
      <c r="V219" s="38"/>
      <c r="W219" s="38"/>
      <c r="X219" s="29">
        <f>IF(R219-S219&lt;&gt;0,T219/(R219-S219),"")</f>
      </c>
      <c r="Y219" s="30"/>
      <c r="Z219" s="30"/>
      <c r="AA219" s="30"/>
      <c r="AB219" s="30"/>
      <c r="AC219" s="30"/>
      <c r="AD219" s="30"/>
      <c r="AE219" s="31">
        <f>IF(Y219-Z219&lt;&gt;0,AA219/(Y219-Z219),"")</f>
      </c>
      <c r="AF219" s="32">
        <v>1</v>
      </c>
      <c r="AG219" s="32">
        <v>0</v>
      </c>
      <c r="AH219" s="32">
        <v>29</v>
      </c>
      <c r="AI219" s="32">
        <v>29</v>
      </c>
      <c r="AJ219" s="32"/>
      <c r="AK219" s="32"/>
      <c r="AL219" s="33">
        <f>IF(AF219-AG219&lt;&gt;0,AH219/(AF219-AG219),"")</f>
        <v>29</v>
      </c>
      <c r="AM219" s="34"/>
      <c r="AN219" s="34"/>
      <c r="AO219" s="34"/>
      <c r="AP219" s="34"/>
      <c r="AQ219" s="34"/>
      <c r="AR219" s="34"/>
      <c r="AS219" s="35">
        <f>IF(AM219-AN219&lt;&gt;0,AO219/(AM219-AN219),"")</f>
      </c>
      <c r="AT219" s="36"/>
      <c r="AU219" s="36"/>
      <c r="AV219" s="36"/>
      <c r="AW219" s="36"/>
      <c r="AX219" s="36"/>
      <c r="AY219" s="36"/>
      <c r="AZ219" s="36">
        <f>IF(AT219-AU219&lt;&gt;0,AV219/(AT219-AU219),"")</f>
      </c>
    </row>
    <row r="220" spans="1:52" ht="12.75" customHeight="1">
      <c r="A220" s="17" t="s">
        <v>233</v>
      </c>
      <c r="B220" s="17"/>
      <c r="C220" s="17">
        <v>232</v>
      </c>
      <c r="D220" s="20">
        <f>$K220+$R220+$Y220+$AF220+$AM220+$AT220</f>
        <v>8</v>
      </c>
      <c r="E220" s="21">
        <f>$L220+$S220+$Z220+$AG220+$AN220+$AU220</f>
        <v>4</v>
      </c>
      <c r="F220" s="21">
        <f>$M220+$T220+$AA220+$AH220+$AO220+$AV220</f>
        <v>78</v>
      </c>
      <c r="G220" s="22">
        <f>MAX($N220,$U220,$AB220,$AI220,$AP220,$AW220)</f>
        <v>30</v>
      </c>
      <c r="H220" s="22">
        <f>$O220+$V220+$AC220+$AJ220+$AQ220+$AX220</f>
        <v>0</v>
      </c>
      <c r="I220" s="22">
        <f>$P220+$W220+$AD220+$AK220+$AR220+$AY220</f>
        <v>0</v>
      </c>
      <c r="J220" s="23">
        <f>IF(D220-E220&lt;&gt;0,F220/(D220-E220),"")</f>
        <v>19.5</v>
      </c>
      <c r="K220" s="24"/>
      <c r="L220" s="24"/>
      <c r="M220" s="24"/>
      <c r="N220" s="24"/>
      <c r="O220" s="24"/>
      <c r="P220" s="24"/>
      <c r="Q220" s="26">
        <f>IF(K220-L220&lt;&gt;0,M220/(K220-L220),"")</f>
      </c>
      <c r="R220" s="38">
        <v>1</v>
      </c>
      <c r="S220" s="38">
        <v>1</v>
      </c>
      <c r="T220" s="38">
        <v>2</v>
      </c>
      <c r="U220" s="38">
        <v>2</v>
      </c>
      <c r="V220" s="38"/>
      <c r="W220" s="38"/>
      <c r="X220" s="29">
        <f>IF(R220-S220&lt;&gt;0,T220/(R220-S220),"")</f>
      </c>
      <c r="Y220" s="30">
        <v>7</v>
      </c>
      <c r="Z220" s="30">
        <v>3</v>
      </c>
      <c r="AA220" s="30">
        <v>76</v>
      </c>
      <c r="AB220" s="30">
        <v>30</v>
      </c>
      <c r="AC220" s="30"/>
      <c r="AD220" s="30"/>
      <c r="AE220" s="31">
        <f>IF(Y220-Z220&lt;&gt;0,AA220/(Y220-Z220),"")</f>
        <v>19</v>
      </c>
      <c r="AF220" s="32"/>
      <c r="AG220" s="32"/>
      <c r="AH220" s="32"/>
      <c r="AI220" s="32"/>
      <c r="AJ220" s="32"/>
      <c r="AK220" s="32"/>
      <c r="AL220" s="33">
        <f>IF(AF220-AG220&lt;&gt;0,AH220/(AF220-AG220),"")</f>
      </c>
      <c r="AM220" s="34"/>
      <c r="AN220" s="34"/>
      <c r="AO220" s="34"/>
      <c r="AP220" s="34"/>
      <c r="AQ220" s="34"/>
      <c r="AR220" s="34"/>
      <c r="AS220" s="35">
        <f>IF(AM220-AN220&lt;&gt;0,AO220/(AM220-AN220),"")</f>
      </c>
      <c r="AT220" s="36"/>
      <c r="AU220" s="36"/>
      <c r="AV220" s="36"/>
      <c r="AW220" s="36"/>
      <c r="AX220" s="36"/>
      <c r="AY220" s="36"/>
      <c r="AZ220" s="36">
        <f>IF(AT220-AU220&lt;&gt;0,AV220/(AT220-AU220),"")</f>
      </c>
    </row>
    <row r="221" spans="1:52" ht="12.75" customHeight="1">
      <c r="A221" s="17" t="s">
        <v>234</v>
      </c>
      <c r="B221" s="17">
        <v>1987</v>
      </c>
      <c r="C221" s="17">
        <v>106</v>
      </c>
      <c r="D221" s="20">
        <f>$K221+$R221+$Y221+$AF221+$AM221+$AT221</f>
        <v>1</v>
      </c>
      <c r="E221" s="21">
        <f>$L221+$S221+$Z221+$AG221+$AN221+$AU221</f>
        <v>0</v>
      </c>
      <c r="F221" s="21">
        <f>$M221+$T221+$AA221+$AH221+$AO221+$AV221</f>
        <v>11</v>
      </c>
      <c r="G221" s="22">
        <f>MAX($N221,$U221,$AB221,$AI221,$AP221,$AW221)</f>
        <v>7</v>
      </c>
      <c r="H221" s="22">
        <f>$O221+$V221+$AC221+$AJ221+$AQ221+$AX221</f>
        <v>0</v>
      </c>
      <c r="I221" s="22">
        <f>$P221+$W221+$AD221+$AK221+$AR221+$AY221</f>
        <v>0</v>
      </c>
      <c r="J221" s="23">
        <f>IF(D221-E221&lt;&gt;0,F221/(D221-E221),"")</f>
        <v>11</v>
      </c>
      <c r="K221" s="24"/>
      <c r="L221" s="24"/>
      <c r="M221" s="24"/>
      <c r="N221" s="24"/>
      <c r="O221" s="24"/>
      <c r="P221" s="24"/>
      <c r="Q221" s="26">
        <f>IF(K221-L221&lt;&gt;0,M221/(K221-L221),"")</f>
      </c>
      <c r="R221" s="38">
        <v>1</v>
      </c>
      <c r="S221" s="38">
        <v>0</v>
      </c>
      <c r="T221" s="38">
        <v>11</v>
      </c>
      <c r="U221" s="38">
        <v>7</v>
      </c>
      <c r="V221" s="38"/>
      <c r="W221" s="38"/>
      <c r="X221" s="29">
        <f>IF(R221-S221&lt;&gt;0,T221/(R221-S221),"")</f>
        <v>11</v>
      </c>
      <c r="Y221" s="30"/>
      <c r="Z221" s="30"/>
      <c r="AA221" s="30"/>
      <c r="AB221" s="30"/>
      <c r="AC221" s="30"/>
      <c r="AD221" s="30"/>
      <c r="AE221" s="31">
        <f>IF(Y221-Z221&lt;&gt;0,AA221/(Y221-Z221),"")</f>
      </c>
      <c r="AF221" s="32"/>
      <c r="AG221" s="32"/>
      <c r="AH221" s="32"/>
      <c r="AI221" s="32"/>
      <c r="AJ221" s="32"/>
      <c r="AK221" s="32"/>
      <c r="AL221" s="33">
        <f>IF(AF221-AG221&lt;&gt;0,AH221/(AF221-AG221),"")</f>
      </c>
      <c r="AM221" s="34"/>
      <c r="AN221" s="34"/>
      <c r="AO221" s="34"/>
      <c r="AP221" s="34"/>
      <c r="AQ221" s="34"/>
      <c r="AR221" s="34"/>
      <c r="AS221" s="35">
        <f>IF(AM221-AN221&lt;&gt;0,AO221/(AM221-AN221),"")</f>
      </c>
      <c r="AT221" s="36"/>
      <c r="AU221" s="36"/>
      <c r="AV221" s="36"/>
      <c r="AW221" s="36"/>
      <c r="AX221" s="36"/>
      <c r="AY221" s="36"/>
      <c r="AZ221" s="36">
        <f>IF(AT221-AU221&lt;&gt;0,AV221/(AT221-AU221),"")</f>
      </c>
    </row>
    <row r="222" spans="1:52" ht="12.75" customHeight="1">
      <c r="A222" s="17" t="s">
        <v>235</v>
      </c>
      <c r="B222" s="17"/>
      <c r="C222" s="17">
        <v>343</v>
      </c>
      <c r="D222" s="20">
        <f>$K222+$R222+$Y222+$AF222+$AM222+$AT222</f>
        <v>1</v>
      </c>
      <c r="E222" s="21">
        <f>$L222+$S222+$Z222+$AG222+$AN222+$AU222</f>
        <v>0</v>
      </c>
      <c r="F222" s="21">
        <f>$M222+$T222+$AA222+$AH222+$AO222+$AV222</f>
        <v>8</v>
      </c>
      <c r="G222" s="22">
        <f>MAX($N222,$U222,$AB222,$AI222,$AP222,$AW222)</f>
        <v>8</v>
      </c>
      <c r="H222" s="22">
        <f>$O222+$V222+$AC222+$AJ222+$AQ222+$AX222</f>
        <v>0</v>
      </c>
      <c r="I222" s="22">
        <f>$P222+$W222+$AD222+$AK222+$AR222+$AY222</f>
        <v>0</v>
      </c>
      <c r="J222" s="23">
        <f>IF(D222-E222&lt;&gt;0,F222/(D222-E222),"")</f>
        <v>8</v>
      </c>
      <c r="K222" s="24"/>
      <c r="L222" s="24"/>
      <c r="M222" s="24"/>
      <c r="N222" s="24"/>
      <c r="O222" s="24"/>
      <c r="P222" s="24"/>
      <c r="Q222" s="26">
        <f>IF(K222-L222&lt;&gt;0,M222/(K222-L222),"")</f>
      </c>
      <c r="R222" s="38">
        <v>1</v>
      </c>
      <c r="S222" s="38">
        <v>0</v>
      </c>
      <c r="T222" s="38">
        <v>8</v>
      </c>
      <c r="U222" s="38">
        <v>8</v>
      </c>
      <c r="V222" s="38"/>
      <c r="W222" s="38"/>
      <c r="X222" s="29">
        <f>IF(R222-S222&lt;&gt;0,T222/(R222-S222),"")</f>
        <v>8</v>
      </c>
      <c r="Y222" s="30"/>
      <c r="Z222" s="30"/>
      <c r="AA222" s="30"/>
      <c r="AB222" s="30"/>
      <c r="AC222" s="30"/>
      <c r="AD222" s="30"/>
      <c r="AE222" s="31">
        <f>IF(Y222-Z222&lt;&gt;0,AA222/(Y222-Z222),"")</f>
      </c>
      <c r="AF222" s="32"/>
      <c r="AG222" s="32"/>
      <c r="AH222" s="32"/>
      <c r="AI222" s="32"/>
      <c r="AJ222" s="32"/>
      <c r="AK222" s="32"/>
      <c r="AL222" s="33">
        <f>IF(AF222-AG222&lt;&gt;0,AH222/(AF222-AG222),"")</f>
      </c>
      <c r="AM222" s="34"/>
      <c r="AN222" s="34"/>
      <c r="AO222" s="34"/>
      <c r="AP222" s="34"/>
      <c r="AQ222" s="34"/>
      <c r="AR222" s="34"/>
      <c r="AS222" s="35">
        <f>IF(AM222-AN222&lt;&gt;0,AO222/(AM222-AN222),"")</f>
      </c>
      <c r="AT222" s="36"/>
      <c r="AU222" s="36"/>
      <c r="AV222" s="36"/>
      <c r="AW222" s="36"/>
      <c r="AX222" s="36"/>
      <c r="AY222" s="36"/>
      <c r="AZ222" s="36">
        <f>IF(AT222-AU222&lt;&gt;0,AV222/(AT222-AU222),"")</f>
      </c>
    </row>
    <row r="223" spans="1:52" ht="12.75" customHeight="1">
      <c r="A223" s="42" t="s">
        <v>236</v>
      </c>
      <c r="B223" s="42"/>
      <c r="C223" s="17">
        <v>650</v>
      </c>
      <c r="D223" s="20">
        <f>$K223+$R223+$Y223+$AF223+$AM223+$AT223</f>
        <v>10</v>
      </c>
      <c r="E223" s="21">
        <f>$L223+$S223+$Z223+$AG223+$AN223+$AU223</f>
        <v>0</v>
      </c>
      <c r="F223" s="21">
        <f>$M223+$T223+$AA223+$AH223+$AO223+$AV223</f>
        <v>92</v>
      </c>
      <c r="G223" s="22">
        <f>MAX($N223,$U223,$AB223,$AI223,$AP223,$AW223)</f>
        <v>33</v>
      </c>
      <c r="H223" s="22">
        <f>$O223+$V223+$AC223+$AJ223+$AQ223+$AX223</f>
        <v>0</v>
      </c>
      <c r="I223" s="22">
        <f>$P223+$W223+$AD223+$AK223+$AR223+$AY223</f>
        <v>0</v>
      </c>
      <c r="J223" s="23">
        <f>IF(D223-E223&lt;&gt;0,F223/(D223-E223),"")</f>
        <v>9.2</v>
      </c>
      <c r="K223" s="36">
        <v>3</v>
      </c>
      <c r="L223" s="36">
        <v>0</v>
      </c>
      <c r="M223" s="36">
        <v>10</v>
      </c>
      <c r="N223" s="36">
        <v>9</v>
      </c>
      <c r="O223" s="36"/>
      <c r="P223" s="36"/>
      <c r="Q223" s="26">
        <f>IF(K223-L223&lt;&gt;0,M223/(K223-L223),"")</f>
        <v>3.3333333333333335</v>
      </c>
      <c r="R223" s="44">
        <v>7</v>
      </c>
      <c r="S223" s="44">
        <v>0</v>
      </c>
      <c r="T223" s="44">
        <v>82</v>
      </c>
      <c r="U223" s="44">
        <v>33</v>
      </c>
      <c r="V223" s="44"/>
      <c r="W223" s="44"/>
      <c r="X223" s="29">
        <f>IF(R223-S223&lt;&gt;0,T223/(R223-S223),"")</f>
        <v>11.714285714285714</v>
      </c>
      <c r="Y223" s="45"/>
      <c r="Z223" s="45"/>
      <c r="AA223" s="45"/>
      <c r="AB223" s="45"/>
      <c r="AC223" s="45"/>
      <c r="AD223" s="45"/>
      <c r="AE223" s="31">
        <f>IF(Y223-Z223&lt;&gt;0,AA223/(Y223-Z223),"")</f>
      </c>
      <c r="AF223" s="47"/>
      <c r="AG223" s="47"/>
      <c r="AH223" s="47"/>
      <c r="AI223" s="47"/>
      <c r="AJ223" s="47"/>
      <c r="AK223" s="47"/>
      <c r="AL223" s="33">
        <f>IF(AF223-AG223&lt;&gt;0,AH223/(AF223-AG223),"")</f>
      </c>
      <c r="AM223" s="48"/>
      <c r="AN223" s="48"/>
      <c r="AO223" s="48"/>
      <c r="AP223" s="48"/>
      <c r="AQ223" s="48"/>
      <c r="AR223" s="48"/>
      <c r="AS223" s="35">
        <f>IF(AM223-AN223&lt;&gt;0,AO223/(AM223-AN223),"")</f>
      </c>
      <c r="AT223" s="36"/>
      <c r="AU223" s="36"/>
      <c r="AV223" s="36"/>
      <c r="AW223" s="36"/>
      <c r="AX223" s="36"/>
      <c r="AY223" s="36"/>
      <c r="AZ223" s="36">
        <f>IF(AT223-AU223&lt;&gt;0,AV223/(AT223-AU223),"")</f>
      </c>
    </row>
    <row r="224" spans="1:52" ht="12.75" customHeight="1">
      <c r="A224" s="17" t="s">
        <v>237</v>
      </c>
      <c r="B224" s="17"/>
      <c r="C224" s="17">
        <v>157</v>
      </c>
      <c r="D224" s="20">
        <f>$K224+$R224+$Y224+$AF224+$AM224+$AT224</f>
        <v>1</v>
      </c>
      <c r="E224" s="21">
        <f>$L224+$S224+$Z224+$AG224+$AN224+$AU224</f>
        <v>0</v>
      </c>
      <c r="F224" s="21">
        <f>$M224+$T224+$AA224+$AH224+$AO224+$AV224</f>
        <v>5</v>
      </c>
      <c r="G224" s="22">
        <f>MAX($N224,$U224,$AB224,$AI224,$AP224,$AW224)</f>
        <v>5</v>
      </c>
      <c r="H224" s="22">
        <f>$O224+$V224+$AC224+$AJ224+$AQ224+$AX224</f>
        <v>0</v>
      </c>
      <c r="I224" s="22">
        <f>$P224+$W224+$AD224+$AK224+$AR224+$AY224</f>
        <v>0</v>
      </c>
      <c r="J224" s="23">
        <f>IF(D224-E224&lt;&gt;0,F224/(D224-E224),"")</f>
        <v>5</v>
      </c>
      <c r="K224" s="24"/>
      <c r="L224" s="24"/>
      <c r="M224" s="24"/>
      <c r="N224" s="24"/>
      <c r="O224" s="24"/>
      <c r="P224" s="24"/>
      <c r="Q224" s="26">
        <f>IF(K224-L224&lt;&gt;0,M224/(K224-L224),"")</f>
      </c>
      <c r="R224" s="27"/>
      <c r="S224" s="27"/>
      <c r="T224" s="27"/>
      <c r="U224" s="27"/>
      <c r="V224" s="27"/>
      <c r="W224" s="27"/>
      <c r="X224" s="29">
        <f>IF(R224-S224&lt;&gt;0,T224/(R224-S224),"")</f>
      </c>
      <c r="Y224" s="30">
        <v>1</v>
      </c>
      <c r="Z224" s="30">
        <v>0</v>
      </c>
      <c r="AA224" s="30">
        <v>5</v>
      </c>
      <c r="AB224" s="30">
        <v>5</v>
      </c>
      <c r="AC224" s="30"/>
      <c r="AD224" s="30"/>
      <c r="AE224" s="31">
        <f>IF(Y224-Z224&lt;&gt;0,AA224/(Y224-Z224),"")</f>
        <v>5</v>
      </c>
      <c r="AF224" s="32"/>
      <c r="AG224" s="32"/>
      <c r="AH224" s="32"/>
      <c r="AI224" s="32"/>
      <c r="AJ224" s="32"/>
      <c r="AK224" s="32"/>
      <c r="AL224" s="33">
        <f>IF(AF224-AG224&lt;&gt;0,AH224/(AF224-AG224),"")</f>
      </c>
      <c r="AM224" s="34"/>
      <c r="AN224" s="34"/>
      <c r="AO224" s="34"/>
      <c r="AP224" s="34"/>
      <c r="AQ224" s="34"/>
      <c r="AR224" s="34"/>
      <c r="AS224" s="35">
        <f>IF(AM224-AN224&lt;&gt;0,AO224/(AM224-AN224),"")</f>
      </c>
      <c r="AT224" s="36"/>
      <c r="AU224" s="36"/>
      <c r="AV224" s="36"/>
      <c r="AW224" s="36"/>
      <c r="AX224" s="36"/>
      <c r="AY224" s="36"/>
      <c r="AZ224" s="36">
        <f>IF(AT224-AU224&lt;&gt;0,AV224/(AT224-AU224),"")</f>
      </c>
    </row>
    <row r="225" spans="1:52" ht="12.75" customHeight="1">
      <c r="A225" s="17" t="s">
        <v>238</v>
      </c>
      <c r="B225" s="17">
        <v>1973</v>
      </c>
      <c r="C225" s="17">
        <v>7</v>
      </c>
      <c r="D225" s="20">
        <f>$K225+$R225+$Y225+$AF225+$AM225+$AT225</f>
        <v>9</v>
      </c>
      <c r="E225" s="21">
        <f>$L225+$S225+$Z225+$AG225+$AN225+$AU225</f>
        <v>1</v>
      </c>
      <c r="F225" s="21">
        <f>$M225+$T225+$AA225+$AH225+$AO225+$AV225</f>
        <v>88</v>
      </c>
      <c r="G225" s="22">
        <f>MAX($N225,$U225,$AB225,$AI225,$AP225,$AW225)</f>
        <v>32</v>
      </c>
      <c r="H225" s="22">
        <f>$O225+$V225+$AC225+$AJ225+$AQ225+$AX225</f>
        <v>0</v>
      </c>
      <c r="I225" s="22">
        <f>$P225+$W225+$AD225+$AK225+$AR225+$AY225</f>
        <v>0</v>
      </c>
      <c r="J225" s="23">
        <f>IF(D225-E225&lt;&gt;0,F225/(D225-E225),"")</f>
        <v>11</v>
      </c>
      <c r="K225" s="24">
        <v>9</v>
      </c>
      <c r="L225" s="24">
        <v>1</v>
      </c>
      <c r="M225" s="24">
        <v>88</v>
      </c>
      <c r="N225" s="24">
        <v>32</v>
      </c>
      <c r="O225" s="24"/>
      <c r="P225" s="24"/>
      <c r="Q225" s="26">
        <f>IF(K225-L225&lt;&gt;0,M225/(K225-L225),"")</f>
        <v>11</v>
      </c>
      <c r="R225" s="38"/>
      <c r="S225" s="38"/>
      <c r="T225" s="38"/>
      <c r="U225" s="38"/>
      <c r="V225" s="38"/>
      <c r="W225" s="38"/>
      <c r="X225" s="29">
        <f>IF(R225-S225&lt;&gt;0,T225/(R225-S225),"")</f>
      </c>
      <c r="Y225" s="30"/>
      <c r="Z225" s="30"/>
      <c r="AA225" s="30"/>
      <c r="AB225" s="30"/>
      <c r="AC225" s="30"/>
      <c r="AD225" s="30"/>
      <c r="AE225" s="31">
        <f>IF(Y225-Z225&lt;&gt;0,AA225/(Y225-Z225),"")</f>
      </c>
      <c r="AF225" s="32"/>
      <c r="AG225" s="32"/>
      <c r="AH225" s="32"/>
      <c r="AI225" s="32"/>
      <c r="AJ225" s="32"/>
      <c r="AK225" s="32"/>
      <c r="AL225" s="33">
        <f>IF(AF225-AG225&lt;&gt;0,AH225/(AF225-AG225),"")</f>
      </c>
      <c r="AM225" s="34"/>
      <c r="AN225" s="34"/>
      <c r="AO225" s="34"/>
      <c r="AP225" s="34"/>
      <c r="AQ225" s="34"/>
      <c r="AR225" s="34"/>
      <c r="AS225" s="35">
        <f>IF(AM225-AN225&lt;&gt;0,AO225/(AM225-AN225),"")</f>
      </c>
      <c r="AT225" s="36"/>
      <c r="AU225" s="36"/>
      <c r="AV225" s="36"/>
      <c r="AW225" s="36"/>
      <c r="AX225" s="36"/>
      <c r="AY225" s="36"/>
      <c r="AZ225" s="36">
        <f>IF(AT225-AU225&lt;&gt;0,AV225/(AT225-AU225),"")</f>
      </c>
    </row>
    <row r="226" spans="1:52" ht="12.75" customHeight="1">
      <c r="A226" s="17" t="s">
        <v>239</v>
      </c>
      <c r="B226" s="17">
        <v>1976</v>
      </c>
      <c r="C226" s="17">
        <v>34</v>
      </c>
      <c r="D226" s="20">
        <f>$K226+$R226+$Y226+$AF226+$AM226+$AT226</f>
        <v>1</v>
      </c>
      <c r="E226" s="21">
        <f>$L226+$S226+$Z226+$AG226+$AN226+$AU226</f>
        <v>0</v>
      </c>
      <c r="F226" s="21">
        <f>$M226+$T226+$AA226+$AH226+$AO226+$AV226</f>
        <v>0</v>
      </c>
      <c r="G226" s="22">
        <f>MAX($N226,$U226,$AB226,$AI226,$AP226,$AW226)</f>
        <v>0</v>
      </c>
      <c r="H226" s="22">
        <f>$O226+$V226+$AC226+$AJ226+$AQ226+$AX226</f>
        <v>0</v>
      </c>
      <c r="I226" s="22">
        <f>$P226+$W226+$AD226+$AK226+$AR226+$AY226</f>
        <v>0</v>
      </c>
      <c r="J226" s="23">
        <f>IF(D226-E226&lt;&gt;0,F226/(D226-E226),"")</f>
        <v>0</v>
      </c>
      <c r="K226" s="24">
        <v>1</v>
      </c>
      <c r="L226" s="24">
        <v>0</v>
      </c>
      <c r="M226" s="24">
        <v>0</v>
      </c>
      <c r="N226" s="24">
        <v>0</v>
      </c>
      <c r="O226" s="24"/>
      <c r="P226" s="24"/>
      <c r="Q226" s="26">
        <f>IF(K226-L226&lt;&gt;0,M226/(K226-L226),"")</f>
        <v>0</v>
      </c>
      <c r="R226" s="38"/>
      <c r="S226" s="38"/>
      <c r="T226" s="38"/>
      <c r="U226" s="38"/>
      <c r="V226" s="38"/>
      <c r="W226" s="38"/>
      <c r="X226" s="29">
        <f>IF(R226-S226&lt;&gt;0,T226/(R226-S226),"")</f>
      </c>
      <c r="Y226" s="30"/>
      <c r="Z226" s="30"/>
      <c r="AA226" s="30"/>
      <c r="AB226" s="30"/>
      <c r="AC226" s="30"/>
      <c r="AD226" s="30"/>
      <c r="AE226" s="31">
        <f>IF(Y226-Z226&lt;&gt;0,AA226/(Y226-Z226),"")</f>
      </c>
      <c r="AF226" s="32"/>
      <c r="AG226" s="32"/>
      <c r="AH226" s="32"/>
      <c r="AI226" s="32"/>
      <c r="AJ226" s="32"/>
      <c r="AK226" s="32"/>
      <c r="AL226" s="33">
        <f>IF(AF226-AG226&lt;&gt;0,AH226/(AF226-AG226),"")</f>
      </c>
      <c r="AM226" s="34"/>
      <c r="AN226" s="34"/>
      <c r="AO226" s="34"/>
      <c r="AP226" s="34"/>
      <c r="AQ226" s="34"/>
      <c r="AR226" s="34"/>
      <c r="AS226" s="35">
        <f>IF(AM226-AN226&lt;&gt;0,AO226/(AM226-AN226),"")</f>
      </c>
      <c r="AT226" s="36"/>
      <c r="AU226" s="36"/>
      <c r="AV226" s="36"/>
      <c r="AW226" s="36"/>
      <c r="AX226" s="36"/>
      <c r="AY226" s="36"/>
      <c r="AZ226" s="36">
        <f>IF(AT226-AU226&lt;&gt;0,AV226/(AT226-AU226),"")</f>
      </c>
    </row>
    <row r="227" spans="1:52" ht="12.75" customHeight="1">
      <c r="A227" s="17" t="s">
        <v>240</v>
      </c>
      <c r="B227" s="17"/>
      <c r="C227" s="17"/>
      <c r="D227" s="20">
        <f>$K227+$R227+$Y227+$AF227+$AM227+$AT227</f>
        <v>7</v>
      </c>
      <c r="E227" s="21">
        <f>$L227+$S227+$Z227+$AG227+$AN227+$AU227</f>
        <v>1</v>
      </c>
      <c r="F227" s="21">
        <f>$M227+$T227+$AA227+$AH227+$AO227+$AV227</f>
        <v>74</v>
      </c>
      <c r="G227" s="22">
        <f>MAX($N227,$U227,$AB227,$AI227,$AP227,$AW227)</f>
        <v>24</v>
      </c>
      <c r="H227" s="22">
        <f>$O227+$V227+$AC227+$AJ227+$AQ227+$AX227</f>
        <v>0</v>
      </c>
      <c r="I227" s="22">
        <f>$P227+$W227+$AD227+$AK227+$AR227+$AY227</f>
        <v>0</v>
      </c>
      <c r="J227" s="23">
        <f>IF(D227-E227&lt;&gt;0,F227/(D227-E227),"")</f>
        <v>12.333333333333334</v>
      </c>
      <c r="K227" s="24"/>
      <c r="L227" s="24"/>
      <c r="M227" s="24"/>
      <c r="N227" s="24"/>
      <c r="O227" s="24"/>
      <c r="P227" s="24"/>
      <c r="Q227" s="26">
        <f>IF(K227-L227&lt;&gt;0,M227/(K227-L227),"")</f>
      </c>
      <c r="R227" s="27"/>
      <c r="S227" s="27"/>
      <c r="T227" s="27"/>
      <c r="U227" s="27"/>
      <c r="V227" s="27"/>
      <c r="W227" s="27"/>
      <c r="X227" s="29">
        <f>IF(R227-S227&lt;&gt;0,T227/(R227-S227),"")</f>
      </c>
      <c r="Y227" s="30">
        <v>7</v>
      </c>
      <c r="Z227" s="30">
        <v>1</v>
      </c>
      <c r="AA227" s="30">
        <v>74</v>
      </c>
      <c r="AB227" s="30">
        <v>24</v>
      </c>
      <c r="AC227" s="30"/>
      <c r="AD227" s="30"/>
      <c r="AE227" s="31">
        <f>IF(Y227-Z227&lt;&gt;0,AA227/(Y227-Z227),"")</f>
        <v>12.333333333333334</v>
      </c>
      <c r="AF227" s="32"/>
      <c r="AG227" s="32"/>
      <c r="AH227" s="32"/>
      <c r="AI227" s="32"/>
      <c r="AJ227" s="32"/>
      <c r="AK227" s="32"/>
      <c r="AL227" s="33">
        <f>IF(AF227-AG227&lt;&gt;0,AH227/(AF227-AG227),"")</f>
      </c>
      <c r="AM227" s="34"/>
      <c r="AN227" s="34"/>
      <c r="AO227" s="34"/>
      <c r="AP227" s="34"/>
      <c r="AQ227" s="34"/>
      <c r="AR227" s="34"/>
      <c r="AS227" s="35">
        <f>IF(AM227-AN227&lt;&gt;0,AO227/(AM227-AN227),"")</f>
      </c>
      <c r="AT227" s="36"/>
      <c r="AU227" s="36"/>
      <c r="AV227" s="36"/>
      <c r="AW227" s="36"/>
      <c r="AX227" s="36"/>
      <c r="AY227" s="36"/>
      <c r="AZ227" s="36">
        <f>IF(AT227-AU227&lt;&gt;0,AV227/(AT227-AU227),"")</f>
      </c>
    </row>
    <row r="228" spans="1:52" ht="12.75" customHeight="1">
      <c r="A228" s="17" t="s">
        <v>241</v>
      </c>
      <c r="B228" s="17"/>
      <c r="C228" s="17">
        <v>427</v>
      </c>
      <c r="D228" s="20">
        <f>$K228+$R228+$Y228+$AF228+$AM228+$AT228</f>
        <v>2</v>
      </c>
      <c r="E228" s="21">
        <f>$L228+$S228+$Z228+$AG228+$AN228+$AU228</f>
        <v>0</v>
      </c>
      <c r="F228" s="21">
        <f>$M228+$T228+$AA228+$AH228+$AO228+$AV228</f>
        <v>0</v>
      </c>
      <c r="G228" s="22">
        <f>MAX($N228,$U228,$AB228,$AI228,$AP228,$AW228)</f>
        <v>0</v>
      </c>
      <c r="H228" s="22">
        <f>$O228+$V228+$AC228+$AJ228+$AQ228+$AX228</f>
        <v>0</v>
      </c>
      <c r="I228" s="22">
        <f>$P228+$W228+$AD228+$AK228+$AR228+$AY228</f>
        <v>0</v>
      </c>
      <c r="J228" s="23">
        <f>IF(D228-E228&lt;&gt;0,F228/(D228-E228),"")</f>
        <v>0</v>
      </c>
      <c r="K228" s="24"/>
      <c r="L228" s="24"/>
      <c r="M228" s="24"/>
      <c r="N228" s="24"/>
      <c r="O228" s="24"/>
      <c r="P228" s="24"/>
      <c r="Q228" s="26">
        <f>IF(K228-L228&lt;&gt;0,M228/(K228-L228),"")</f>
      </c>
      <c r="R228" s="27"/>
      <c r="S228" s="27"/>
      <c r="T228" s="27"/>
      <c r="U228" s="27"/>
      <c r="V228" s="27"/>
      <c r="W228" s="27"/>
      <c r="X228" s="29">
        <f>IF(R228-S228&lt;&gt;0,T228/(R228-S228),"")</f>
      </c>
      <c r="Y228" s="30"/>
      <c r="Z228" s="30"/>
      <c r="AA228" s="30"/>
      <c r="AB228" s="30"/>
      <c r="AC228" s="30"/>
      <c r="AD228" s="30"/>
      <c r="AE228" s="31">
        <f>IF(Y228-Z228&lt;&gt;0,AA228/(Y228-Z228),"")</f>
      </c>
      <c r="AF228" s="32"/>
      <c r="AG228" s="32"/>
      <c r="AH228" s="32"/>
      <c r="AI228" s="32"/>
      <c r="AJ228" s="32"/>
      <c r="AK228" s="32"/>
      <c r="AL228" s="33">
        <f>IF(AF228-AG228&lt;&gt;0,AH228/(AF228-AG228),"")</f>
      </c>
      <c r="AM228" s="34">
        <v>2</v>
      </c>
      <c r="AN228" s="34">
        <v>0</v>
      </c>
      <c r="AO228" s="34">
        <v>0</v>
      </c>
      <c r="AP228" s="34">
        <v>0</v>
      </c>
      <c r="AQ228" s="34"/>
      <c r="AR228" s="34"/>
      <c r="AS228" s="35">
        <f>IF(AM228-AN228&lt;&gt;0,AO228/(AM228-AN228),"")</f>
        <v>0</v>
      </c>
      <c r="AT228" s="36"/>
      <c r="AU228" s="36"/>
      <c r="AV228" s="36"/>
      <c r="AW228" s="36"/>
      <c r="AX228" s="36"/>
      <c r="AY228" s="36"/>
      <c r="AZ228" s="36">
        <f>IF(AT228-AU228&lt;&gt;0,AV228/(AT228-AU228),"")</f>
      </c>
    </row>
    <row r="229" spans="1:52" ht="12.75" customHeight="1">
      <c r="A229" s="17" t="s">
        <v>242</v>
      </c>
      <c r="B229" s="17"/>
      <c r="C229" s="17">
        <v>165</v>
      </c>
      <c r="D229" s="20">
        <f>$K229+$R229+$Y229+$AF229+$AM229+$AT229</f>
        <v>22</v>
      </c>
      <c r="E229" s="21">
        <f>$L229+$S229+$Z229+$AG229+$AN229+$AU229</f>
        <v>2</v>
      </c>
      <c r="F229" s="21">
        <f>$M229+$T229+$AA229+$AH229+$AO229+$AV229</f>
        <v>152</v>
      </c>
      <c r="G229" s="22">
        <f>MAX($N229,$U229,$AB229,$AI229,$AP229,$AW229)</f>
        <v>31</v>
      </c>
      <c r="H229" s="22">
        <f>$O229+$V229+$AC229+$AJ229+$AQ229+$AX229</f>
        <v>0</v>
      </c>
      <c r="I229" s="22">
        <f>$P229+$W229+$AD229+$AK229+$AR229+$AY229</f>
        <v>0</v>
      </c>
      <c r="J229" s="23">
        <f>IF(D229-E229&lt;&gt;0,F229/(D229-E229),"")</f>
        <v>7.6</v>
      </c>
      <c r="K229" s="24">
        <v>1</v>
      </c>
      <c r="L229" s="24">
        <v>0</v>
      </c>
      <c r="M229" s="24">
        <v>0</v>
      </c>
      <c r="N229" s="24">
        <v>0</v>
      </c>
      <c r="O229" s="24"/>
      <c r="P229" s="24"/>
      <c r="Q229" s="26">
        <f>IF(K229-L229&lt;&gt;0,M229/(K229-L229),"")</f>
        <v>0</v>
      </c>
      <c r="R229" s="38">
        <v>17</v>
      </c>
      <c r="S229" s="38">
        <v>1</v>
      </c>
      <c r="T229" s="38">
        <v>123</v>
      </c>
      <c r="U229" s="38">
        <v>31</v>
      </c>
      <c r="V229" s="38"/>
      <c r="W229" s="38"/>
      <c r="X229" s="29">
        <f>IF(R229-S229&lt;&gt;0,T229/(R229-S229),"")</f>
        <v>7.6875</v>
      </c>
      <c r="Y229" s="30">
        <v>4</v>
      </c>
      <c r="Z229" s="30">
        <v>1</v>
      </c>
      <c r="AA229" s="30">
        <v>29</v>
      </c>
      <c r="AB229" s="30">
        <v>14</v>
      </c>
      <c r="AC229" s="30"/>
      <c r="AD229" s="30"/>
      <c r="AE229" s="31">
        <f>IF(Y229-Z229&lt;&gt;0,AA229/(Y229-Z229),"")</f>
        <v>9.666666666666666</v>
      </c>
      <c r="AF229" s="32"/>
      <c r="AG229" s="32"/>
      <c r="AH229" s="32"/>
      <c r="AI229" s="32"/>
      <c r="AJ229" s="32"/>
      <c r="AK229" s="32"/>
      <c r="AL229" s="33">
        <f>IF(AF229-AG229&lt;&gt;0,AH229/(AF229-AG229),"")</f>
      </c>
      <c r="AM229" s="34"/>
      <c r="AN229" s="34"/>
      <c r="AO229" s="34"/>
      <c r="AP229" s="34"/>
      <c r="AQ229" s="34"/>
      <c r="AR229" s="34"/>
      <c r="AS229" s="35">
        <f>IF(AM229-AN229&lt;&gt;0,AO229/(AM229-AN229),"")</f>
      </c>
      <c r="AT229" s="36"/>
      <c r="AU229" s="36"/>
      <c r="AV229" s="36"/>
      <c r="AW229" s="36"/>
      <c r="AX229" s="36"/>
      <c r="AY229" s="36"/>
      <c r="AZ229" s="36">
        <f>IF(AT229-AU229&lt;&gt;0,AV229/(AT229-AU229),"")</f>
      </c>
    </row>
    <row r="230" spans="1:52" ht="12.75" customHeight="1">
      <c r="A230" s="17" t="s">
        <v>243</v>
      </c>
      <c r="B230" s="17"/>
      <c r="C230" s="17">
        <v>352</v>
      </c>
      <c r="D230" s="20">
        <f>$K230+$R230+$Y230+$AF230+$AM230+$AT230</f>
        <v>15</v>
      </c>
      <c r="E230" s="21">
        <f>$L230+$S230+$Z230+$AG230+$AN230+$AU230</f>
        <v>0</v>
      </c>
      <c r="F230" s="21">
        <f>$M230+$T230+$AA230+$AH230+$AO230+$AV230</f>
        <v>121</v>
      </c>
      <c r="G230" s="22">
        <f>MAX($N230,$U230,$AB230,$AI230,$AP230,$AW230)</f>
        <v>36</v>
      </c>
      <c r="H230" s="22">
        <f>$O230+$V230+$AC230+$AJ230+$AQ230+$AX230</f>
        <v>0</v>
      </c>
      <c r="I230" s="22">
        <f>$P230+$W230+$AD230+$AK230+$AR230+$AY230</f>
        <v>0</v>
      </c>
      <c r="J230" s="23">
        <f>IF(D230-E230&lt;&gt;0,F230/(D230-E230),"")</f>
        <v>8.066666666666666</v>
      </c>
      <c r="K230" s="24"/>
      <c r="L230" s="24"/>
      <c r="M230" s="24"/>
      <c r="N230" s="24"/>
      <c r="O230" s="24"/>
      <c r="P230" s="24"/>
      <c r="Q230" s="26">
        <f>IF(K230-L230&lt;&gt;0,M230/(K230-L230),"")</f>
      </c>
      <c r="R230" s="27"/>
      <c r="S230" s="27"/>
      <c r="T230" s="27"/>
      <c r="U230" s="27"/>
      <c r="V230" s="27"/>
      <c r="W230" s="27"/>
      <c r="X230" s="29">
        <f>IF(R230-S230&lt;&gt;0,T230/(R230-S230),"")</f>
      </c>
      <c r="Y230" s="30"/>
      <c r="Z230" s="30"/>
      <c r="AA230" s="30"/>
      <c r="AB230" s="30"/>
      <c r="AC230" s="30"/>
      <c r="AD230" s="30"/>
      <c r="AE230" s="31">
        <f>IF(Y230-Z230&lt;&gt;0,AA230/(Y230-Z230),"")</f>
      </c>
      <c r="AF230" s="32">
        <v>11</v>
      </c>
      <c r="AG230" s="32">
        <v>0</v>
      </c>
      <c r="AH230" s="32">
        <v>64</v>
      </c>
      <c r="AI230" s="32">
        <v>22</v>
      </c>
      <c r="AJ230" s="32"/>
      <c r="AK230" s="32"/>
      <c r="AL230" s="33">
        <f>IF(AF230-AG230&lt;&gt;0,AH230/(AF230-AG230),"")</f>
        <v>5.818181818181818</v>
      </c>
      <c r="AM230" s="34">
        <v>4</v>
      </c>
      <c r="AN230" s="34">
        <v>0</v>
      </c>
      <c r="AO230" s="34">
        <v>57</v>
      </c>
      <c r="AP230" s="34">
        <v>36</v>
      </c>
      <c r="AQ230" s="34"/>
      <c r="AR230" s="34"/>
      <c r="AS230" s="35">
        <f>IF(AM230-AN230&lt;&gt;0,AO230/(AM230-AN230),"")</f>
        <v>14.25</v>
      </c>
      <c r="AT230" s="36"/>
      <c r="AU230" s="36"/>
      <c r="AV230" s="36"/>
      <c r="AW230" s="36"/>
      <c r="AX230" s="36"/>
      <c r="AY230" s="36"/>
      <c r="AZ230" s="36">
        <f>IF(AT230-AU230&lt;&gt;0,AV230/(AT230-AU230),"")</f>
      </c>
    </row>
    <row r="231" spans="1:52" ht="12.75" customHeight="1">
      <c r="A231" s="17" t="s">
        <v>244</v>
      </c>
      <c r="B231" s="17"/>
      <c r="C231" s="17">
        <v>462</v>
      </c>
      <c r="D231" s="20">
        <f>$K231+$R231+$Y231+$AF231+$AM231+$AT231</f>
        <v>5</v>
      </c>
      <c r="E231" s="21">
        <f>$L231+$S231+$Z231+$AG231+$AN231+$AU231</f>
        <v>0</v>
      </c>
      <c r="F231" s="21">
        <f>$M231+$T231+$AA231+$AH231+$AO231+$AV231</f>
        <v>4</v>
      </c>
      <c r="G231" s="22">
        <f>MAX($N231,$U231,$AB231,$AI231,$AP231,$AW231)</f>
        <v>3</v>
      </c>
      <c r="H231" s="22">
        <f>$O231+$V231+$AC231+$AJ231+$AQ231+$AX231</f>
        <v>0</v>
      </c>
      <c r="I231" s="22">
        <f>$P231+$W231+$AD231+$AK231+$AR231+$AY231</f>
        <v>0</v>
      </c>
      <c r="J231" s="23">
        <f>IF(D231-E231&lt;&gt;0,F231/(D231-E231),"")</f>
        <v>0.8</v>
      </c>
      <c r="K231" s="24"/>
      <c r="L231" s="24"/>
      <c r="M231" s="24"/>
      <c r="N231" s="24"/>
      <c r="O231" s="24"/>
      <c r="P231" s="24"/>
      <c r="Q231" s="26">
        <f>IF(K231-L231&lt;&gt;0,M231/(K231-L231),"")</f>
      </c>
      <c r="R231" s="27"/>
      <c r="S231" s="27"/>
      <c r="T231" s="27"/>
      <c r="U231" s="27"/>
      <c r="V231" s="27"/>
      <c r="W231" s="27"/>
      <c r="X231" s="29">
        <f>IF(R231-S231&lt;&gt;0,T231/(R231-S231),"")</f>
      </c>
      <c r="Y231" s="30"/>
      <c r="Z231" s="30"/>
      <c r="AA231" s="30"/>
      <c r="AB231" s="30"/>
      <c r="AC231" s="30"/>
      <c r="AD231" s="30"/>
      <c r="AE231" s="31">
        <f>IF(Y231-Z231&lt;&gt;0,AA231/(Y231-Z231),"")</f>
      </c>
      <c r="AF231" s="32">
        <v>1</v>
      </c>
      <c r="AG231" s="32">
        <v>0</v>
      </c>
      <c r="AH231" s="32">
        <v>0</v>
      </c>
      <c r="AI231" s="32">
        <v>0</v>
      </c>
      <c r="AJ231" s="32"/>
      <c r="AK231" s="32"/>
      <c r="AL231" s="33">
        <f>IF(AF231-AG231&lt;&gt;0,AH231/(AF231-AG231),"")</f>
        <v>0</v>
      </c>
      <c r="AM231" s="34">
        <v>4</v>
      </c>
      <c r="AN231" s="34">
        <v>0</v>
      </c>
      <c r="AO231" s="34">
        <v>4</v>
      </c>
      <c r="AP231" s="34">
        <v>3</v>
      </c>
      <c r="AQ231" s="34"/>
      <c r="AR231" s="34"/>
      <c r="AS231" s="35">
        <f>IF(AM231-AN231&lt;&gt;0,AO231/(AM231-AN231),"")</f>
        <v>1</v>
      </c>
      <c r="AT231" s="36"/>
      <c r="AU231" s="36"/>
      <c r="AV231" s="36"/>
      <c r="AW231" s="36"/>
      <c r="AX231" s="36"/>
      <c r="AY231" s="36"/>
      <c r="AZ231" s="36">
        <f>IF(AT231-AU231&lt;&gt;0,AV231/(AT231-AU231),"")</f>
      </c>
    </row>
    <row r="232" spans="1:52" ht="12.75" customHeight="1">
      <c r="A232" s="42" t="s">
        <v>245</v>
      </c>
      <c r="B232" s="42"/>
      <c r="C232" s="17">
        <v>641</v>
      </c>
      <c r="D232" s="20">
        <f>$K232+$R232+$Y232+$AF232+$AM232+$AT232</f>
        <v>3</v>
      </c>
      <c r="E232" s="21">
        <f>$L232+$S232+$Z232+$AG232+$AN232+$AU232</f>
        <v>0</v>
      </c>
      <c r="F232" s="21">
        <f>$M232+$T232+$AA232+$AH232+$AO232+$AV232</f>
        <v>20</v>
      </c>
      <c r="G232" s="22">
        <f>MAX($N232,$U232,$AB232,$AI232,$AP232,$AW232)</f>
        <v>17</v>
      </c>
      <c r="H232" s="22">
        <f>$O232+$V232+$AC232+$AJ232+$AQ232+$AX232</f>
        <v>0</v>
      </c>
      <c r="I232" s="22">
        <f>$P232+$W232+$AD232+$AK232+$AR232+$AY232</f>
        <v>0</v>
      </c>
      <c r="J232" s="23">
        <f>IF(D232-E232&lt;&gt;0,F232/(D232-E232),"")</f>
        <v>6.666666666666667</v>
      </c>
      <c r="K232" s="36"/>
      <c r="L232" s="36"/>
      <c r="M232" s="36"/>
      <c r="N232" s="36"/>
      <c r="O232" s="36"/>
      <c r="P232" s="36"/>
      <c r="Q232" s="26">
        <f>IF(K232-L232&lt;&gt;0,M232/(K232-L232),"")</f>
      </c>
      <c r="R232" s="44"/>
      <c r="S232" s="44"/>
      <c r="T232" s="44"/>
      <c r="U232" s="44"/>
      <c r="V232" s="44"/>
      <c r="W232" s="44"/>
      <c r="X232" s="29">
        <f>IF(R232-S232&lt;&gt;0,T232/(R232-S232),"")</f>
      </c>
      <c r="Y232" s="45"/>
      <c r="Z232" s="45"/>
      <c r="AA232" s="45"/>
      <c r="AB232" s="45"/>
      <c r="AC232" s="45"/>
      <c r="AD232" s="45"/>
      <c r="AE232" s="31">
        <f>IF(Y232-Z232&lt;&gt;0,AA232/(Y232-Z232),"")</f>
      </c>
      <c r="AF232" s="47"/>
      <c r="AG232" s="47"/>
      <c r="AH232" s="47"/>
      <c r="AI232" s="47"/>
      <c r="AJ232" s="47"/>
      <c r="AK232" s="47"/>
      <c r="AL232" s="33">
        <f>IF(AF232-AG232&lt;&gt;0,AH232/(AF232-AG232),"")</f>
      </c>
      <c r="AM232" s="48">
        <v>3</v>
      </c>
      <c r="AN232" s="48">
        <v>0</v>
      </c>
      <c r="AO232" s="48">
        <v>20</v>
      </c>
      <c r="AP232" s="48">
        <v>17</v>
      </c>
      <c r="AQ232" s="48"/>
      <c r="AR232" s="48"/>
      <c r="AS232" s="35">
        <f>IF(AM232-AN232&lt;&gt;0,AO232/(AM232-AN232),"")</f>
        <v>6.666666666666667</v>
      </c>
      <c r="AT232" s="36"/>
      <c r="AU232" s="36"/>
      <c r="AV232" s="36"/>
      <c r="AW232" s="36"/>
      <c r="AX232" s="36"/>
      <c r="AY232" s="36"/>
      <c r="AZ232" s="36">
        <f>IF(AT232-AU232&lt;&gt;0,AV232/(AT232-AU232),"")</f>
      </c>
    </row>
    <row r="233" spans="1:52" ht="12.75" customHeight="1">
      <c r="A233" s="51" t="s">
        <v>246</v>
      </c>
      <c r="B233" s="51"/>
      <c r="C233" s="17">
        <v>636</v>
      </c>
      <c r="D233" s="20">
        <f>$K233+$R233+$Y233+$AF233+$AM233+$AT233</f>
        <v>15</v>
      </c>
      <c r="E233" s="21">
        <f>$L233+$S233+$Z233+$AG233+$AN233+$AU233</f>
        <v>2</v>
      </c>
      <c r="F233" s="21">
        <f>$M233+$T233+$AA233+$AH233+$AO233+$AV233</f>
        <v>198</v>
      </c>
      <c r="G233" s="22">
        <f>MAX($N233,$U233,$AB233,$AI233,$AP233,$AW233)</f>
        <v>64</v>
      </c>
      <c r="H233" s="22">
        <f>$O233+$V233+$AC233+$AJ233+$AQ233+$AX233</f>
        <v>1</v>
      </c>
      <c r="I233" s="22">
        <f>$P233+$W233+$AD233+$AK233+$AR233+$AY233</f>
        <v>0</v>
      </c>
      <c r="J233" s="23">
        <f>IF(D233-E233&lt;&gt;0,F233/(D233-E233),"")</f>
        <v>15.23076923076923</v>
      </c>
      <c r="K233" s="36"/>
      <c r="L233" s="36"/>
      <c r="M233" s="36"/>
      <c r="N233" s="36"/>
      <c r="O233" s="36"/>
      <c r="P233" s="36"/>
      <c r="Q233" s="26">
        <f>IF(K233-L233&lt;&gt;0,M233/(K233-L233),"")</f>
      </c>
      <c r="R233" s="44"/>
      <c r="S233" s="44"/>
      <c r="T233" s="44"/>
      <c r="U233" s="44"/>
      <c r="V233" s="44"/>
      <c r="W233" s="44"/>
      <c r="X233" s="29">
        <f>IF(R233-S233&lt;&gt;0,T233/(R233-S233),"")</f>
      </c>
      <c r="Y233" s="52">
        <v>12</v>
      </c>
      <c r="Z233" s="52">
        <v>2</v>
      </c>
      <c r="AA233" s="52">
        <v>173</v>
      </c>
      <c r="AB233" s="52">
        <v>64</v>
      </c>
      <c r="AC233" s="52">
        <v>1</v>
      </c>
      <c r="AD233" s="52"/>
      <c r="AE233" s="31">
        <f>IF(Y233-Z233&lt;&gt;0,AA233/(Y233-Z233),"")</f>
        <v>17.3</v>
      </c>
      <c r="AF233" s="47">
        <v>3</v>
      </c>
      <c r="AG233" s="47">
        <v>0</v>
      </c>
      <c r="AH233" s="47">
        <v>25</v>
      </c>
      <c r="AI233" s="47">
        <v>16</v>
      </c>
      <c r="AJ233" s="47"/>
      <c r="AK233" s="47"/>
      <c r="AL233" s="33">
        <f>IF(AF233-AG233&lt;&gt;0,AH233/(AF233-AG233),"")</f>
        <v>8.333333333333334</v>
      </c>
      <c r="AM233" s="48"/>
      <c r="AN233" s="48"/>
      <c r="AO233" s="48"/>
      <c r="AP233" s="48"/>
      <c r="AQ233" s="48"/>
      <c r="AR233" s="48"/>
      <c r="AS233" s="35">
        <f>IF(AM233-AN233&lt;&gt;0,AO233/(AM233-AN233),"")</f>
      </c>
      <c r="AT233" s="36"/>
      <c r="AU233" s="36"/>
      <c r="AV233" s="36"/>
      <c r="AW233" s="36"/>
      <c r="AX233" s="36"/>
      <c r="AY233" s="36"/>
      <c r="AZ233" s="36">
        <f>IF(AT233-AU233&lt;&gt;0,AV233/(AT233-AU233),"")</f>
      </c>
    </row>
    <row r="234" spans="1:52" ht="12.75" customHeight="1">
      <c r="A234" s="17" t="s">
        <v>247</v>
      </c>
      <c r="B234" s="17">
        <v>1990</v>
      </c>
      <c r="C234" s="17">
        <v>129</v>
      </c>
      <c r="D234" s="20">
        <f>$K234+$R234+$Y234+$AF234+$AM234+$AT234</f>
        <v>1</v>
      </c>
      <c r="E234" s="21">
        <f>$L234+$S234+$Z234+$AG234+$AN234+$AU234</f>
        <v>0</v>
      </c>
      <c r="F234" s="21">
        <f>$M234+$T234+$AA234+$AH234+$AO234+$AV234</f>
        <v>0</v>
      </c>
      <c r="G234" s="22">
        <f>MAX($N234,$U234,$AB234,$AI234,$AP234,$AW234)</f>
        <v>0</v>
      </c>
      <c r="H234" s="22">
        <f>$O234+$V234+$AC234+$AJ234+$AQ234+$AX234</f>
        <v>0</v>
      </c>
      <c r="I234" s="22">
        <f>$P234+$W234+$AD234+$AK234+$AR234+$AY234</f>
        <v>0</v>
      </c>
      <c r="J234" s="23">
        <f>IF(D234-E234&lt;&gt;0,F234/(D234-E234),"")</f>
        <v>0</v>
      </c>
      <c r="K234" s="24"/>
      <c r="L234" s="24"/>
      <c r="M234" s="24"/>
      <c r="N234" s="24"/>
      <c r="O234" s="24"/>
      <c r="P234" s="24"/>
      <c r="Q234" s="26">
        <f>IF(K234-L234&lt;&gt;0,M234/(K234-L234),"")</f>
      </c>
      <c r="R234" s="27"/>
      <c r="S234" s="27"/>
      <c r="T234" s="27"/>
      <c r="U234" s="27"/>
      <c r="V234" s="27"/>
      <c r="W234" s="27"/>
      <c r="X234" s="29">
        <f>IF(R234-S234&lt;&gt;0,T234/(R234-S234),"")</f>
      </c>
      <c r="Y234" s="30">
        <v>1</v>
      </c>
      <c r="Z234" s="30">
        <v>0</v>
      </c>
      <c r="AA234" s="30">
        <v>0</v>
      </c>
      <c r="AB234" s="30">
        <v>0</v>
      </c>
      <c r="AC234" s="30"/>
      <c r="AD234" s="30"/>
      <c r="AE234" s="31">
        <f>IF(Y234-Z234&lt;&gt;0,AA234/(Y234-Z234),"")</f>
        <v>0</v>
      </c>
      <c r="AF234" s="32"/>
      <c r="AG234" s="32"/>
      <c r="AH234" s="32"/>
      <c r="AI234" s="32"/>
      <c r="AJ234" s="32"/>
      <c r="AK234" s="32"/>
      <c r="AL234" s="33">
        <f>IF(AF234-AG234&lt;&gt;0,AH234/(AF234-AG234),"")</f>
      </c>
      <c r="AM234" s="34"/>
      <c r="AN234" s="34"/>
      <c r="AO234" s="34"/>
      <c r="AP234" s="34"/>
      <c r="AQ234" s="34"/>
      <c r="AR234" s="34"/>
      <c r="AS234" s="35">
        <f>IF(AM234-AN234&lt;&gt;0,AO234/(AM234-AN234),"")</f>
      </c>
      <c r="AT234" s="36"/>
      <c r="AU234" s="36"/>
      <c r="AV234" s="36"/>
      <c r="AW234" s="36"/>
      <c r="AX234" s="36"/>
      <c r="AY234" s="36"/>
      <c r="AZ234" s="36">
        <f>IF(AT234-AU234&lt;&gt;0,AV234/(AT234-AU234),"")</f>
      </c>
    </row>
    <row r="235" spans="1:52" ht="12.75" customHeight="1">
      <c r="A235" s="17" t="s">
        <v>248</v>
      </c>
      <c r="B235" s="17"/>
      <c r="C235" s="17">
        <v>146</v>
      </c>
      <c r="D235" s="20">
        <f>$K235+$R235+$Y235+$AF235+$AM235+$AT235</f>
        <v>4</v>
      </c>
      <c r="E235" s="21">
        <f>$L235+$S235+$Z235+$AG235+$AN235+$AU235</f>
        <v>0</v>
      </c>
      <c r="F235" s="21">
        <f>$M235+$T235+$AA235+$AH235+$AO235+$AV235</f>
        <v>11</v>
      </c>
      <c r="G235" s="22">
        <f>MAX($N235,$U235,$AB235,$AI235,$AP235,$AW235)</f>
        <v>5</v>
      </c>
      <c r="H235" s="22">
        <f>$O235+$V235+$AC235+$AJ235+$AQ235+$AX235</f>
        <v>0</v>
      </c>
      <c r="I235" s="22">
        <f>$P235+$W235+$AD235+$AK235+$AR235+$AY235</f>
        <v>0</v>
      </c>
      <c r="J235" s="23">
        <f>IF(D235-E235&lt;&gt;0,F235/(D235-E235),"")</f>
        <v>2.75</v>
      </c>
      <c r="K235" s="24"/>
      <c r="L235" s="24"/>
      <c r="M235" s="24"/>
      <c r="N235" s="24"/>
      <c r="O235" s="24"/>
      <c r="P235" s="24"/>
      <c r="Q235" s="26">
        <f>IF(K235-L235&lt;&gt;0,M235/(K235-L235),"")</f>
      </c>
      <c r="R235" s="27"/>
      <c r="S235" s="27"/>
      <c r="T235" s="27"/>
      <c r="U235" s="27"/>
      <c r="V235" s="27"/>
      <c r="W235" s="27"/>
      <c r="X235" s="29">
        <f>IF(R235-S235&lt;&gt;0,T235/(R235-S235),"")</f>
      </c>
      <c r="Y235" s="30">
        <v>4</v>
      </c>
      <c r="Z235" s="30">
        <v>0</v>
      </c>
      <c r="AA235" s="30">
        <v>11</v>
      </c>
      <c r="AB235" s="30">
        <v>5</v>
      </c>
      <c r="AC235" s="30"/>
      <c r="AD235" s="30"/>
      <c r="AE235" s="31">
        <f>IF(Y235-Z235&lt;&gt;0,AA235/(Y235-Z235),"")</f>
        <v>2.75</v>
      </c>
      <c r="AF235" s="32"/>
      <c r="AG235" s="32"/>
      <c r="AH235" s="32"/>
      <c r="AI235" s="32"/>
      <c r="AJ235" s="32"/>
      <c r="AK235" s="32"/>
      <c r="AL235" s="33">
        <f>IF(AF235-AG235&lt;&gt;0,AH235/(AF235-AG235),"")</f>
      </c>
      <c r="AM235" s="34"/>
      <c r="AN235" s="34"/>
      <c r="AO235" s="34"/>
      <c r="AP235" s="34"/>
      <c r="AQ235" s="34"/>
      <c r="AR235" s="34"/>
      <c r="AS235" s="35">
        <f>IF(AM235-AN235&lt;&gt;0,AO235/(AM235-AN235),"")</f>
      </c>
      <c r="AT235" s="36"/>
      <c r="AU235" s="36"/>
      <c r="AV235" s="36"/>
      <c r="AW235" s="36"/>
      <c r="AX235" s="36"/>
      <c r="AY235" s="36"/>
      <c r="AZ235" s="36">
        <f>IF(AT235-AU235&lt;&gt;0,AV235/(AT235-AU235),"")</f>
      </c>
    </row>
    <row r="236" spans="1:52" ht="12.75" customHeight="1">
      <c r="A236" s="17" t="s">
        <v>249</v>
      </c>
      <c r="B236" s="17">
        <v>1990</v>
      </c>
      <c r="C236" s="17">
        <v>122</v>
      </c>
      <c r="D236" s="20">
        <f>$K236+$R236+$Y236+$AF236+$AM236+$AT236</f>
        <v>38</v>
      </c>
      <c r="E236" s="21">
        <f>$L236+$S236+$Z236+$AG236+$AN236+$AU236</f>
        <v>3</v>
      </c>
      <c r="F236" s="21">
        <f>$M236+$T236+$AA236+$AH236+$AO236+$AV236</f>
        <v>270</v>
      </c>
      <c r="G236" s="22">
        <f>MAX($N236,$U236,$AB236,$AI236,$AP236,$AW236)</f>
        <v>47</v>
      </c>
      <c r="H236" s="22">
        <f>$O236+$V236+$AC236+$AJ236+$AQ236+$AX236</f>
        <v>0</v>
      </c>
      <c r="I236" s="22">
        <f>$P236+$W236+$AD236+$AK236+$AR236+$AY236</f>
        <v>0</v>
      </c>
      <c r="J236" s="23">
        <f>IF(D236-E236&lt;&gt;0,F236/(D236-E236),"")</f>
        <v>7.714285714285714</v>
      </c>
      <c r="K236" s="24"/>
      <c r="L236" s="24"/>
      <c r="M236" s="24"/>
      <c r="N236" s="24"/>
      <c r="O236" s="24"/>
      <c r="P236" s="24"/>
      <c r="Q236" s="26">
        <f>IF(K236-L236&lt;&gt;0,M236/(K236-L236),"")</f>
      </c>
      <c r="R236" s="38">
        <v>9</v>
      </c>
      <c r="S236" s="38">
        <v>0</v>
      </c>
      <c r="T236" s="38">
        <v>25</v>
      </c>
      <c r="U236" s="38">
        <v>16</v>
      </c>
      <c r="V236" s="38"/>
      <c r="W236" s="38"/>
      <c r="X236" s="29">
        <f>IF(R236-S236&lt;&gt;0,T236/(R236-S236),"")</f>
        <v>2.7777777777777777</v>
      </c>
      <c r="Y236" s="30">
        <v>27</v>
      </c>
      <c r="Z236" s="30">
        <v>1</v>
      </c>
      <c r="AA236" s="30">
        <v>223</v>
      </c>
      <c r="AB236" s="30">
        <v>47</v>
      </c>
      <c r="AC236" s="30"/>
      <c r="AD236" s="30"/>
      <c r="AE236" s="31">
        <f>IF(Y236-Z236&lt;&gt;0,AA236/(Y236-Z236),"")</f>
        <v>8.576923076923077</v>
      </c>
      <c r="AF236" s="32">
        <v>2</v>
      </c>
      <c r="AG236" s="32">
        <v>2</v>
      </c>
      <c r="AH236" s="32">
        <v>22</v>
      </c>
      <c r="AI236" s="32">
        <v>22</v>
      </c>
      <c r="AJ236" s="32"/>
      <c r="AK236" s="32"/>
      <c r="AL236" s="33">
        <f>IF(AF236-AG236&lt;&gt;0,AH236/(AF236-AG236),"")</f>
      </c>
      <c r="AM236" s="34"/>
      <c r="AN236" s="34"/>
      <c r="AO236" s="34"/>
      <c r="AP236" s="34"/>
      <c r="AQ236" s="34"/>
      <c r="AR236" s="34"/>
      <c r="AS236" s="35">
        <f>IF(AM236-AN236&lt;&gt;0,AO236/(AM236-AN236),"")</f>
      </c>
      <c r="AT236" s="36"/>
      <c r="AU236" s="36"/>
      <c r="AV236" s="36"/>
      <c r="AW236" s="36"/>
      <c r="AX236" s="36"/>
      <c r="AY236" s="36"/>
      <c r="AZ236" s="36">
        <f>IF(AT236-AU236&lt;&gt;0,AV236/(AT236-AU236),"")</f>
      </c>
    </row>
    <row r="237" spans="1:52" ht="12.75" customHeight="1">
      <c r="A237" s="17" t="s">
        <v>250</v>
      </c>
      <c r="B237" s="17"/>
      <c r="C237" s="17">
        <v>336</v>
      </c>
      <c r="D237" s="20">
        <f>$K237+$R237+$Y237+$AF237+$AM237+$AT237</f>
        <v>18</v>
      </c>
      <c r="E237" s="21">
        <f>$L237+$S237+$Z237+$AG237+$AN237+$AU237</f>
        <v>3</v>
      </c>
      <c r="F237" s="21">
        <f>$M237+$T237+$AA237+$AH237+$AO237+$AV237</f>
        <v>209</v>
      </c>
      <c r="G237" s="22">
        <f>MAX($N237,$U237,$AB237,$AI237,$AP237,$AW237)</f>
        <v>39</v>
      </c>
      <c r="H237" s="22">
        <f>$O237+$V237+$AC237+$AJ237+$AQ237+$AX237</f>
        <v>0</v>
      </c>
      <c r="I237" s="22">
        <f>$P237+$W237+$AD237+$AK237+$AR237+$AY237</f>
        <v>0</v>
      </c>
      <c r="J237" s="23">
        <f>IF(D237-E237&lt;&gt;0,F237/(D237-E237),"")</f>
        <v>13.933333333333334</v>
      </c>
      <c r="K237" s="24"/>
      <c r="L237" s="24"/>
      <c r="M237" s="24"/>
      <c r="N237" s="24"/>
      <c r="O237" s="24"/>
      <c r="P237" s="24"/>
      <c r="Q237" s="26">
        <f>IF(K237-L237&lt;&gt;0,M237/(K237-L237),"")</f>
      </c>
      <c r="R237" s="27"/>
      <c r="S237" s="27"/>
      <c r="T237" s="27"/>
      <c r="U237" s="27"/>
      <c r="V237" s="27"/>
      <c r="W237" s="27"/>
      <c r="X237" s="29">
        <f>IF(R237-S237&lt;&gt;0,T237/(R237-S237),"")</f>
      </c>
      <c r="Y237" s="30">
        <v>8</v>
      </c>
      <c r="Z237" s="30">
        <v>2</v>
      </c>
      <c r="AA237" s="30">
        <v>78</v>
      </c>
      <c r="AB237" s="30">
        <v>34</v>
      </c>
      <c r="AC237" s="30"/>
      <c r="AD237" s="30"/>
      <c r="AE237" s="31">
        <f>IF(Y237-Z237&lt;&gt;0,AA237/(Y237-Z237),"")</f>
        <v>13</v>
      </c>
      <c r="AF237" s="32">
        <v>10</v>
      </c>
      <c r="AG237" s="32">
        <v>1</v>
      </c>
      <c r="AH237" s="32">
        <v>131</v>
      </c>
      <c r="AI237" s="32">
        <v>39</v>
      </c>
      <c r="AJ237" s="32"/>
      <c r="AK237" s="32"/>
      <c r="AL237" s="33">
        <f>IF(AF237-AG237&lt;&gt;0,AH237/(AF237-AG237),"")</f>
        <v>14.555555555555555</v>
      </c>
      <c r="AM237" s="34"/>
      <c r="AN237" s="34"/>
      <c r="AO237" s="34"/>
      <c r="AP237" s="34"/>
      <c r="AQ237" s="34"/>
      <c r="AR237" s="34"/>
      <c r="AS237" s="35">
        <f>IF(AM237-AN237&lt;&gt;0,AO237/(AM237-AN237),"")</f>
      </c>
      <c r="AT237" s="36"/>
      <c r="AU237" s="36"/>
      <c r="AV237" s="36"/>
      <c r="AW237" s="36"/>
      <c r="AX237" s="36"/>
      <c r="AY237" s="36"/>
      <c r="AZ237" s="36">
        <f>IF(AT237-AU237&lt;&gt;0,AV237/(AT237-AU237),"")</f>
      </c>
    </row>
    <row r="238" spans="1:52" ht="12.75" customHeight="1">
      <c r="A238" s="17" t="s">
        <v>251</v>
      </c>
      <c r="B238" s="17">
        <v>1980</v>
      </c>
      <c r="C238" s="17">
        <v>55</v>
      </c>
      <c r="D238" s="20">
        <f>$K238+$R238+$Y238+$AF238+$AM238+$AT238</f>
        <v>1</v>
      </c>
      <c r="E238" s="21">
        <f>$L238+$S238+$Z238+$AG238+$AN238+$AU238</f>
        <v>0</v>
      </c>
      <c r="F238" s="21">
        <f>$M238+$T238+$AA238+$AH238+$AO238+$AV238</f>
        <v>3</v>
      </c>
      <c r="G238" s="22">
        <f>MAX($N238,$U238,$AB238,$AI238,$AP238,$AW238)</f>
        <v>3</v>
      </c>
      <c r="H238" s="22">
        <f>$O238+$V238+$AC238+$AJ238+$AQ238+$AX238</f>
        <v>0</v>
      </c>
      <c r="I238" s="22">
        <f>$P238+$W238+$AD238+$AK238+$AR238+$AY238</f>
        <v>0</v>
      </c>
      <c r="J238" s="23">
        <f>IF(D238-E238&lt;&gt;0,F238/(D238-E238),"")</f>
        <v>3</v>
      </c>
      <c r="K238" s="24"/>
      <c r="L238" s="24"/>
      <c r="M238" s="24"/>
      <c r="N238" s="24"/>
      <c r="O238" s="24"/>
      <c r="P238" s="24"/>
      <c r="Q238" s="26">
        <f>IF(K238-L238&lt;&gt;0,M238/(K238-L238),"")</f>
      </c>
      <c r="R238" s="38">
        <v>1</v>
      </c>
      <c r="S238" s="38">
        <v>0</v>
      </c>
      <c r="T238" s="38">
        <v>3</v>
      </c>
      <c r="U238" s="38">
        <v>3</v>
      </c>
      <c r="V238" s="38"/>
      <c r="W238" s="38"/>
      <c r="X238" s="29">
        <f>IF(R238-S238&lt;&gt;0,T238/(R238-S238),"")</f>
        <v>3</v>
      </c>
      <c r="Y238" s="30"/>
      <c r="Z238" s="30"/>
      <c r="AA238" s="30"/>
      <c r="AB238" s="30"/>
      <c r="AC238" s="30"/>
      <c r="AD238" s="30"/>
      <c r="AE238" s="31">
        <f>IF(Y238-Z238&lt;&gt;0,AA238/(Y238-Z238),"")</f>
      </c>
      <c r="AF238" s="32"/>
      <c r="AG238" s="32"/>
      <c r="AH238" s="32"/>
      <c r="AI238" s="32"/>
      <c r="AJ238" s="32"/>
      <c r="AK238" s="32"/>
      <c r="AL238" s="33">
        <f>IF(AF238-AG238&lt;&gt;0,AH238/(AF238-AG238),"")</f>
      </c>
      <c r="AM238" s="34"/>
      <c r="AN238" s="34"/>
      <c r="AO238" s="34"/>
      <c r="AP238" s="34"/>
      <c r="AQ238" s="34"/>
      <c r="AR238" s="34"/>
      <c r="AS238" s="35">
        <f>IF(AM238-AN238&lt;&gt;0,AO238/(AM238-AN238),"")</f>
      </c>
      <c r="AT238" s="36"/>
      <c r="AU238" s="36"/>
      <c r="AV238" s="36"/>
      <c r="AW238" s="36"/>
      <c r="AX238" s="36"/>
      <c r="AY238" s="36"/>
      <c r="AZ238" s="36">
        <f>IF(AT238-AU238&lt;&gt;0,AV238/(AT238-AU238),"")</f>
      </c>
    </row>
    <row r="239" spans="1:52" ht="12.75" customHeight="1">
      <c r="A239" s="17" t="s">
        <v>252</v>
      </c>
      <c r="B239" s="17"/>
      <c r="C239" s="17">
        <v>400</v>
      </c>
      <c r="D239" s="20">
        <f>$K239+$R239+$Y239+$AF239+$AM239+$AT239</f>
        <v>17</v>
      </c>
      <c r="E239" s="21">
        <f>$L239+$S239+$Z239+$AG239+$AN239+$AU239</f>
        <v>0</v>
      </c>
      <c r="F239" s="21">
        <f>$M239+$T239+$AA239+$AH239+$AO239+$AV239</f>
        <v>411</v>
      </c>
      <c r="G239" s="22">
        <f>MAX($N239,$U239,$AB239,$AI239,$AP239,$AW239)</f>
        <v>120</v>
      </c>
      <c r="H239" s="22">
        <f>$O239+$V239+$AC239+$AJ239+$AQ239+$AX239</f>
        <v>1</v>
      </c>
      <c r="I239" s="22">
        <f>$P239+$W239+$AD239+$AK239+$AR239+$AY239</f>
        <v>1</v>
      </c>
      <c r="J239" s="23">
        <f>IF(D239-E239&lt;&gt;0,F239/(D239-E239),"")</f>
        <v>24.176470588235293</v>
      </c>
      <c r="K239" s="24">
        <v>1</v>
      </c>
      <c r="L239" s="24">
        <v>0</v>
      </c>
      <c r="M239" s="24">
        <v>4</v>
      </c>
      <c r="N239" s="24">
        <v>4</v>
      </c>
      <c r="O239" s="24"/>
      <c r="P239" s="24"/>
      <c r="Q239" s="26">
        <f>IF(K239-L239&lt;&gt;0,M239/(K239-L239),"")</f>
        <v>4</v>
      </c>
      <c r="R239" s="27">
        <v>16</v>
      </c>
      <c r="S239" s="27">
        <v>0</v>
      </c>
      <c r="T239" s="27">
        <v>407</v>
      </c>
      <c r="U239" s="27">
        <v>120</v>
      </c>
      <c r="V239" s="27">
        <v>1</v>
      </c>
      <c r="W239" s="27">
        <v>1</v>
      </c>
      <c r="X239" s="29">
        <f>IF(R239-S239&lt;&gt;0,T239/(R239-S239),"")</f>
        <v>25.4375</v>
      </c>
      <c r="Y239" s="30"/>
      <c r="Z239" s="30"/>
      <c r="AA239" s="30"/>
      <c r="AB239" s="30"/>
      <c r="AC239" s="30"/>
      <c r="AD239" s="30"/>
      <c r="AE239" s="31">
        <f>IF(Y239-Z239&lt;&gt;0,AA239/(Y239-Z239),"")</f>
      </c>
      <c r="AF239" s="32"/>
      <c r="AG239" s="32"/>
      <c r="AH239" s="32"/>
      <c r="AI239" s="32"/>
      <c r="AJ239" s="32"/>
      <c r="AK239" s="32"/>
      <c r="AL239" s="33">
        <f>IF(AF239-AG239&lt;&gt;0,AH239/(AF239-AG239),"")</f>
      </c>
      <c r="AM239" s="34"/>
      <c r="AN239" s="34"/>
      <c r="AO239" s="34"/>
      <c r="AP239" s="34"/>
      <c r="AQ239" s="34"/>
      <c r="AR239" s="34"/>
      <c r="AS239" s="35">
        <f>IF(AM239-AN239&lt;&gt;0,AO239/(AM239-AN239),"")</f>
      </c>
      <c r="AT239" s="36"/>
      <c r="AU239" s="36"/>
      <c r="AV239" s="36"/>
      <c r="AW239" s="36"/>
      <c r="AX239" s="36"/>
      <c r="AY239" s="36"/>
      <c r="AZ239" s="36">
        <f>IF(AT239-AU239&lt;&gt;0,AV239/(AT239-AU239),"")</f>
      </c>
    </row>
    <row r="240" spans="1:52" ht="12.75" customHeight="1">
      <c r="A240" s="17" t="s">
        <v>253</v>
      </c>
      <c r="B240" s="17">
        <v>1984</v>
      </c>
      <c r="C240" s="17">
        <v>88</v>
      </c>
      <c r="D240" s="20">
        <f>$K240+$R240+$Y240+$AF240+$AM240+$AT240</f>
        <v>9</v>
      </c>
      <c r="E240" s="21">
        <f>$L240+$S240+$Z240+$AG240+$AN240+$AU240</f>
        <v>1</v>
      </c>
      <c r="F240" s="21">
        <f>$M240+$T240+$AA240+$AH240+$AO240+$AV240</f>
        <v>84</v>
      </c>
      <c r="G240" s="22">
        <f>MAX($N240,$U240,$AB240,$AI240,$AP240,$AW240)</f>
        <v>24</v>
      </c>
      <c r="H240" s="22">
        <f>$O240+$V240+$AC240+$AJ240+$AQ240+$AX240</f>
        <v>0</v>
      </c>
      <c r="I240" s="22">
        <f>$P240+$W240+$AD240+$AK240+$AR240+$AY240</f>
        <v>0</v>
      </c>
      <c r="J240" s="23">
        <f>IF(D240-E240&lt;&gt;0,F240/(D240-E240),"")</f>
        <v>10.5</v>
      </c>
      <c r="K240" s="24"/>
      <c r="L240" s="24"/>
      <c r="M240" s="24"/>
      <c r="N240" s="24"/>
      <c r="O240" s="24"/>
      <c r="P240" s="24"/>
      <c r="Q240" s="26">
        <f>IF(K240-L240&lt;&gt;0,M240/(K240-L240),"")</f>
      </c>
      <c r="R240" s="38">
        <v>1</v>
      </c>
      <c r="S240" s="38">
        <v>0</v>
      </c>
      <c r="T240" s="38">
        <v>5</v>
      </c>
      <c r="U240" s="38">
        <v>5</v>
      </c>
      <c r="V240" s="38"/>
      <c r="W240" s="38"/>
      <c r="X240" s="29">
        <f>IF(R240-S240&lt;&gt;0,T240/(R240-S240),"")</f>
        <v>5</v>
      </c>
      <c r="Y240" s="30">
        <v>6</v>
      </c>
      <c r="Z240" s="30">
        <v>0</v>
      </c>
      <c r="AA240" s="30">
        <v>48</v>
      </c>
      <c r="AB240" s="30">
        <v>24</v>
      </c>
      <c r="AC240" s="30"/>
      <c r="AD240" s="30"/>
      <c r="AE240" s="31">
        <f>IF(Y240-Z240&lt;&gt;0,AA240/(Y240-Z240),"")</f>
        <v>8</v>
      </c>
      <c r="AF240" s="32">
        <v>2</v>
      </c>
      <c r="AG240" s="32">
        <v>1</v>
      </c>
      <c r="AH240" s="32">
        <v>31</v>
      </c>
      <c r="AI240" s="32">
        <v>18</v>
      </c>
      <c r="AJ240" s="32"/>
      <c r="AK240" s="32"/>
      <c r="AL240" s="33">
        <f>IF(AF240-AG240&lt;&gt;0,AH240/(AF240-AG240),"")</f>
        <v>31</v>
      </c>
      <c r="AM240" s="34"/>
      <c r="AN240" s="34"/>
      <c r="AO240" s="34"/>
      <c r="AP240" s="34"/>
      <c r="AQ240" s="34"/>
      <c r="AR240" s="34"/>
      <c r="AS240" s="35">
        <f>IF(AM240-AN240&lt;&gt;0,AO240/(AM240-AN240),"")</f>
      </c>
      <c r="AT240" s="36"/>
      <c r="AU240" s="36"/>
      <c r="AV240" s="36"/>
      <c r="AW240" s="36"/>
      <c r="AX240" s="36"/>
      <c r="AY240" s="36"/>
      <c r="AZ240" s="36">
        <f>IF(AT240-AU240&lt;&gt;0,AV240/(AT240-AU240),"")</f>
      </c>
    </row>
    <row r="241" spans="1:52" ht="12.75" customHeight="1">
      <c r="A241" s="42" t="s">
        <v>254</v>
      </c>
      <c r="B241" s="42"/>
      <c r="C241" s="17">
        <v>661</v>
      </c>
      <c r="D241" s="20">
        <f>$K241+$R241+$Y241+$AF241+$AM241+$AT241</f>
        <v>7</v>
      </c>
      <c r="E241" s="21">
        <f>$L241+$S241+$Z241+$AG241+$AN241+$AU241</f>
        <v>1</v>
      </c>
      <c r="F241" s="21">
        <f>$M241+$T241+$AA241+$AH241+$AO241+$AV241</f>
        <v>97</v>
      </c>
      <c r="G241" s="22">
        <f>MAX($N241,$U241,$AB241,$AI241,$AP241,$AW241)</f>
        <v>32</v>
      </c>
      <c r="H241" s="22">
        <f>$O241+$V241+$AC241+$AJ241+$AQ241+$AX241</f>
        <v>0</v>
      </c>
      <c r="I241" s="22">
        <f>$P241+$W241+$AD241+$AK241+$AR241+$AY241</f>
        <v>0</v>
      </c>
      <c r="J241" s="23">
        <f>IF(D241-E241&lt;&gt;0,F241/(D241-E241),"")</f>
        <v>16.166666666666668</v>
      </c>
      <c r="K241" s="36">
        <v>7</v>
      </c>
      <c r="L241" s="36">
        <v>1</v>
      </c>
      <c r="M241" s="36">
        <v>97</v>
      </c>
      <c r="N241" s="36">
        <v>32</v>
      </c>
      <c r="O241" s="36"/>
      <c r="P241" s="36"/>
      <c r="Q241" s="26">
        <f>IF(K241-L241&lt;&gt;0,M241/(K241-L241),"")</f>
        <v>16.166666666666668</v>
      </c>
      <c r="R241" s="44"/>
      <c r="S241" s="44"/>
      <c r="T241" s="44"/>
      <c r="U241" s="44"/>
      <c r="V241" s="44"/>
      <c r="W241" s="44"/>
      <c r="X241" s="29">
        <f>IF(R241-S241&lt;&gt;0,T241/(R241-S241),"")</f>
      </c>
      <c r="Y241" s="52"/>
      <c r="Z241" s="52"/>
      <c r="AA241" s="52"/>
      <c r="AB241" s="52"/>
      <c r="AC241" s="52"/>
      <c r="AD241" s="52"/>
      <c r="AE241" s="31">
        <f>IF(Y241-Z241&lt;&gt;0,AA241/(Y241-Z241),"")</f>
      </c>
      <c r="AF241" s="47"/>
      <c r="AG241" s="47"/>
      <c r="AH241" s="47"/>
      <c r="AI241" s="47"/>
      <c r="AJ241" s="47"/>
      <c r="AK241" s="47"/>
      <c r="AL241" s="33">
        <f>IF(AF241-AG241&lt;&gt;0,AH241/(AF241-AG241),"")</f>
      </c>
      <c r="AM241" s="48"/>
      <c r="AN241" s="48"/>
      <c r="AO241" s="48"/>
      <c r="AP241" s="48"/>
      <c r="AQ241" s="48"/>
      <c r="AR241" s="48"/>
      <c r="AS241" s="35">
        <f>IF(AM241-AN241&lt;&gt;0,AO241/(AM241-AN241),"")</f>
      </c>
      <c r="AT241" s="36"/>
      <c r="AU241" s="36"/>
      <c r="AV241" s="36"/>
      <c r="AW241" s="36"/>
      <c r="AX241" s="36"/>
      <c r="AY241" s="36"/>
      <c r="AZ241" s="36">
        <f>IF(AT241-AU241&lt;&gt;0,AV241/(AT241-AU241),"")</f>
      </c>
    </row>
    <row r="242" spans="1:52" ht="12.75" customHeight="1">
      <c r="A242" s="17" t="s">
        <v>255</v>
      </c>
      <c r="B242" s="17"/>
      <c r="C242" s="17">
        <v>456</v>
      </c>
      <c r="D242" s="20">
        <f>$K242+$R242+$Y242+$AF242+$AM242+$AT242</f>
        <v>2</v>
      </c>
      <c r="E242" s="21">
        <f>$L242+$S242+$Z242+$AG242+$AN242+$AU242</f>
        <v>0</v>
      </c>
      <c r="F242" s="21">
        <f>$M242+$T242+$AA242+$AH242+$AO242+$AV242</f>
        <v>4</v>
      </c>
      <c r="G242" s="22">
        <f>MAX($N242,$U242,$AB242,$AI242,$AP242,$AW242)</f>
        <v>4</v>
      </c>
      <c r="H242" s="22">
        <f>$O242+$V242+$AC242+$AJ242+$AQ242+$AX242</f>
        <v>0</v>
      </c>
      <c r="I242" s="22">
        <f>$P242+$W242+$AD242+$AK242+$AR242+$AY242</f>
        <v>0</v>
      </c>
      <c r="J242" s="23">
        <f>IF(D242-E242&lt;&gt;0,F242/(D242-E242),"")</f>
        <v>2</v>
      </c>
      <c r="K242" s="24"/>
      <c r="L242" s="24"/>
      <c r="M242" s="24"/>
      <c r="N242" s="24"/>
      <c r="O242" s="24"/>
      <c r="P242" s="24"/>
      <c r="Q242" s="26">
        <f>IF(K242-L242&lt;&gt;0,M242/(K242-L242),"")</f>
      </c>
      <c r="R242" s="38"/>
      <c r="S242" s="38"/>
      <c r="T242" s="38"/>
      <c r="U242" s="38"/>
      <c r="V242" s="38"/>
      <c r="W242" s="38"/>
      <c r="X242" s="29">
        <f>IF(R242-S242&lt;&gt;0,T242/(R242-S242),"")</f>
      </c>
      <c r="Y242" s="30"/>
      <c r="Z242" s="30"/>
      <c r="AA242" s="30"/>
      <c r="AB242" s="30"/>
      <c r="AC242" s="30"/>
      <c r="AD242" s="30"/>
      <c r="AE242" s="31">
        <f>IF(Y242-Z242&lt;&gt;0,AA242/(Y242-Z242),"")</f>
      </c>
      <c r="AF242" s="32">
        <v>1</v>
      </c>
      <c r="AG242" s="32">
        <v>0</v>
      </c>
      <c r="AH242" s="32">
        <v>0</v>
      </c>
      <c r="AI242" s="32">
        <v>0</v>
      </c>
      <c r="AJ242" s="32"/>
      <c r="AK242" s="32"/>
      <c r="AL242" s="33">
        <f>IF(AF242-AG242&lt;&gt;0,AH242/(AF242-AG242),"")</f>
        <v>0</v>
      </c>
      <c r="AM242" s="34">
        <v>1</v>
      </c>
      <c r="AN242" s="34">
        <v>0</v>
      </c>
      <c r="AO242" s="34">
        <v>4</v>
      </c>
      <c r="AP242" s="34">
        <v>4</v>
      </c>
      <c r="AQ242" s="34"/>
      <c r="AR242" s="34"/>
      <c r="AS242" s="35">
        <f>IF(AM242-AN242&lt;&gt;0,AO242/(AM242-AN242),"")</f>
        <v>4</v>
      </c>
      <c r="AT242" s="36"/>
      <c r="AU242" s="36"/>
      <c r="AV242" s="36"/>
      <c r="AW242" s="36"/>
      <c r="AX242" s="36"/>
      <c r="AY242" s="36"/>
      <c r="AZ242" s="36">
        <f>IF(AT242-AU242&lt;&gt;0,AV242/(AT242-AU242),"")</f>
      </c>
    </row>
    <row r="243" spans="1:52" ht="12.75" customHeight="1">
      <c r="A243" s="17" t="s">
        <v>256</v>
      </c>
      <c r="B243" s="17">
        <v>1973</v>
      </c>
      <c r="C243" s="17">
        <v>14</v>
      </c>
      <c r="D243" s="20">
        <f>$K243+$R243+$Y243+$AF243+$AM243+$AT243</f>
        <v>6</v>
      </c>
      <c r="E243" s="21">
        <f>$L243+$S243+$Z243+$AG243+$AN243+$AU243</f>
        <v>1</v>
      </c>
      <c r="F243" s="21">
        <f>$M243+$T243+$AA243+$AH243+$AO243+$AV243</f>
        <v>24</v>
      </c>
      <c r="G243" s="22">
        <f>MAX($N243,$U243,$AB243,$AI243,$AP243,$AW243)</f>
        <v>18</v>
      </c>
      <c r="H243" s="22">
        <f>$O243+$V243+$AC243+$AJ243+$AQ243+$AX243</f>
        <v>0</v>
      </c>
      <c r="I243" s="22">
        <f>$P243+$W243+$AD243+$AK243+$AR243+$AY243</f>
        <v>0</v>
      </c>
      <c r="J243" s="23">
        <f>IF(D243-E243&lt;&gt;0,F243/(D243-E243),"")</f>
        <v>4.8</v>
      </c>
      <c r="K243" s="24">
        <v>6</v>
      </c>
      <c r="L243" s="24">
        <v>1</v>
      </c>
      <c r="M243" s="24">
        <v>24</v>
      </c>
      <c r="N243" s="24">
        <v>18</v>
      </c>
      <c r="O243" s="24"/>
      <c r="P243" s="24"/>
      <c r="Q243" s="26">
        <f>IF(K243-L243&lt;&gt;0,M243/(K243-L243),"")</f>
        <v>4.8</v>
      </c>
      <c r="R243" s="38"/>
      <c r="S243" s="38"/>
      <c r="T243" s="38"/>
      <c r="U243" s="38"/>
      <c r="V243" s="38"/>
      <c r="W243" s="38"/>
      <c r="X243" s="29">
        <f>IF(R243-S243&lt;&gt;0,T243/(R243-S243),"")</f>
      </c>
      <c r="Y243" s="30"/>
      <c r="Z243" s="30"/>
      <c r="AA243" s="30"/>
      <c r="AB243" s="30"/>
      <c r="AC243" s="30"/>
      <c r="AD243" s="30"/>
      <c r="AE243" s="31">
        <f>IF(Y243-Z243&lt;&gt;0,AA243/(Y243-Z243),"")</f>
      </c>
      <c r="AF243" s="32"/>
      <c r="AG243" s="32"/>
      <c r="AH243" s="32"/>
      <c r="AI243" s="32"/>
      <c r="AJ243" s="32"/>
      <c r="AK243" s="32"/>
      <c r="AL243" s="33">
        <f>IF(AF243-AG243&lt;&gt;0,AH243/(AF243-AG243),"")</f>
      </c>
      <c r="AM243" s="34"/>
      <c r="AN243" s="34"/>
      <c r="AO243" s="34"/>
      <c r="AP243" s="34"/>
      <c r="AQ243" s="34"/>
      <c r="AR243" s="34"/>
      <c r="AS243" s="35">
        <f>IF(AM243-AN243&lt;&gt;0,AO243/(AM243-AN243),"")</f>
      </c>
      <c r="AT243" s="36"/>
      <c r="AU243" s="36"/>
      <c r="AV243" s="36"/>
      <c r="AW243" s="36"/>
      <c r="AX243" s="36"/>
      <c r="AY243" s="36"/>
      <c r="AZ243" s="36">
        <f>IF(AT243-AU243&lt;&gt;0,AV243/(AT243-AU243),"")</f>
      </c>
    </row>
    <row r="244" spans="1:52" ht="12.75" customHeight="1">
      <c r="A244" s="17" t="s">
        <v>257</v>
      </c>
      <c r="B244" s="17"/>
      <c r="C244" s="17">
        <v>348</v>
      </c>
      <c r="D244" s="20">
        <f>$K244+$R244+$Y244+$AF244+$AM244+$AT244</f>
        <v>3</v>
      </c>
      <c r="E244" s="21">
        <f>$L244+$S244+$Z244+$AG244+$AN244+$AU244</f>
        <v>0</v>
      </c>
      <c r="F244" s="21">
        <f>$M244+$T244+$AA244+$AH244+$AO244+$AV244</f>
        <v>81</v>
      </c>
      <c r="G244" s="22">
        <f>MAX($N244,$U244,$AB244,$AI244,$AP244,$AW244)</f>
        <v>39</v>
      </c>
      <c r="H244" s="22">
        <f>$O244+$V244+$AC244+$AJ244+$AQ244+$AX244</f>
        <v>0</v>
      </c>
      <c r="I244" s="22">
        <f>$P244+$W244+$AD244+$AK244+$AR244+$AY244</f>
        <v>0</v>
      </c>
      <c r="J244" s="23">
        <f>IF(D244-E244&lt;&gt;0,F244/(D244-E244),"")</f>
        <v>27</v>
      </c>
      <c r="K244" s="24"/>
      <c r="L244" s="24"/>
      <c r="M244" s="24"/>
      <c r="N244" s="24"/>
      <c r="O244" s="24"/>
      <c r="P244" s="24"/>
      <c r="Q244" s="26">
        <f>IF(K244-L244&lt;&gt;0,M244/(K244-L244),"")</f>
      </c>
      <c r="R244" s="27"/>
      <c r="S244" s="27"/>
      <c r="T244" s="27"/>
      <c r="U244" s="27"/>
      <c r="V244" s="27"/>
      <c r="W244" s="27"/>
      <c r="X244" s="29">
        <f>IF(R244-S244&lt;&gt;0,T244/(R244-S244),"")</f>
      </c>
      <c r="Y244" s="30"/>
      <c r="Z244" s="30"/>
      <c r="AA244" s="30"/>
      <c r="AB244" s="30"/>
      <c r="AC244" s="30"/>
      <c r="AD244" s="30"/>
      <c r="AE244" s="31">
        <f>IF(Y244-Z244&lt;&gt;0,AA244/(Y244-Z244),"")</f>
      </c>
      <c r="AF244" s="32">
        <v>3</v>
      </c>
      <c r="AG244" s="32">
        <v>0</v>
      </c>
      <c r="AH244" s="32">
        <v>81</v>
      </c>
      <c r="AI244" s="32">
        <v>39</v>
      </c>
      <c r="AJ244" s="32"/>
      <c r="AK244" s="32"/>
      <c r="AL244" s="33">
        <f>IF(AF244-AG244&lt;&gt;0,AH244/(AF244-AG244),"")</f>
        <v>27</v>
      </c>
      <c r="AM244" s="34"/>
      <c r="AN244" s="34"/>
      <c r="AO244" s="34"/>
      <c r="AP244" s="34"/>
      <c r="AQ244" s="34"/>
      <c r="AR244" s="34"/>
      <c r="AS244" s="35">
        <f>IF(AM244-AN244&lt;&gt;0,AO244/(AM244-AN244),"")</f>
      </c>
      <c r="AT244" s="36"/>
      <c r="AU244" s="36"/>
      <c r="AV244" s="36"/>
      <c r="AW244" s="36"/>
      <c r="AX244" s="36"/>
      <c r="AY244" s="36"/>
      <c r="AZ244" s="36">
        <f>IF(AT244-AU244&lt;&gt;0,AV244/(AT244-AU244),"")</f>
      </c>
    </row>
    <row r="245" spans="1:52" ht="12.75" customHeight="1">
      <c r="A245" s="17" t="s">
        <v>258</v>
      </c>
      <c r="B245" s="17"/>
      <c r="C245" s="17">
        <v>163</v>
      </c>
      <c r="D245" s="20">
        <f>$K245+$R245+$Y245+$AF245+$AM245+$AT245</f>
        <v>1</v>
      </c>
      <c r="E245" s="21">
        <f>$L245+$S245+$Z245+$AG245+$AN245+$AU245</f>
        <v>0</v>
      </c>
      <c r="F245" s="21">
        <f>$M245+$T245+$AA245+$AH245+$AO245+$AV245</f>
        <v>1</v>
      </c>
      <c r="G245" s="22">
        <f>MAX($N245,$U245,$AB245,$AI245,$AP245,$AW245)</f>
        <v>1</v>
      </c>
      <c r="H245" s="22">
        <f>$O245+$V245+$AC245+$AJ245+$AQ245+$AX245</f>
        <v>0</v>
      </c>
      <c r="I245" s="22">
        <f>$P245+$W245+$AD245+$AK245+$AR245+$AY245</f>
        <v>0</v>
      </c>
      <c r="J245" s="23">
        <f>IF(D245-E245&lt;&gt;0,F245/(D245-E245),"")</f>
        <v>1</v>
      </c>
      <c r="K245" s="24">
        <v>1</v>
      </c>
      <c r="L245" s="24">
        <v>0</v>
      </c>
      <c r="M245" s="24">
        <v>1</v>
      </c>
      <c r="N245" s="24">
        <v>1</v>
      </c>
      <c r="O245" s="24"/>
      <c r="P245" s="24"/>
      <c r="Q245" s="26">
        <f>IF(K245-L245&lt;&gt;0,M245/(K245-L245),"")</f>
        <v>1</v>
      </c>
      <c r="R245" s="38"/>
      <c r="S245" s="38"/>
      <c r="T245" s="38"/>
      <c r="U245" s="38"/>
      <c r="V245" s="38"/>
      <c r="W245" s="38"/>
      <c r="X245" s="29">
        <f>IF(R245-S245&lt;&gt;0,T245/(R245-S245),"")</f>
      </c>
      <c r="Y245" s="30"/>
      <c r="Z245" s="30"/>
      <c r="AA245" s="30"/>
      <c r="AB245" s="30"/>
      <c r="AC245" s="30"/>
      <c r="AD245" s="30"/>
      <c r="AE245" s="31">
        <f>IF(Y245-Z245&lt;&gt;0,AA245/(Y245-Z245),"")</f>
      </c>
      <c r="AF245" s="32"/>
      <c r="AG245" s="32"/>
      <c r="AH245" s="32"/>
      <c r="AI245" s="32"/>
      <c r="AJ245" s="32"/>
      <c r="AK245" s="32"/>
      <c r="AL245" s="33">
        <f>IF(AF245-AG245&lt;&gt;0,AH245/(AF245-AG245),"")</f>
      </c>
      <c r="AM245" s="34"/>
      <c r="AN245" s="34"/>
      <c r="AO245" s="34"/>
      <c r="AP245" s="34"/>
      <c r="AQ245" s="34"/>
      <c r="AR245" s="34"/>
      <c r="AS245" s="35">
        <f>IF(AM245-AN245&lt;&gt;0,AO245/(AM245-AN245),"")</f>
      </c>
      <c r="AT245" s="36"/>
      <c r="AU245" s="36"/>
      <c r="AV245" s="36"/>
      <c r="AW245" s="36"/>
      <c r="AX245" s="36"/>
      <c r="AY245" s="36"/>
      <c r="AZ245" s="36">
        <f>IF(AT245-AU245&lt;&gt;0,AV245/(AT245-AU245),"")</f>
      </c>
    </row>
    <row r="246" spans="1:52" ht="12.75" customHeight="1">
      <c r="A246" s="17" t="s">
        <v>259</v>
      </c>
      <c r="B246" s="17"/>
      <c r="C246" s="17">
        <v>196</v>
      </c>
      <c r="D246" s="20">
        <f>$K246+$R246+$Y246+$AF246+$AM246+$AT246</f>
        <v>1</v>
      </c>
      <c r="E246" s="21">
        <f>$L246+$S246+$Z246+$AG246+$AN246+$AU246</f>
        <v>0</v>
      </c>
      <c r="F246" s="21">
        <f>$M246+$T246+$AA246+$AH246+$AO246+$AV246</f>
        <v>0</v>
      </c>
      <c r="G246" s="22">
        <f>MAX($N246,$U246,$AB246,$AI246,$AP246,$AW246)</f>
        <v>0</v>
      </c>
      <c r="H246" s="22">
        <f>$O246+$V246+$AC246+$AJ246+$AQ246+$AX246</f>
        <v>0</v>
      </c>
      <c r="I246" s="22">
        <f>$P246+$W246+$AD246+$AK246+$AR246+$AY246</f>
        <v>0</v>
      </c>
      <c r="J246" s="23">
        <f>IF(D246-E246&lt;&gt;0,F246/(D246-E246),"")</f>
        <v>0</v>
      </c>
      <c r="K246" s="24"/>
      <c r="L246" s="24"/>
      <c r="M246" s="24"/>
      <c r="N246" s="24"/>
      <c r="O246" s="24"/>
      <c r="P246" s="24"/>
      <c r="Q246" s="26">
        <f>IF(K246-L246&lt;&gt;0,M246/(K246-L246),"")</f>
      </c>
      <c r="R246" s="27"/>
      <c r="S246" s="27"/>
      <c r="T246" s="27"/>
      <c r="U246" s="27"/>
      <c r="V246" s="27"/>
      <c r="W246" s="27"/>
      <c r="X246" s="29">
        <f>IF(R246-S246&lt;&gt;0,T246/(R246-S246),"")</f>
      </c>
      <c r="Y246" s="30">
        <v>1</v>
      </c>
      <c r="Z246" s="30">
        <v>0</v>
      </c>
      <c r="AA246" s="30">
        <v>0</v>
      </c>
      <c r="AB246" s="30">
        <v>0</v>
      </c>
      <c r="AC246" s="30"/>
      <c r="AD246" s="30"/>
      <c r="AE246" s="31">
        <f>IF(Y246-Z246&lt;&gt;0,AA246/(Y246-Z246),"")</f>
        <v>0</v>
      </c>
      <c r="AF246" s="32"/>
      <c r="AG246" s="32"/>
      <c r="AH246" s="32"/>
      <c r="AI246" s="32"/>
      <c r="AJ246" s="32"/>
      <c r="AK246" s="32"/>
      <c r="AL246" s="33">
        <f>IF(AF246-AG246&lt;&gt;0,AH246/(AF246-AG246),"")</f>
      </c>
      <c r="AM246" s="34"/>
      <c r="AN246" s="34"/>
      <c r="AO246" s="34"/>
      <c r="AP246" s="34"/>
      <c r="AQ246" s="34"/>
      <c r="AR246" s="34"/>
      <c r="AS246" s="35">
        <f>IF(AM246-AN246&lt;&gt;0,AO246/(AM246-AN246),"")</f>
      </c>
      <c r="AT246" s="36"/>
      <c r="AU246" s="36"/>
      <c r="AV246" s="36"/>
      <c r="AW246" s="36"/>
      <c r="AX246" s="36"/>
      <c r="AY246" s="36"/>
      <c r="AZ246" s="36">
        <f>IF(AT246-AU246&lt;&gt;0,AV246/(AT246-AU246),"")</f>
      </c>
    </row>
    <row r="247" spans="1:52" ht="12.75" customHeight="1">
      <c r="A247" s="17" t="s">
        <v>260</v>
      </c>
      <c r="B247" s="17">
        <v>1980</v>
      </c>
      <c r="C247" s="17">
        <v>53</v>
      </c>
      <c r="D247" s="20">
        <f>$K247+$R247+$Y247+$AF247+$AM247+$AT247</f>
        <v>21</v>
      </c>
      <c r="E247" s="21">
        <f>$L247+$S247+$Z247+$AG247+$AN247+$AU247</f>
        <v>2</v>
      </c>
      <c r="F247" s="21">
        <f>$M247+$T247+$AA247+$AH247+$AO247+$AV247</f>
        <v>326</v>
      </c>
      <c r="G247" s="22">
        <f>MAX($N247,$U247,$AB247,$AI247,$AP247,$AW247)</f>
        <v>73</v>
      </c>
      <c r="H247" s="22">
        <f>$O247+$V247+$AC247+$AJ247+$AQ247+$AX247</f>
        <v>1</v>
      </c>
      <c r="I247" s="22">
        <f>$P247+$W247+$AD247+$AK247+$AR247+$AY247</f>
        <v>0</v>
      </c>
      <c r="J247" s="23">
        <f>IF(D247-E247&lt;&gt;0,F247/(D247-E247),"")</f>
        <v>17.157894736842106</v>
      </c>
      <c r="K247" s="24"/>
      <c r="L247" s="24"/>
      <c r="M247" s="24"/>
      <c r="N247" s="24"/>
      <c r="O247" s="24"/>
      <c r="P247" s="24"/>
      <c r="Q247" s="26">
        <f>IF(K247-L247&lt;&gt;0,M247/(K247-L247),"")</f>
      </c>
      <c r="R247" s="38">
        <v>7</v>
      </c>
      <c r="S247" s="38">
        <v>2</v>
      </c>
      <c r="T247" s="38">
        <v>54</v>
      </c>
      <c r="U247" s="38">
        <v>19</v>
      </c>
      <c r="V247" s="38"/>
      <c r="W247" s="38"/>
      <c r="X247" s="29">
        <f>IF(R247-S247&lt;&gt;0,T247/(R247-S247),"")</f>
        <v>10.8</v>
      </c>
      <c r="Y247" s="30">
        <v>14</v>
      </c>
      <c r="Z247" s="30">
        <v>0</v>
      </c>
      <c r="AA247" s="30">
        <v>272</v>
      </c>
      <c r="AB247" s="30">
        <v>73</v>
      </c>
      <c r="AC247" s="30">
        <v>1</v>
      </c>
      <c r="AD247" s="30"/>
      <c r="AE247" s="31">
        <f>IF(Y247-Z247&lt;&gt;0,AA247/(Y247-Z247),"")</f>
        <v>19.428571428571427</v>
      </c>
      <c r="AF247" s="32"/>
      <c r="AG247" s="32"/>
      <c r="AH247" s="32"/>
      <c r="AI247" s="32"/>
      <c r="AJ247" s="32"/>
      <c r="AK247" s="32"/>
      <c r="AL247" s="33">
        <f>IF(AF247-AG247&lt;&gt;0,AH247/(AF247-AG247),"")</f>
      </c>
      <c r="AM247" s="34"/>
      <c r="AN247" s="34"/>
      <c r="AO247" s="34"/>
      <c r="AP247" s="34"/>
      <c r="AQ247" s="34"/>
      <c r="AR247" s="34"/>
      <c r="AS247" s="35">
        <f>IF(AM247-AN247&lt;&gt;0,AO247/(AM247-AN247),"")</f>
      </c>
      <c r="AT247" s="36"/>
      <c r="AU247" s="36"/>
      <c r="AV247" s="36"/>
      <c r="AW247" s="36"/>
      <c r="AX247" s="36"/>
      <c r="AY247" s="36"/>
      <c r="AZ247" s="36">
        <f>IF(AT247-AU247&lt;&gt;0,AV247/(AT247-AU247),"")</f>
      </c>
    </row>
    <row r="248" spans="1:52" ht="12.75" customHeight="1">
      <c r="A248" s="17" t="s">
        <v>261</v>
      </c>
      <c r="B248" s="17"/>
      <c r="C248" s="17">
        <v>513</v>
      </c>
      <c r="D248" s="20">
        <f>$K248+$R248+$Y248+$AF248+$AM248+$AT248</f>
        <v>4</v>
      </c>
      <c r="E248" s="21">
        <f>$L248+$S248+$Z248+$AG248+$AN248+$AU248</f>
        <v>1</v>
      </c>
      <c r="F248" s="21">
        <f>$M248+$T248+$AA248+$AH248+$AO248+$AV248</f>
        <v>8</v>
      </c>
      <c r="G248" s="22">
        <f>MAX($N248,$U248,$AB248,$AI248,$AP248,$AW248)</f>
        <v>8</v>
      </c>
      <c r="H248" s="22">
        <f>$O248+$V248+$AC248+$AJ248+$AQ248+$AX248</f>
        <v>0</v>
      </c>
      <c r="I248" s="22">
        <f>$P248+$W248+$AD248+$AK248+$AR248+$AY248</f>
        <v>0</v>
      </c>
      <c r="J248" s="23">
        <f>IF(D248-E248&lt;&gt;0,F248/(D248-E248),"")</f>
        <v>2.6666666666666665</v>
      </c>
      <c r="K248" s="24"/>
      <c r="L248" s="24"/>
      <c r="M248" s="24"/>
      <c r="N248" s="24"/>
      <c r="O248" s="24"/>
      <c r="P248" s="24"/>
      <c r="Q248" s="26">
        <f>IF(K248-L248&lt;&gt;0,M248/(K248-L248),"")</f>
      </c>
      <c r="R248" s="38"/>
      <c r="S248" s="38"/>
      <c r="T248" s="38"/>
      <c r="U248" s="38"/>
      <c r="V248" s="38"/>
      <c r="W248" s="38"/>
      <c r="X248" s="29">
        <f>IF(R248-S248&lt;&gt;0,T248/(R248-S248),"")</f>
      </c>
      <c r="Y248" s="30"/>
      <c r="Z248" s="30"/>
      <c r="AA248" s="30"/>
      <c r="AB248" s="30"/>
      <c r="AC248" s="30"/>
      <c r="AD248" s="30"/>
      <c r="AE248" s="31">
        <f>IF(Y248-Z248&lt;&gt;0,AA248/(Y248-Z248),"")</f>
      </c>
      <c r="AF248" s="32">
        <v>3</v>
      </c>
      <c r="AG248" s="32">
        <v>0</v>
      </c>
      <c r="AH248" s="32">
        <v>0</v>
      </c>
      <c r="AI248" s="32">
        <v>0</v>
      </c>
      <c r="AJ248" s="32"/>
      <c r="AK248" s="32"/>
      <c r="AL248" s="33">
        <f>IF(AF248-AG248&lt;&gt;0,AH248/(AF248-AG248),"")</f>
        <v>0</v>
      </c>
      <c r="AM248" s="34">
        <v>1</v>
      </c>
      <c r="AN248" s="34">
        <v>1</v>
      </c>
      <c r="AO248" s="34">
        <v>8</v>
      </c>
      <c r="AP248" s="34">
        <v>8</v>
      </c>
      <c r="AQ248" s="34"/>
      <c r="AR248" s="34"/>
      <c r="AS248" s="35">
        <f>IF(AM248-AN248&lt;&gt;0,AO248/(AM248-AN248),"")</f>
      </c>
      <c r="AT248" s="36"/>
      <c r="AU248" s="36"/>
      <c r="AV248" s="36"/>
      <c r="AW248" s="36"/>
      <c r="AX248" s="36"/>
      <c r="AY248" s="36"/>
      <c r="AZ248" s="36">
        <f>IF(AT248-AU248&lt;&gt;0,AV248/(AT248-AU248),"")</f>
      </c>
    </row>
    <row r="249" spans="1:52" ht="12.75" customHeight="1">
      <c r="A249" s="17" t="s">
        <v>262</v>
      </c>
      <c r="B249" s="17">
        <v>1973</v>
      </c>
      <c r="C249" s="17">
        <v>2</v>
      </c>
      <c r="D249" s="20">
        <f>$K249+$R249+$Y249+$AF249+$AM249+$AT249</f>
        <v>137</v>
      </c>
      <c r="E249" s="21">
        <f>$L249+$S249+$Z249+$AG249+$AN249+$AU249</f>
        <v>23</v>
      </c>
      <c r="F249" s="21">
        <f>$M249+$T249+$AA249+$AH249+$AO249+$AV249</f>
        <v>2591</v>
      </c>
      <c r="G249" s="22">
        <f>MAX($N249,$U249,$AB249,$AI249,$AP249,$AW249)</f>
        <v>123</v>
      </c>
      <c r="H249" s="22">
        <f>$O249+$V249+$AC249+$AJ249+$AQ249+$AX249</f>
        <v>11</v>
      </c>
      <c r="I249" s="22">
        <f>$P249+$W249+$AD249+$AK249+$AR249+$AY249</f>
        <v>1</v>
      </c>
      <c r="J249" s="23">
        <f>IF(D249-E249&lt;&gt;0,F249/(D249-E249),"")</f>
        <v>22.728070175438596</v>
      </c>
      <c r="K249" s="24">
        <v>125</v>
      </c>
      <c r="L249" s="24">
        <v>20</v>
      </c>
      <c r="M249" s="24">
        <v>2180</v>
      </c>
      <c r="N249" s="24">
        <v>79</v>
      </c>
      <c r="O249" s="24">
        <v>9</v>
      </c>
      <c r="P249" s="24"/>
      <c r="Q249" s="26">
        <f>IF(K249-L249&lt;&gt;0,M249/(K249-L249),"")</f>
        <v>20.761904761904763</v>
      </c>
      <c r="R249" s="38">
        <v>11</v>
      </c>
      <c r="S249" s="38">
        <v>3</v>
      </c>
      <c r="T249" s="38">
        <v>402</v>
      </c>
      <c r="U249" s="38">
        <v>123</v>
      </c>
      <c r="V249" s="38">
        <v>2</v>
      </c>
      <c r="W249" s="38">
        <v>1</v>
      </c>
      <c r="X249" s="29">
        <f>IF(R249-S249&lt;&gt;0,T249/(R249-S249),"")</f>
        <v>50.25</v>
      </c>
      <c r="Y249" s="30"/>
      <c r="Z249" s="30"/>
      <c r="AA249" s="30"/>
      <c r="AB249" s="30"/>
      <c r="AC249" s="30"/>
      <c r="AD249" s="30"/>
      <c r="AE249" s="31">
        <f>IF(Y249-Z249&lt;&gt;0,AA249/(Y249-Z249),"")</f>
      </c>
      <c r="AF249" s="32"/>
      <c r="AG249" s="32"/>
      <c r="AH249" s="32"/>
      <c r="AI249" s="32"/>
      <c r="AJ249" s="32"/>
      <c r="AK249" s="32"/>
      <c r="AL249" s="33">
        <f>IF(AF249-AG249&lt;&gt;0,AH249/(AF249-AG249),"")</f>
      </c>
      <c r="AM249" s="34">
        <v>1</v>
      </c>
      <c r="AN249" s="34">
        <v>0</v>
      </c>
      <c r="AO249" s="34">
        <v>9</v>
      </c>
      <c r="AP249" s="34">
        <v>9</v>
      </c>
      <c r="AQ249" s="34"/>
      <c r="AR249" s="34"/>
      <c r="AS249" s="35">
        <f>IF(AM249-AN249&lt;&gt;0,AO249/(AM249-AN249),"")</f>
        <v>9</v>
      </c>
      <c r="AT249" s="36"/>
      <c r="AU249" s="36"/>
      <c r="AV249" s="36"/>
      <c r="AW249" s="36"/>
      <c r="AX249" s="36"/>
      <c r="AY249" s="36"/>
      <c r="AZ249" s="36">
        <f>IF(AT249-AU249&lt;&gt;0,AV249/(AT249-AU249),"")</f>
      </c>
    </row>
    <row r="250" spans="1:52" ht="12.75" customHeight="1">
      <c r="A250" s="17" t="s">
        <v>263</v>
      </c>
      <c r="B250" s="17"/>
      <c r="C250" s="17">
        <v>518</v>
      </c>
      <c r="D250" s="20">
        <f>$K250+$R250+$Y250+$AF250+$AM250+$AT250</f>
        <v>7</v>
      </c>
      <c r="E250" s="21">
        <f>$L250+$S250+$Z250+$AG250+$AN250+$AU250</f>
        <v>0</v>
      </c>
      <c r="F250" s="21">
        <f>$M250+$T250+$AA250+$AH250+$AO250+$AV250</f>
        <v>44</v>
      </c>
      <c r="G250" s="22">
        <f>MAX($N250,$U250,$AB250,$AI250,$AP250,$AW250)</f>
        <v>18</v>
      </c>
      <c r="H250" s="22">
        <f>$O250+$V250+$AC250+$AJ250+$AQ250+$AX250</f>
        <v>0</v>
      </c>
      <c r="I250" s="22">
        <f>$P250+$W250+$AD250+$AK250+$AR250+$AY250</f>
        <v>0</v>
      </c>
      <c r="J250" s="23">
        <f>IF(D250-E250&lt;&gt;0,F250/(D250-E250),"")</f>
        <v>6.285714285714286</v>
      </c>
      <c r="K250" s="24"/>
      <c r="L250" s="24"/>
      <c r="M250" s="24"/>
      <c r="N250" s="24"/>
      <c r="O250" s="24"/>
      <c r="P250" s="24"/>
      <c r="Q250" s="26">
        <f>IF(K250-L250&lt;&gt;0,M250/(K250-L250),"")</f>
      </c>
      <c r="R250" s="38"/>
      <c r="S250" s="38"/>
      <c r="T250" s="38"/>
      <c r="U250" s="38"/>
      <c r="V250" s="38"/>
      <c r="W250" s="38"/>
      <c r="X250" s="29">
        <f>IF(R250-S250&lt;&gt;0,T250/(R250-S250),"")</f>
      </c>
      <c r="Y250" s="30"/>
      <c r="Z250" s="30"/>
      <c r="AA250" s="30"/>
      <c r="AB250" s="30"/>
      <c r="AC250" s="30"/>
      <c r="AD250" s="30"/>
      <c r="AE250" s="31">
        <f>IF(Y250-Z250&lt;&gt;0,AA250/(Y250-Z250),"")</f>
      </c>
      <c r="AF250" s="32">
        <v>1</v>
      </c>
      <c r="AG250" s="32">
        <v>0</v>
      </c>
      <c r="AH250" s="32">
        <v>8</v>
      </c>
      <c r="AI250" s="32"/>
      <c r="AJ250" s="32"/>
      <c r="AK250" s="32"/>
      <c r="AL250" s="33">
        <f>IF(AF250-AG250&lt;&gt;0,AH250/(AF250-AG250),"")</f>
        <v>8</v>
      </c>
      <c r="AM250" s="40">
        <v>6</v>
      </c>
      <c r="AN250" s="40">
        <v>0</v>
      </c>
      <c r="AO250" s="40">
        <v>36</v>
      </c>
      <c r="AP250" s="34">
        <v>18</v>
      </c>
      <c r="AQ250" s="34"/>
      <c r="AR250" s="34"/>
      <c r="AS250" s="35">
        <f>IF(AM250-AN250&lt;&gt;0,AO250/(AM250-AN250),"")</f>
        <v>6</v>
      </c>
      <c r="AT250" s="36"/>
      <c r="AU250" s="36"/>
      <c r="AV250" s="36"/>
      <c r="AW250" s="36"/>
      <c r="AX250" s="36"/>
      <c r="AY250" s="36"/>
      <c r="AZ250" s="36">
        <f>IF(AT250-AU250&lt;&gt;0,AV250/(AT250-AU250),"")</f>
      </c>
    </row>
    <row r="251" spans="1:52" ht="12.75" customHeight="1">
      <c r="A251" s="17" t="s">
        <v>264</v>
      </c>
      <c r="B251" s="17"/>
      <c r="C251" s="17">
        <v>304</v>
      </c>
      <c r="D251" s="20">
        <f>$K251+$R251+$Y251+$AF251+$AM251+$AT251</f>
        <v>4</v>
      </c>
      <c r="E251" s="21">
        <f>$L251+$S251+$Z251+$AG251+$AN251+$AU251</f>
        <v>0</v>
      </c>
      <c r="F251" s="21">
        <f>$M251+$T251+$AA251+$AH251+$AO251+$AV251</f>
        <v>19</v>
      </c>
      <c r="G251" s="22">
        <f>MAX($N251,$U251,$AB251,$AI251,$AP251,$AW251)</f>
        <v>16</v>
      </c>
      <c r="H251" s="22">
        <f>$O251+$V251+$AC251+$AJ251+$AQ251+$AX251</f>
        <v>0</v>
      </c>
      <c r="I251" s="22">
        <f>$P251+$W251+$AD251+$AK251+$AR251+$AY251</f>
        <v>0</v>
      </c>
      <c r="J251" s="23">
        <f>IF(D251-E251&lt;&gt;0,F251/(D251-E251),"")</f>
        <v>4.75</v>
      </c>
      <c r="K251" s="24"/>
      <c r="L251" s="24"/>
      <c r="M251" s="24"/>
      <c r="N251" s="24"/>
      <c r="O251" s="24"/>
      <c r="P251" s="24"/>
      <c r="Q251" s="26">
        <f>IF(K251-L251&lt;&gt;0,M251/(K251-L251),"")</f>
      </c>
      <c r="R251" s="27"/>
      <c r="S251" s="27"/>
      <c r="T251" s="27"/>
      <c r="U251" s="27"/>
      <c r="V251" s="27"/>
      <c r="W251" s="27"/>
      <c r="X251" s="29">
        <f>IF(R251-S251&lt;&gt;0,T251/(R251-S251),"")</f>
      </c>
      <c r="Y251" s="30">
        <v>4</v>
      </c>
      <c r="Z251" s="30">
        <v>0</v>
      </c>
      <c r="AA251" s="30">
        <v>19</v>
      </c>
      <c r="AB251" s="30">
        <v>16</v>
      </c>
      <c r="AC251" s="30"/>
      <c r="AD251" s="30"/>
      <c r="AE251" s="31">
        <f>IF(Y251-Z251&lt;&gt;0,AA251/(Y251-Z251),"")</f>
        <v>4.75</v>
      </c>
      <c r="AF251" s="32"/>
      <c r="AG251" s="32"/>
      <c r="AH251" s="32"/>
      <c r="AI251" s="32"/>
      <c r="AJ251" s="32"/>
      <c r="AK251" s="32"/>
      <c r="AL251" s="33">
        <f>IF(AF251-AG251&lt;&gt;0,AH251/(AF251-AG251),"")</f>
      </c>
      <c r="AM251" s="34"/>
      <c r="AN251" s="34"/>
      <c r="AO251" s="34"/>
      <c r="AP251" s="34"/>
      <c r="AQ251" s="34"/>
      <c r="AR251" s="34"/>
      <c r="AS251" s="35">
        <f>IF(AM251-AN251&lt;&gt;0,AO251/(AM251-AN251),"")</f>
      </c>
      <c r="AT251" s="36"/>
      <c r="AU251" s="36"/>
      <c r="AV251" s="36"/>
      <c r="AW251" s="36"/>
      <c r="AX251" s="36"/>
      <c r="AY251" s="36"/>
      <c r="AZ251" s="36">
        <f>IF(AT251-AU251&lt;&gt;0,AV251/(AT251-AU251),"")</f>
      </c>
    </row>
    <row r="252" spans="1:52" ht="12.75" customHeight="1">
      <c r="A252" s="17" t="s">
        <v>265</v>
      </c>
      <c r="B252" s="17"/>
      <c r="C252" s="17">
        <v>590</v>
      </c>
      <c r="D252" s="20">
        <f>$K252+$R252+$Y252+$AF252+$AM252+$AT252</f>
        <v>13</v>
      </c>
      <c r="E252" s="21">
        <f>$L252+$S252+$Z252+$AG252+$AN252+$AU252</f>
        <v>2</v>
      </c>
      <c r="F252" s="21">
        <f>$M252+$T252+$AA252+$AH252+$AO252+$AV252</f>
        <v>157</v>
      </c>
      <c r="G252" s="22">
        <f>MAX($N252,$U252,$AB252,$AI252,$AP252,$AW252)</f>
        <v>42</v>
      </c>
      <c r="H252" s="22">
        <f>$O252+$V252+$AC252+$AJ252+$AQ252+$AX252</f>
        <v>0</v>
      </c>
      <c r="I252" s="22">
        <f>$P252+$W252+$AD252+$AK252+$AR252+$AY252</f>
        <v>0</v>
      </c>
      <c r="J252" s="23">
        <f>IF(D252-E252&lt;&gt;0,F252/(D252-E252),"")</f>
        <v>14.272727272727273</v>
      </c>
      <c r="K252" s="24"/>
      <c r="L252" s="24"/>
      <c r="M252" s="24"/>
      <c r="N252" s="24"/>
      <c r="O252" s="24"/>
      <c r="P252" s="24"/>
      <c r="Q252" s="26"/>
      <c r="R252" s="27">
        <v>5</v>
      </c>
      <c r="S252" s="27">
        <v>0</v>
      </c>
      <c r="T252" s="27">
        <v>71</v>
      </c>
      <c r="U252" s="27">
        <v>42</v>
      </c>
      <c r="V252" s="27"/>
      <c r="W252" s="27"/>
      <c r="X252" s="29">
        <f>IF(R252-S252&lt;&gt;0,T252/(R252-S252),"")</f>
        <v>14.2</v>
      </c>
      <c r="Y252" s="30">
        <v>8</v>
      </c>
      <c r="Z252" s="30">
        <v>2</v>
      </c>
      <c r="AA252" s="30">
        <v>86</v>
      </c>
      <c r="AB252" s="30">
        <v>41</v>
      </c>
      <c r="AC252" s="30"/>
      <c r="AD252" s="30"/>
      <c r="AE252" s="31">
        <f>IF(Y252-Z252&lt;&gt;0,AA252/(Y252-Z252),"")</f>
        <v>14.333333333333334</v>
      </c>
      <c r="AF252" s="32"/>
      <c r="AG252" s="32"/>
      <c r="AH252" s="32"/>
      <c r="AI252" s="32"/>
      <c r="AJ252" s="32"/>
      <c r="AK252" s="32"/>
      <c r="AL252" s="33">
        <f>IF(AF252-AG252&lt;&gt;0,AH252/(AF252-AG252),"")</f>
      </c>
      <c r="AM252" s="34"/>
      <c r="AN252" s="34"/>
      <c r="AO252" s="34"/>
      <c r="AP252" s="34"/>
      <c r="AQ252" s="34"/>
      <c r="AR252" s="34"/>
      <c r="AS252" s="35">
        <f>IF(AM252-AN252&lt;&gt;0,AO252/(AM252-AN252),"")</f>
      </c>
      <c r="AT252" s="36"/>
      <c r="AU252" s="36"/>
      <c r="AV252" s="36"/>
      <c r="AW252" s="36"/>
      <c r="AX252" s="36"/>
      <c r="AY252" s="36"/>
      <c r="AZ252" s="36">
        <f>IF(AT252-AU252&lt;&gt;0,AV252/(AT252-AU252),"")</f>
      </c>
    </row>
    <row r="253" spans="1:52" ht="12.75" customHeight="1">
      <c r="A253" s="17" t="s">
        <v>266</v>
      </c>
      <c r="B253" s="17"/>
      <c r="C253" s="17">
        <v>624</v>
      </c>
      <c r="D253" s="20">
        <f>$K253+$R253+$Y253+$AF253+$AM253+$AT253</f>
        <v>1</v>
      </c>
      <c r="E253" s="21">
        <f>$L253+$S253+$Z253+$AG253+$AN253+$AU253</f>
        <v>0</v>
      </c>
      <c r="F253" s="21">
        <f>$M253+$T253+$AA253+$AH253+$AO253+$AV253</f>
        <v>1</v>
      </c>
      <c r="G253" s="22">
        <f>MAX($N253,$U253,$AB253,$AI253,$AP253,$AW253)</f>
        <v>1</v>
      </c>
      <c r="H253" s="22">
        <f>$O253+$V253+$AC253+$AJ253+$AQ253+$AX253</f>
        <v>0</v>
      </c>
      <c r="I253" s="22">
        <f>$P253+$W253+$AD253+$AK253+$AR253+$AY253</f>
        <v>0</v>
      </c>
      <c r="J253" s="23">
        <f>IF(D253-E253&lt;&gt;0,F253/(D253-E253),"")</f>
        <v>1</v>
      </c>
      <c r="K253" s="24"/>
      <c r="L253" s="24"/>
      <c r="M253" s="24"/>
      <c r="N253" s="24"/>
      <c r="O253" s="24"/>
      <c r="P253" s="24"/>
      <c r="Q253" s="26">
        <f>IF(K253-L253&lt;&gt;0,M253/(K253-L253),"")</f>
      </c>
      <c r="R253" s="27">
        <v>1</v>
      </c>
      <c r="S253" s="27">
        <v>0</v>
      </c>
      <c r="T253" s="27">
        <v>1</v>
      </c>
      <c r="U253" s="27">
        <v>1</v>
      </c>
      <c r="V253" s="27"/>
      <c r="W253" s="27"/>
      <c r="X253" s="29">
        <f>IF(R253-S253&lt;&gt;0,T253/(R253-S253),"")</f>
        <v>1</v>
      </c>
      <c r="Y253" s="30"/>
      <c r="Z253" s="30"/>
      <c r="AA253" s="30"/>
      <c r="AB253" s="30"/>
      <c r="AC253" s="30"/>
      <c r="AD253" s="30"/>
      <c r="AE253" s="31">
        <f>IF(Y253-Z253&lt;&gt;0,AA253/(Y253-Z253),"")</f>
      </c>
      <c r="AF253" s="62"/>
      <c r="AG253" s="62"/>
      <c r="AH253" s="62"/>
      <c r="AI253" s="62"/>
      <c r="AJ253" s="62"/>
      <c r="AK253" s="62"/>
      <c r="AL253" s="33">
        <f>IF(AF253-AG253&lt;&gt;0,AH253/(AF253-AG253),"")</f>
      </c>
      <c r="AM253" s="34"/>
      <c r="AN253" s="34"/>
      <c r="AO253" s="34"/>
      <c r="AP253" s="34"/>
      <c r="AQ253" s="34"/>
      <c r="AR253" s="34"/>
      <c r="AS253" s="35">
        <f>IF(AM253-AN253&lt;&gt;0,AO253/(AM253-AN253),"")</f>
      </c>
      <c r="AT253" s="36"/>
      <c r="AU253" s="36"/>
      <c r="AV253" s="36"/>
      <c r="AW253" s="36"/>
      <c r="AX253" s="36"/>
      <c r="AY253" s="36"/>
      <c r="AZ253" s="36">
        <f>IF(AT253-AU253&lt;&gt;0,AV253/(AT253-AU253),"")</f>
      </c>
    </row>
    <row r="254" spans="1:52" ht="12.75" customHeight="1">
      <c r="A254" s="17" t="s">
        <v>267</v>
      </c>
      <c r="B254" s="17"/>
      <c r="C254" s="17">
        <v>627</v>
      </c>
      <c r="D254" s="20">
        <f>$K254+$R254+$Y254+$AF254+$AM254+$AT254</f>
        <v>13</v>
      </c>
      <c r="E254" s="21">
        <f>$L254+$S254+$Z254+$AG254+$AN254+$AU254</f>
        <v>8</v>
      </c>
      <c r="F254" s="21">
        <f>$M254+$T254+$AA254+$AH254+$AO254+$AV254</f>
        <v>46</v>
      </c>
      <c r="G254" s="22">
        <f>MAX($N254,$U254,$AB254,$AI254,$AP254,$AW254)</f>
        <v>8</v>
      </c>
      <c r="H254" s="22">
        <f>$O254+$V254+$AC254+$AJ254+$AQ254+$AX254</f>
        <v>0</v>
      </c>
      <c r="I254" s="22">
        <f>$P254+$W254+$AD254+$AK254+$AR254+$AY254</f>
        <v>0</v>
      </c>
      <c r="J254" s="23">
        <f>IF(D254-E254&lt;&gt;0,F254/(D254-E254),"")</f>
        <v>9.2</v>
      </c>
      <c r="K254" s="24"/>
      <c r="L254" s="24"/>
      <c r="M254" s="24"/>
      <c r="N254" s="24"/>
      <c r="O254" s="24"/>
      <c r="P254" s="24"/>
      <c r="Q254" s="26">
        <f>IF(K254-L254&lt;&gt;0,M254/(K254-L254),"")</f>
      </c>
      <c r="R254" s="27"/>
      <c r="S254" s="27"/>
      <c r="T254" s="27"/>
      <c r="U254" s="27"/>
      <c r="V254" s="27"/>
      <c r="W254" s="27"/>
      <c r="X254" s="29">
        <f>IF(R254-S254&lt;&gt;0,T254/(R254-S254),"")</f>
      </c>
      <c r="Y254" s="30">
        <v>8</v>
      </c>
      <c r="Z254" s="30">
        <v>6</v>
      </c>
      <c r="AA254" s="30">
        <v>26</v>
      </c>
      <c r="AB254" s="41">
        <v>8</v>
      </c>
      <c r="AC254" s="30"/>
      <c r="AD254" s="30"/>
      <c r="AE254" s="31">
        <f>IF(Y254-Z254&lt;&gt;0,AA254/(Y254-Z254),"")</f>
        <v>13</v>
      </c>
      <c r="AF254" s="32">
        <v>4</v>
      </c>
      <c r="AG254" s="32">
        <v>1</v>
      </c>
      <c r="AH254" s="32">
        <v>14</v>
      </c>
      <c r="AI254" s="32">
        <v>8</v>
      </c>
      <c r="AJ254" s="32"/>
      <c r="AK254" s="32"/>
      <c r="AL254" s="33">
        <f>IF(AF254-AG254&lt;&gt;0,AH254/(AF254-AG254),"")</f>
        <v>4.666666666666667</v>
      </c>
      <c r="AM254" s="34">
        <v>1</v>
      </c>
      <c r="AN254" s="34">
        <v>1</v>
      </c>
      <c r="AO254" s="34">
        <v>6</v>
      </c>
      <c r="AP254" s="59">
        <v>6</v>
      </c>
      <c r="AQ254" s="34"/>
      <c r="AR254" s="34"/>
      <c r="AS254" s="35">
        <f>IF(AM254-AN254&lt;&gt;0,AO254/(AM254-AN254),"")</f>
      </c>
      <c r="AT254" s="36"/>
      <c r="AU254" s="36"/>
      <c r="AV254" s="36"/>
      <c r="AW254" s="36"/>
      <c r="AX254" s="36"/>
      <c r="AY254" s="36"/>
      <c r="AZ254" s="36">
        <f>IF(AT254-AU254&lt;&gt;0,AV254/(AT254-AU254),"")</f>
      </c>
    </row>
    <row r="255" spans="1:52" ht="12.75" customHeight="1">
      <c r="A255" s="17" t="s">
        <v>268</v>
      </c>
      <c r="B255" s="17"/>
      <c r="C255" s="17">
        <v>386</v>
      </c>
      <c r="D255" s="20">
        <f>$K255+$R255+$Y255+$AF255+$AM255+$AT255</f>
        <v>9</v>
      </c>
      <c r="E255" s="21">
        <f>$L255+$S255+$Z255+$AG255+$AN255+$AU255</f>
        <v>3</v>
      </c>
      <c r="F255" s="21">
        <f>$M255+$T255+$AA255+$AH255+$AO255+$AV255</f>
        <v>104</v>
      </c>
      <c r="G255" s="22">
        <f>MAX($N255,$U255,$AB255,$AI255,$AP255,$AW255)</f>
        <v>45</v>
      </c>
      <c r="H255" s="22">
        <f>$O255+$V255+$AC255+$AJ255+$AQ255+$AX255</f>
        <v>0</v>
      </c>
      <c r="I255" s="22">
        <f>$P255+$W255+$AD255+$AK255+$AR255+$AY255</f>
        <v>0</v>
      </c>
      <c r="J255" s="23">
        <f>IF(D255-E255&lt;&gt;0,F255/(D255-E255),"")</f>
        <v>17.333333333333332</v>
      </c>
      <c r="K255" s="24"/>
      <c r="L255" s="24"/>
      <c r="M255" s="24"/>
      <c r="N255" s="24"/>
      <c r="O255" s="24"/>
      <c r="P255" s="24"/>
      <c r="Q255" s="26">
        <f>IF(K255-L255&lt;&gt;0,M255/(K255-L255),"")</f>
      </c>
      <c r="R255" s="27">
        <v>1</v>
      </c>
      <c r="S255" s="27">
        <v>0</v>
      </c>
      <c r="T255" s="27">
        <v>0</v>
      </c>
      <c r="U255" s="27">
        <v>0</v>
      </c>
      <c r="V255" s="27"/>
      <c r="W255" s="27"/>
      <c r="X255" s="29">
        <f>IF(R255-S255&lt;&gt;0,T255/(R255-S255),"")</f>
        <v>0</v>
      </c>
      <c r="Y255" s="30">
        <v>4</v>
      </c>
      <c r="Z255" s="30">
        <v>1</v>
      </c>
      <c r="AA255" s="30">
        <v>11</v>
      </c>
      <c r="AB255" s="41">
        <v>8</v>
      </c>
      <c r="AC255" s="30"/>
      <c r="AD255" s="30"/>
      <c r="AE255" s="31">
        <f>IF(Y255-Z255&lt;&gt;0,AA255/(Y255-Z255),"")</f>
        <v>3.6666666666666665</v>
      </c>
      <c r="AF255" s="28">
        <v>2</v>
      </c>
      <c r="AG255" s="28">
        <v>2</v>
      </c>
      <c r="AH255" s="28">
        <v>43</v>
      </c>
      <c r="AI255" s="32">
        <v>30</v>
      </c>
      <c r="AJ255" s="32"/>
      <c r="AK255" s="32"/>
      <c r="AL255" s="33">
        <f>IF(AF255-AG255&lt;&gt;0,AH255/(AF255-AG255),"")</f>
      </c>
      <c r="AM255" s="40">
        <v>2</v>
      </c>
      <c r="AN255" s="40">
        <v>0</v>
      </c>
      <c r="AO255" s="40">
        <v>50</v>
      </c>
      <c r="AP255" s="34">
        <v>45</v>
      </c>
      <c r="AQ255" s="34"/>
      <c r="AR255" s="34"/>
      <c r="AS255" s="35">
        <f>IF(AM255-AN255&lt;&gt;0,AO255/(AM255-AN255),"")</f>
        <v>25</v>
      </c>
      <c r="AT255" s="36"/>
      <c r="AU255" s="36"/>
      <c r="AV255" s="36"/>
      <c r="AW255" s="36"/>
      <c r="AX255" s="36"/>
      <c r="AY255" s="36"/>
      <c r="AZ255" s="36">
        <f>IF(AT255-AU255&lt;&gt;0,AV255/(AT255-AU255),"")</f>
      </c>
    </row>
    <row r="256" spans="1:52" ht="12.75" customHeight="1">
      <c r="A256" s="17" t="s">
        <v>269</v>
      </c>
      <c r="B256" s="17"/>
      <c r="C256" s="17">
        <v>552</v>
      </c>
      <c r="D256" s="20">
        <f>$K256+$R256+$Y256+$AF256+$AM256+$AT256</f>
        <v>4</v>
      </c>
      <c r="E256" s="21">
        <f>$L256+$S256+$Z256+$AG256+$AN256+$AU256</f>
        <v>1</v>
      </c>
      <c r="F256" s="21">
        <f>$M256+$T256+$AA256+$AH256+$AO256+$AV256</f>
        <v>1</v>
      </c>
      <c r="G256" s="22">
        <f>MAX($N256,$U256,$AB256,$AI256,$AP256,$AW256)</f>
        <v>1</v>
      </c>
      <c r="H256" s="22">
        <f>$O256+$V256+$AC256+$AJ256+$AQ256+$AX256</f>
        <v>0</v>
      </c>
      <c r="I256" s="22">
        <f>$P256+$W256+$AD256+$AK256+$AR256+$AY256</f>
        <v>0</v>
      </c>
      <c r="J256" s="23">
        <f>IF(D256-E256&lt;&gt;0,F256/(D256-E256),"")</f>
        <v>0.3333333333333333</v>
      </c>
      <c r="K256" s="24"/>
      <c r="L256" s="24"/>
      <c r="M256" s="24"/>
      <c r="N256" s="24"/>
      <c r="O256" s="24"/>
      <c r="P256" s="24"/>
      <c r="Q256" s="26">
        <f>IF(K256-L256&lt;&gt;0,M256/(K256-L256),"")</f>
      </c>
      <c r="R256" s="27"/>
      <c r="S256" s="27"/>
      <c r="T256" s="27"/>
      <c r="U256" s="27"/>
      <c r="V256" s="27"/>
      <c r="W256" s="27"/>
      <c r="X256" s="29">
        <f>IF(R256-S256&lt;&gt;0,T256/(R256-S256),"")</f>
      </c>
      <c r="Y256" s="30"/>
      <c r="Z256" s="30"/>
      <c r="AA256" s="30"/>
      <c r="AB256" s="30"/>
      <c r="AC256" s="30"/>
      <c r="AD256" s="30"/>
      <c r="AE256" s="31">
        <f>IF(Y256-Z256&lt;&gt;0,AA256/(Y256-Z256),"")</f>
      </c>
      <c r="AF256" s="28"/>
      <c r="AG256" s="28"/>
      <c r="AH256" s="28"/>
      <c r="AI256" s="32"/>
      <c r="AJ256" s="32"/>
      <c r="AK256" s="32"/>
      <c r="AL256" s="33">
        <f>IF(AF256-AG256&lt;&gt;0,AH256/(AF256-AG256),"")</f>
      </c>
      <c r="AM256" s="40">
        <v>4</v>
      </c>
      <c r="AN256" s="40">
        <v>1</v>
      </c>
      <c r="AO256" s="40">
        <v>1</v>
      </c>
      <c r="AP256" s="34">
        <v>1</v>
      </c>
      <c r="AQ256" s="34"/>
      <c r="AR256" s="34"/>
      <c r="AS256" s="35">
        <f>IF(AM256-AN256&lt;&gt;0,AO256/(AM256-AN256),"")</f>
        <v>0.3333333333333333</v>
      </c>
      <c r="AT256" s="36"/>
      <c r="AU256" s="36"/>
      <c r="AV256" s="36"/>
      <c r="AW256" s="36"/>
      <c r="AX256" s="36"/>
      <c r="AY256" s="36"/>
      <c r="AZ256" s="36">
        <f>IF(AT256-AU256&lt;&gt;0,AV256/(AT256-AU256),"")</f>
      </c>
    </row>
    <row r="257" spans="1:52" ht="12.75" customHeight="1">
      <c r="A257" s="17" t="s">
        <v>270</v>
      </c>
      <c r="B257" s="17">
        <v>1986</v>
      </c>
      <c r="C257" s="17">
        <v>97</v>
      </c>
      <c r="D257" s="20">
        <f>$K257+$R257+$Y257+$AF257+$AM257+$AT257</f>
        <v>1</v>
      </c>
      <c r="E257" s="21">
        <f>$L257+$S257+$Z257+$AG257+$AN257+$AU257</f>
        <v>0</v>
      </c>
      <c r="F257" s="21">
        <f>$M257+$T257+$AA257+$AH257+$AO257+$AV257</f>
        <v>15</v>
      </c>
      <c r="G257" s="22">
        <f>MAX($N257,$U257,$AB257,$AI257,$AP257,$AW257)</f>
        <v>15</v>
      </c>
      <c r="H257" s="22">
        <f>$O257+$V257+$AC257+$AJ257+$AQ257+$AX257</f>
        <v>0</v>
      </c>
      <c r="I257" s="22">
        <f>$P257+$W257+$AD257+$AK257+$AR257+$AY257</f>
        <v>0</v>
      </c>
      <c r="J257" s="23">
        <f>IF(D257-E257&lt;&gt;0,F257/(D257-E257),"")</f>
        <v>15</v>
      </c>
      <c r="K257" s="24"/>
      <c r="L257" s="24"/>
      <c r="M257" s="24"/>
      <c r="N257" s="24"/>
      <c r="O257" s="24"/>
      <c r="P257" s="24"/>
      <c r="Q257" s="26">
        <f>IF(K257-L257&lt;&gt;0,M257/(K257-L257),"")</f>
      </c>
      <c r="R257" s="27"/>
      <c r="S257" s="27"/>
      <c r="T257" s="27"/>
      <c r="U257" s="27"/>
      <c r="V257" s="27"/>
      <c r="W257" s="27"/>
      <c r="X257" s="29">
        <f>IF(R257-S257&lt;&gt;0,T257/(R257-S257),"")</f>
      </c>
      <c r="Y257" s="30">
        <v>1</v>
      </c>
      <c r="Z257" s="30">
        <v>0</v>
      </c>
      <c r="AA257" s="30">
        <v>15</v>
      </c>
      <c r="AB257" s="30">
        <v>15</v>
      </c>
      <c r="AC257" s="30"/>
      <c r="AD257" s="30"/>
      <c r="AE257" s="31">
        <f>IF(Y257-Z257&lt;&gt;0,AA257/(Y257-Z257),"")</f>
        <v>15</v>
      </c>
      <c r="AF257" s="32"/>
      <c r="AG257" s="32"/>
      <c r="AH257" s="32"/>
      <c r="AI257" s="32"/>
      <c r="AJ257" s="32"/>
      <c r="AK257" s="32"/>
      <c r="AL257" s="33">
        <f>IF(AF257-AG257&lt;&gt;0,AH257/(AF257-AG257),"")</f>
      </c>
      <c r="AM257" s="34"/>
      <c r="AN257" s="34"/>
      <c r="AO257" s="34"/>
      <c r="AP257" s="34"/>
      <c r="AQ257" s="34"/>
      <c r="AR257" s="34"/>
      <c r="AS257" s="35">
        <f>IF(AM257-AN257&lt;&gt;0,AO257/(AM257-AN257),"")</f>
      </c>
      <c r="AT257" s="36"/>
      <c r="AU257" s="36"/>
      <c r="AV257" s="36"/>
      <c r="AW257" s="36"/>
      <c r="AX257" s="36"/>
      <c r="AY257" s="36"/>
      <c r="AZ257" s="36">
        <f>IF(AT257-AU257&lt;&gt;0,AV257/(AT257-AU257),"")</f>
      </c>
    </row>
    <row r="258" spans="1:52" ht="12.75" customHeight="1">
      <c r="A258" s="17" t="s">
        <v>271</v>
      </c>
      <c r="B258" s="17">
        <v>1976</v>
      </c>
      <c r="C258" s="17">
        <v>33</v>
      </c>
      <c r="D258" s="20">
        <f>$K258+$R258+$Y258+$AF258+$AM258+$AT258</f>
        <v>72</v>
      </c>
      <c r="E258" s="21">
        <f>$L258+$S258+$Z258+$AG258+$AN258+$AU258</f>
        <v>25</v>
      </c>
      <c r="F258" s="21">
        <f>$M258+$T258+$AA258+$AH258+$AO258+$AV258</f>
        <v>427</v>
      </c>
      <c r="G258" s="22">
        <f>MAX($N258,$U258,$AB258,$AI258,$AP258,$AW258)</f>
        <v>29</v>
      </c>
      <c r="H258" s="22">
        <f>$O258+$V258+$AC258+$AJ258+$AQ258+$AX258</f>
        <v>0</v>
      </c>
      <c r="I258" s="22">
        <f>$P258+$W258+$AD258+$AK258+$AR258+$AY258</f>
        <v>0</v>
      </c>
      <c r="J258" s="23">
        <f>IF(D258-E258&lt;&gt;0,F258/(D258-E258),"")</f>
        <v>9.085106382978724</v>
      </c>
      <c r="K258" s="24">
        <v>13</v>
      </c>
      <c r="L258" s="24">
        <v>6</v>
      </c>
      <c r="M258" s="24">
        <v>16</v>
      </c>
      <c r="N258" s="24">
        <v>7</v>
      </c>
      <c r="O258" s="24"/>
      <c r="P258" s="24"/>
      <c r="Q258" s="26">
        <f>IF(K258-L258&lt;&gt;0,M258/(K258-L258),"")</f>
        <v>2.2857142857142856</v>
      </c>
      <c r="R258" s="38">
        <v>34</v>
      </c>
      <c r="S258" s="38">
        <v>9</v>
      </c>
      <c r="T258" s="38">
        <v>176</v>
      </c>
      <c r="U258" s="38">
        <v>22</v>
      </c>
      <c r="V258" s="38"/>
      <c r="W258" s="38"/>
      <c r="X258" s="29">
        <f>IF(R258-S258&lt;&gt;0,T258/(R258-S258),"")</f>
        <v>7.04</v>
      </c>
      <c r="Y258" s="30">
        <v>23</v>
      </c>
      <c r="Z258" s="30">
        <v>10</v>
      </c>
      <c r="AA258" s="30">
        <v>224</v>
      </c>
      <c r="AB258" s="30">
        <v>29</v>
      </c>
      <c r="AC258" s="30"/>
      <c r="AD258" s="30"/>
      <c r="AE258" s="31">
        <f>IF(Y258-Z258&lt;&gt;0,AA258/(Y258-Z258),"")</f>
        <v>17.23076923076923</v>
      </c>
      <c r="AF258" s="32">
        <v>2</v>
      </c>
      <c r="AG258" s="32">
        <v>0</v>
      </c>
      <c r="AH258" s="32">
        <v>11</v>
      </c>
      <c r="AI258" s="32">
        <v>11</v>
      </c>
      <c r="AJ258" s="32"/>
      <c r="AK258" s="32"/>
      <c r="AL258" s="33">
        <f>IF(AF258-AG258&lt;&gt;0,AH258/(AF258-AG258),"")</f>
        <v>5.5</v>
      </c>
      <c r="AM258" s="34"/>
      <c r="AN258" s="34"/>
      <c r="AO258" s="34"/>
      <c r="AP258" s="34"/>
      <c r="AQ258" s="34"/>
      <c r="AR258" s="34"/>
      <c r="AS258" s="35">
        <f>IF(AM258-AN258&lt;&gt;0,AO258/(AM258-AN258),"")</f>
      </c>
      <c r="AT258" s="36"/>
      <c r="AU258" s="36"/>
      <c r="AV258" s="36"/>
      <c r="AW258" s="36"/>
      <c r="AX258" s="36"/>
      <c r="AY258" s="36"/>
      <c r="AZ258" s="36">
        <f>IF(AT258-AU258&lt;&gt;0,AV258/(AT258-AU258),"")</f>
      </c>
    </row>
    <row r="259" spans="1:52" ht="12.75" customHeight="1">
      <c r="A259" s="17" t="s">
        <v>272</v>
      </c>
      <c r="B259" s="17"/>
      <c r="C259" s="17">
        <v>234</v>
      </c>
      <c r="D259" s="20">
        <f>$K259+$R259+$Y259+$AF259+$AM259+$AT259</f>
        <v>29</v>
      </c>
      <c r="E259" s="21">
        <f>$L259+$S259+$Z259+$AG259+$AN259+$AU259</f>
        <v>4</v>
      </c>
      <c r="F259" s="21">
        <f>$M259+$T259+$AA259+$AH259+$AO259+$AV259</f>
        <v>176</v>
      </c>
      <c r="G259" s="22">
        <f>MAX($N259,$U259,$AB259,$AI259,$AP259,$AW259)</f>
        <v>33</v>
      </c>
      <c r="H259" s="22">
        <f>$O259+$V259+$AC259+$AJ259+$AQ259+$AX259</f>
        <v>0</v>
      </c>
      <c r="I259" s="22">
        <f>$P259+$W259+$AD259+$AK259+$AR259+$AY259</f>
        <v>0</v>
      </c>
      <c r="J259" s="23">
        <f>IF(D259-E259&lt;&gt;0,F259/(D259-E259),"")</f>
        <v>7.04</v>
      </c>
      <c r="K259" s="24"/>
      <c r="L259" s="24"/>
      <c r="M259" s="24"/>
      <c r="N259" s="24"/>
      <c r="O259" s="24"/>
      <c r="P259" s="24"/>
      <c r="Q259" s="26">
        <f>IF(K259-L259&lt;&gt;0,M259/(K259-L259),"")</f>
      </c>
      <c r="R259" s="27"/>
      <c r="S259" s="27"/>
      <c r="T259" s="27"/>
      <c r="U259" s="27"/>
      <c r="V259" s="27"/>
      <c r="W259" s="27"/>
      <c r="X259" s="29">
        <f>IF(R259-S259&lt;&gt;0,T259/(R259-S259),"")</f>
      </c>
      <c r="Y259" s="30">
        <v>12</v>
      </c>
      <c r="Z259" s="30">
        <v>1</v>
      </c>
      <c r="AA259" s="30">
        <v>47</v>
      </c>
      <c r="AB259" s="30">
        <v>21</v>
      </c>
      <c r="AC259" s="30"/>
      <c r="AD259" s="30"/>
      <c r="AE259" s="31">
        <f>IF(Y259-Z259&lt;&gt;0,AA259/(Y259-Z259),"")</f>
        <v>4.2727272727272725</v>
      </c>
      <c r="AF259" s="32">
        <v>11</v>
      </c>
      <c r="AG259" s="32">
        <v>0</v>
      </c>
      <c r="AH259" s="32">
        <v>107</v>
      </c>
      <c r="AI259" s="32">
        <v>33</v>
      </c>
      <c r="AJ259" s="32"/>
      <c r="AK259" s="32"/>
      <c r="AL259" s="33">
        <f>IF(AF259-AG259&lt;&gt;0,AH259/(AF259-AG259),"")</f>
        <v>9.727272727272727</v>
      </c>
      <c r="AM259" s="40">
        <v>6</v>
      </c>
      <c r="AN259" s="40">
        <v>3</v>
      </c>
      <c r="AO259" s="40">
        <v>22</v>
      </c>
      <c r="AP259" s="34">
        <v>6</v>
      </c>
      <c r="AQ259" s="34"/>
      <c r="AR259" s="34"/>
      <c r="AS259" s="35">
        <f>IF(AM259-AN259&lt;&gt;0,AO259/(AM259-AN259),"")</f>
        <v>7.333333333333333</v>
      </c>
      <c r="AT259" s="36"/>
      <c r="AU259" s="36"/>
      <c r="AV259" s="36"/>
      <c r="AW259" s="36"/>
      <c r="AX259" s="36"/>
      <c r="AY259" s="36"/>
      <c r="AZ259" s="36">
        <f>IF(AT259-AU259&lt;&gt;0,AV259/(AT259-AU259),"")</f>
      </c>
    </row>
    <row r="260" spans="1:52" ht="12.75" customHeight="1">
      <c r="A260" s="17" t="s">
        <v>273</v>
      </c>
      <c r="B260" s="17"/>
      <c r="C260" s="17">
        <v>200</v>
      </c>
      <c r="D260" s="20">
        <f>$K260+$R260+$Y260+$AF260+$AM260+$AT260</f>
        <v>23</v>
      </c>
      <c r="E260" s="21">
        <f>$L260+$S260+$Z260+$AG260+$AN260+$AU260</f>
        <v>5</v>
      </c>
      <c r="F260" s="21">
        <f>$M260+$T260+$AA260+$AH260+$AO260+$AV260</f>
        <v>150</v>
      </c>
      <c r="G260" s="22">
        <f>MAX($N260,$U260,$AB260,$AI260,$AP260,$AW260)</f>
        <v>29</v>
      </c>
      <c r="H260" s="22">
        <f>$O260+$V260+$AC260+$AJ260+$AQ260+$AX260</f>
        <v>0</v>
      </c>
      <c r="I260" s="22">
        <f>$P260+$W260+$AD260+$AK260+$AR260+$AY260</f>
        <v>0</v>
      </c>
      <c r="J260" s="23">
        <f>IF(D260-E260&lt;&gt;0,F260/(D260-E260),"")</f>
        <v>8.333333333333334</v>
      </c>
      <c r="K260" s="24"/>
      <c r="L260" s="24"/>
      <c r="M260" s="24"/>
      <c r="N260" s="24"/>
      <c r="O260" s="24"/>
      <c r="P260" s="24"/>
      <c r="Q260" s="26">
        <f>IF(K260-L260&lt;&gt;0,M260/(K260-L260),"")</f>
      </c>
      <c r="R260" s="38">
        <v>5</v>
      </c>
      <c r="S260" s="38">
        <v>2</v>
      </c>
      <c r="T260" s="38">
        <v>42</v>
      </c>
      <c r="U260" s="38">
        <v>25</v>
      </c>
      <c r="V260" s="38"/>
      <c r="W260" s="38"/>
      <c r="X260" s="29">
        <f>IF(R260-S260&lt;&gt;0,T260/(R260-S260),"")</f>
        <v>14</v>
      </c>
      <c r="Y260" s="30">
        <v>10</v>
      </c>
      <c r="Z260" s="30">
        <v>2</v>
      </c>
      <c r="AA260" s="30">
        <v>51</v>
      </c>
      <c r="AB260" s="30">
        <v>15</v>
      </c>
      <c r="AC260" s="30"/>
      <c r="AD260" s="30"/>
      <c r="AE260" s="31">
        <f>IF(Y260-Z260&lt;&gt;0,AA260/(Y260-Z260),"")</f>
        <v>6.375</v>
      </c>
      <c r="AF260" s="32">
        <v>8</v>
      </c>
      <c r="AG260" s="32">
        <v>1</v>
      </c>
      <c r="AH260" s="32">
        <v>57</v>
      </c>
      <c r="AI260" s="32">
        <v>29</v>
      </c>
      <c r="AJ260" s="32"/>
      <c r="AK260" s="32"/>
      <c r="AL260" s="33">
        <f>IF(AF260-AG260&lt;&gt;0,AH260/(AF260-AG260),"")</f>
        <v>8.142857142857142</v>
      </c>
      <c r="AM260" s="34"/>
      <c r="AN260" s="34"/>
      <c r="AO260" s="34"/>
      <c r="AP260" s="34"/>
      <c r="AQ260" s="34"/>
      <c r="AR260" s="34"/>
      <c r="AS260" s="35">
        <f>IF(AM260-AN260&lt;&gt;0,AO260/(AM260-AN260),"")</f>
      </c>
      <c r="AT260" s="36"/>
      <c r="AU260" s="36"/>
      <c r="AV260" s="36"/>
      <c r="AW260" s="36"/>
      <c r="AX260" s="36"/>
      <c r="AY260" s="36"/>
      <c r="AZ260" s="36">
        <f>IF(AT260-AU260&lt;&gt;0,AV260/(AT260-AU260),"")</f>
      </c>
    </row>
    <row r="261" spans="1:52" ht="12.75" customHeight="1">
      <c r="A261" s="17" t="s">
        <v>274</v>
      </c>
      <c r="B261" s="17"/>
      <c r="C261" s="17">
        <v>148</v>
      </c>
      <c r="D261" s="20">
        <f>$K261+$R261+$Y261+$AF261+$AM261+$AT261</f>
        <v>64</v>
      </c>
      <c r="E261" s="21">
        <f>$L261+$S261+$Z261+$AG261+$AN261+$AU261</f>
        <v>10</v>
      </c>
      <c r="F261" s="21">
        <f>$M261+$T261+$AA261+$AH261+$AO261+$AV261</f>
        <v>544</v>
      </c>
      <c r="G261" s="22">
        <f>MAX($N261,$U261,$AB261,$AI261,$AP261,$AW261)</f>
        <v>43</v>
      </c>
      <c r="H261" s="22">
        <f>$O261+$V261+$AC261+$AJ261+$AQ261+$AX261</f>
        <v>0</v>
      </c>
      <c r="I261" s="22">
        <f>$P261+$W261+$AD261+$AK261+$AR261+$AY261</f>
        <v>0</v>
      </c>
      <c r="J261" s="23">
        <f>IF(D261-E261&lt;&gt;0,F261/(D261-E261),"")</f>
        <v>10.074074074074074</v>
      </c>
      <c r="K261" s="24">
        <v>4</v>
      </c>
      <c r="L261" s="24">
        <v>1</v>
      </c>
      <c r="M261" s="24">
        <v>31</v>
      </c>
      <c r="N261" s="24">
        <v>20</v>
      </c>
      <c r="O261" s="24"/>
      <c r="P261" s="24"/>
      <c r="Q261" s="26">
        <f>IF(K261-L261&lt;&gt;0,M261/(K261-L261),"")</f>
        <v>10.333333333333334</v>
      </c>
      <c r="R261" s="38">
        <v>25</v>
      </c>
      <c r="S261" s="38">
        <v>5</v>
      </c>
      <c r="T261" s="38">
        <v>228</v>
      </c>
      <c r="U261" s="38">
        <v>43</v>
      </c>
      <c r="V261" s="38"/>
      <c r="W261" s="38"/>
      <c r="X261" s="29">
        <f>IF(R261-S261&lt;&gt;0,T261/(R261-S261),"")</f>
        <v>11.4</v>
      </c>
      <c r="Y261" s="30">
        <v>25</v>
      </c>
      <c r="Z261" s="30">
        <v>3</v>
      </c>
      <c r="AA261" s="30">
        <v>196</v>
      </c>
      <c r="AB261" s="30">
        <v>38</v>
      </c>
      <c r="AC261" s="30"/>
      <c r="AD261" s="30"/>
      <c r="AE261" s="31">
        <f>IF(Y261-Z261&lt;&gt;0,AA261/(Y261-Z261),"")</f>
        <v>8.909090909090908</v>
      </c>
      <c r="AF261" s="32">
        <v>10</v>
      </c>
      <c r="AG261" s="32">
        <v>1</v>
      </c>
      <c r="AH261" s="32">
        <v>89</v>
      </c>
      <c r="AI261" s="32">
        <v>27</v>
      </c>
      <c r="AJ261" s="32"/>
      <c r="AK261" s="32"/>
      <c r="AL261" s="33">
        <f>IF(AF261-AG261&lt;&gt;0,AH261/(AF261-AG261),"")</f>
        <v>9.88888888888889</v>
      </c>
      <c r="AM261" s="34"/>
      <c r="AN261" s="34"/>
      <c r="AO261" s="34"/>
      <c r="AP261" s="34"/>
      <c r="AQ261" s="34"/>
      <c r="AR261" s="34"/>
      <c r="AS261" s="35">
        <f>IF(AM261-AN261&lt;&gt;0,AO261/(AM261-AN261),"")</f>
      </c>
      <c r="AT261" s="36"/>
      <c r="AU261" s="36"/>
      <c r="AV261" s="36"/>
      <c r="AW261" s="36"/>
      <c r="AX261" s="36"/>
      <c r="AY261" s="36"/>
      <c r="AZ261" s="36">
        <f>IF(AT261-AU261&lt;&gt;0,AV261/(AT261-AU261),"")</f>
      </c>
    </row>
    <row r="262" spans="1:52" ht="12.75" customHeight="1">
      <c r="A262" s="17" t="s">
        <v>275</v>
      </c>
      <c r="B262" s="17"/>
      <c r="C262" s="17">
        <v>194</v>
      </c>
      <c r="D262" s="20">
        <f>$K262+$R262+$Y262+$AF262+$AM262+$AT262</f>
        <v>1</v>
      </c>
      <c r="E262" s="21">
        <f>$L262+$S262+$Z262+$AG262+$AN262+$AU262</f>
        <v>0</v>
      </c>
      <c r="F262" s="21">
        <f>$M262+$T262+$AA262+$AH262+$AO262+$AV262</f>
        <v>12</v>
      </c>
      <c r="G262" s="22">
        <f>MAX($N262,$U262,$AB262,$AI262,$AP262,$AW262)</f>
        <v>12</v>
      </c>
      <c r="H262" s="22">
        <f>$O262+$V262+$AC262+$AJ262+$AQ262+$AX262</f>
        <v>0</v>
      </c>
      <c r="I262" s="22">
        <f>$P262+$W262+$AD262+$AK262+$AR262+$AY262</f>
        <v>0</v>
      </c>
      <c r="J262" s="23">
        <f>IF(D262-E262&lt;&gt;0,F262/(D262-E262),"")</f>
        <v>12</v>
      </c>
      <c r="K262" s="24"/>
      <c r="L262" s="24"/>
      <c r="M262" s="24"/>
      <c r="N262" s="24"/>
      <c r="O262" s="24"/>
      <c r="P262" s="24"/>
      <c r="Q262" s="26">
        <f>IF(K262-L262&lt;&gt;0,M262/(K262-L262),"")</f>
      </c>
      <c r="R262" s="27"/>
      <c r="S262" s="27"/>
      <c r="T262" s="27"/>
      <c r="U262" s="27"/>
      <c r="V262" s="27"/>
      <c r="W262" s="27"/>
      <c r="X262" s="29">
        <f>IF(R262-S262&lt;&gt;0,T262/(R262-S262),"")</f>
      </c>
      <c r="Y262" s="30"/>
      <c r="Z262" s="30"/>
      <c r="AA262" s="30"/>
      <c r="AB262" s="30"/>
      <c r="AC262" s="30"/>
      <c r="AD262" s="30"/>
      <c r="AE262" s="31">
        <f>IF(Y262-Z262&lt;&gt;0,AA262/(Y262-Z262),"")</f>
      </c>
      <c r="AF262" s="32">
        <v>1</v>
      </c>
      <c r="AG262" s="32">
        <v>0</v>
      </c>
      <c r="AH262" s="32">
        <v>12</v>
      </c>
      <c r="AI262" s="32">
        <v>12</v>
      </c>
      <c r="AJ262" s="32"/>
      <c r="AK262" s="32"/>
      <c r="AL262" s="33">
        <f>IF(AF262-AG262&lt;&gt;0,AH262/(AF262-AG262),"")</f>
        <v>12</v>
      </c>
      <c r="AM262" s="34"/>
      <c r="AN262" s="34"/>
      <c r="AO262" s="34"/>
      <c r="AP262" s="34"/>
      <c r="AQ262" s="34"/>
      <c r="AR262" s="34"/>
      <c r="AS262" s="35">
        <f>IF(AM262-AN262&lt;&gt;0,AO262/(AM262-AN262),"")</f>
      </c>
      <c r="AT262" s="36"/>
      <c r="AU262" s="36"/>
      <c r="AV262" s="36"/>
      <c r="AW262" s="36"/>
      <c r="AX262" s="36"/>
      <c r="AY262" s="36"/>
      <c r="AZ262" s="36">
        <f>IF(AT262-AU262&lt;&gt;0,AV262/(AT262-AU262),"")</f>
      </c>
    </row>
    <row r="263" spans="1:52" ht="12.75" customHeight="1">
      <c r="A263" s="17" t="s">
        <v>276</v>
      </c>
      <c r="B263" s="17"/>
      <c r="C263" s="17">
        <v>488</v>
      </c>
      <c r="D263" s="20">
        <f>$K263+$R263+$Y263+$AF263+$AM263+$AT263</f>
        <v>19</v>
      </c>
      <c r="E263" s="21">
        <f>$L263+$S263+$Z263+$AG263+$AN263+$AU263</f>
        <v>2</v>
      </c>
      <c r="F263" s="21">
        <f>$M263+$T263+$AA263+$AH263+$AO263+$AV263</f>
        <v>399</v>
      </c>
      <c r="G263" s="22">
        <f>MAX($N263,$U263,$AB263,$AI263,$AP263,$AW263)</f>
        <v>70</v>
      </c>
      <c r="H263" s="22">
        <f>$O263+$V263+$AC263+$AJ263+$AQ263+$AX263</f>
        <v>1</v>
      </c>
      <c r="I263" s="22">
        <f>$P263+$W263+$AD263+$AK263+$AR263+$AY263</f>
        <v>0</v>
      </c>
      <c r="J263" s="23">
        <f>IF(D263-E263&lt;&gt;0,F263/(D263-E263),"")</f>
        <v>23.470588235294116</v>
      </c>
      <c r="K263" s="24">
        <v>19</v>
      </c>
      <c r="L263" s="24">
        <v>2</v>
      </c>
      <c r="M263" s="24">
        <v>399</v>
      </c>
      <c r="N263" s="24">
        <v>70</v>
      </c>
      <c r="O263" s="24">
        <v>1</v>
      </c>
      <c r="P263" s="24"/>
      <c r="Q263" s="26">
        <f>IF(K263-L263&lt;&gt;0,M263/(K263-L263),"")</f>
        <v>23.470588235294116</v>
      </c>
      <c r="R263" s="27"/>
      <c r="S263" s="27"/>
      <c r="T263" s="27"/>
      <c r="U263" s="27"/>
      <c r="V263" s="27"/>
      <c r="W263" s="27"/>
      <c r="X263" s="29">
        <f>IF(R263-S263&lt;&gt;0,T263/(R263-S263),"")</f>
      </c>
      <c r="Y263" s="30"/>
      <c r="Z263" s="30"/>
      <c r="AA263" s="30"/>
      <c r="AB263" s="30"/>
      <c r="AC263" s="30"/>
      <c r="AD263" s="30"/>
      <c r="AE263" s="31">
        <f>IF(Y263-Z263&lt;&gt;0,AA263/(Y263-Z263),"")</f>
      </c>
      <c r="AF263" s="32"/>
      <c r="AG263" s="32"/>
      <c r="AH263" s="32"/>
      <c r="AI263" s="32"/>
      <c r="AJ263" s="32"/>
      <c r="AK263" s="32"/>
      <c r="AL263" s="33">
        <f>IF(AF263-AG263&lt;&gt;0,AH263/(AF263-AG263),"")</f>
      </c>
      <c r="AM263" s="34"/>
      <c r="AN263" s="34"/>
      <c r="AO263" s="34"/>
      <c r="AP263" s="34"/>
      <c r="AQ263" s="34"/>
      <c r="AR263" s="34"/>
      <c r="AS263" s="35">
        <f>IF(AM263-AN263&lt;&gt;0,AO263/(AM263-AN263),"")</f>
      </c>
      <c r="AT263" s="36"/>
      <c r="AU263" s="36"/>
      <c r="AV263" s="36"/>
      <c r="AW263" s="36"/>
      <c r="AX263" s="36"/>
      <c r="AY263" s="36"/>
      <c r="AZ263" s="36">
        <f>IF(AT263-AU263&lt;&gt;0,AV263/(AT263-AU263),"")</f>
      </c>
    </row>
    <row r="264" spans="1:52" ht="12.75" customHeight="1">
      <c r="A264" s="17" t="s">
        <v>277</v>
      </c>
      <c r="B264" s="17"/>
      <c r="C264" s="17">
        <v>453</v>
      </c>
      <c r="D264" s="20">
        <f>$K264+$R264+$Y264+$AF264+$AM264+$AT264</f>
        <v>30</v>
      </c>
      <c r="E264" s="21">
        <f>$L264+$S264+$Z264+$AG264+$AN264+$AU264</f>
        <v>4</v>
      </c>
      <c r="F264" s="21">
        <f>$M264+$T264+$AA264+$AH264+$AO264+$AV264</f>
        <v>326</v>
      </c>
      <c r="G264" s="22">
        <f>MAX($N264,$U264,$AB264,$AI264,$AP264,$AW264)</f>
        <v>57</v>
      </c>
      <c r="H264" s="22">
        <f>$O264+$V264+$AC264+$AJ264+$AQ264+$AX264</f>
        <v>1</v>
      </c>
      <c r="I264" s="22">
        <f>$P264+$W264+$AD264+$AK264+$AR264+$AY264</f>
        <v>0</v>
      </c>
      <c r="J264" s="23">
        <f>IF(D264-E264&lt;&gt;0,F264/(D264-E264),"")</f>
        <v>12.538461538461538</v>
      </c>
      <c r="K264" s="24"/>
      <c r="L264" s="24"/>
      <c r="M264" s="24"/>
      <c r="N264" s="24"/>
      <c r="O264" s="24"/>
      <c r="P264" s="24"/>
      <c r="Q264" s="26">
        <f>IF(K264-L264&lt;&gt;0,M264/(K264-L264),"")</f>
      </c>
      <c r="R264" s="38">
        <v>4</v>
      </c>
      <c r="S264" s="38">
        <v>0</v>
      </c>
      <c r="T264" s="38">
        <v>6</v>
      </c>
      <c r="U264" s="38">
        <v>6</v>
      </c>
      <c r="V264" s="38"/>
      <c r="W264" s="38"/>
      <c r="X264" s="29">
        <f>IF(R264-S264&lt;&gt;0,T264/(R264-S264),"")</f>
        <v>1.5</v>
      </c>
      <c r="Y264" s="39">
        <v>12</v>
      </c>
      <c r="Z264" s="39">
        <v>3</v>
      </c>
      <c r="AA264" s="39">
        <v>211</v>
      </c>
      <c r="AB264" s="30">
        <v>57</v>
      </c>
      <c r="AC264" s="30">
        <v>1</v>
      </c>
      <c r="AD264" s="30"/>
      <c r="AE264" s="31">
        <f>IF(Y264-Z264&lt;&gt;0,AA264/(Y264-Z264),"")</f>
        <v>23.444444444444443</v>
      </c>
      <c r="AF264" s="32">
        <v>9</v>
      </c>
      <c r="AG264" s="32">
        <v>0</v>
      </c>
      <c r="AH264" s="32">
        <v>87</v>
      </c>
      <c r="AI264" s="32">
        <v>18</v>
      </c>
      <c r="AJ264" s="32"/>
      <c r="AK264" s="32"/>
      <c r="AL264" s="33">
        <f>IF(AF264-AG264&lt;&gt;0,AH264/(AF264-AG264),"")</f>
        <v>9.666666666666666</v>
      </c>
      <c r="AM264" s="40">
        <v>5</v>
      </c>
      <c r="AN264" s="40">
        <v>1</v>
      </c>
      <c r="AO264" s="40">
        <v>22</v>
      </c>
      <c r="AP264" s="34">
        <v>10</v>
      </c>
      <c r="AQ264" s="34"/>
      <c r="AR264" s="34"/>
      <c r="AS264" s="35">
        <f>IF(AM264-AN264&lt;&gt;0,AO264/(AM264-AN264),"")</f>
        <v>5.5</v>
      </c>
      <c r="AT264" s="36"/>
      <c r="AU264" s="36"/>
      <c r="AV264" s="36"/>
      <c r="AW264" s="36"/>
      <c r="AX264" s="36"/>
      <c r="AY264" s="36"/>
      <c r="AZ264" s="36">
        <f>IF(AT264-AU264&lt;&gt;0,AV264/(AT264-AU264),"")</f>
      </c>
    </row>
    <row r="265" spans="1:52" ht="12.75" customHeight="1">
      <c r="A265" s="17" t="s">
        <v>278</v>
      </c>
      <c r="B265" s="17"/>
      <c r="C265" s="17">
        <v>463</v>
      </c>
      <c r="D265" s="20">
        <f>$K265+$R265+$Y265+$AF265+$AM265+$AT265</f>
        <v>2</v>
      </c>
      <c r="E265" s="21">
        <f>$L265+$S265+$Z265+$AG265+$AN265+$AU265</f>
        <v>0</v>
      </c>
      <c r="F265" s="21">
        <f>$M265+$T265+$AA265+$AH265+$AO265+$AV265</f>
        <v>13</v>
      </c>
      <c r="G265" s="22">
        <f>MAX($N265,$U265,$AB265,$AI265,$AP265,$AW265)</f>
        <v>10</v>
      </c>
      <c r="H265" s="22">
        <f>$O265+$V265+$AC265+$AJ265+$AQ265+$AX265</f>
        <v>0</v>
      </c>
      <c r="I265" s="22">
        <f>$P265+$W265+$AD265+$AK265+$AR265+$AY265</f>
        <v>0</v>
      </c>
      <c r="J265" s="23">
        <f>IF(D265-E265&lt;&gt;0,F265/(D265-E265),"")</f>
        <v>6.5</v>
      </c>
      <c r="K265" s="24"/>
      <c r="L265" s="24"/>
      <c r="M265" s="24"/>
      <c r="N265" s="24"/>
      <c r="O265" s="24"/>
      <c r="P265" s="24"/>
      <c r="Q265" s="26">
        <f>IF(K265-L265&lt;&gt;0,M265/(K265-L265),"")</f>
      </c>
      <c r="R265" s="38"/>
      <c r="S265" s="38"/>
      <c r="T265" s="38"/>
      <c r="U265" s="38"/>
      <c r="V265" s="38"/>
      <c r="W265" s="38"/>
      <c r="X265" s="29">
        <f>IF(R265-S265&lt;&gt;0,T265/(R265-S265),"")</f>
      </c>
      <c r="Y265" s="30"/>
      <c r="Z265" s="30"/>
      <c r="AA265" s="30"/>
      <c r="AB265" s="30"/>
      <c r="AC265" s="30"/>
      <c r="AD265" s="30"/>
      <c r="AE265" s="31">
        <f>IF(Y265-Z265&lt;&gt;0,AA265/(Y265-Z265),"")</f>
      </c>
      <c r="AF265" s="32">
        <v>1</v>
      </c>
      <c r="AG265" s="32">
        <v>0</v>
      </c>
      <c r="AH265" s="32">
        <v>3</v>
      </c>
      <c r="AI265" s="32">
        <v>3</v>
      </c>
      <c r="AJ265" s="32"/>
      <c r="AK265" s="32"/>
      <c r="AL265" s="33">
        <f>IF(AF265-AG265&lt;&gt;0,AH265/(AF265-AG265),"")</f>
        <v>3</v>
      </c>
      <c r="AM265" s="34">
        <v>1</v>
      </c>
      <c r="AN265" s="34">
        <v>0</v>
      </c>
      <c r="AO265" s="34">
        <v>10</v>
      </c>
      <c r="AP265" s="34">
        <v>10</v>
      </c>
      <c r="AQ265" s="34"/>
      <c r="AR265" s="34"/>
      <c r="AS265" s="35">
        <f>IF(AM265-AN265&lt;&gt;0,AO265/(AM265-AN265),"")</f>
        <v>10</v>
      </c>
      <c r="AT265" s="36"/>
      <c r="AU265" s="36"/>
      <c r="AV265" s="36"/>
      <c r="AW265" s="36"/>
      <c r="AX265" s="36"/>
      <c r="AY265" s="36"/>
      <c r="AZ265" s="36">
        <f>IF(AT265-AU265&lt;&gt;0,AV265/(AT265-AU265),"")</f>
      </c>
    </row>
    <row r="266" spans="1:52" ht="12.75" customHeight="1">
      <c r="A266" s="17" t="s">
        <v>279</v>
      </c>
      <c r="B266" s="17"/>
      <c r="C266" s="17">
        <v>459</v>
      </c>
      <c r="D266" s="20">
        <f>$K266+$R266+$Y266+$AF266+$AM266+$AT266</f>
        <v>24</v>
      </c>
      <c r="E266" s="21">
        <f>$L266+$S266+$Z266+$AG266+$AN266+$AU266</f>
        <v>5</v>
      </c>
      <c r="F266" s="21">
        <f>$M266+$T266+$AA266+$AH266+$AO266+$AV266</f>
        <v>219</v>
      </c>
      <c r="G266" s="22">
        <f>MAX($N266,$U266,$AB266,$AI266,$AP266,$AW266)</f>
        <v>54</v>
      </c>
      <c r="H266" s="22">
        <f>$O266+$V266+$AC266+$AJ266+$AQ266+$AX266</f>
        <v>1</v>
      </c>
      <c r="I266" s="22">
        <f>$P266+$W266+$AD266+$AK266+$AR266+$AY266</f>
        <v>0</v>
      </c>
      <c r="J266" s="23">
        <f>IF(D266-E266&lt;&gt;0,F266/(D266-E266),"")</f>
        <v>11.526315789473685</v>
      </c>
      <c r="K266" s="24"/>
      <c r="L266" s="24"/>
      <c r="M266" s="24"/>
      <c r="N266" s="24"/>
      <c r="O266" s="24"/>
      <c r="P266" s="24"/>
      <c r="Q266" s="26">
        <f>IF(K266-L266&lt;&gt;0,M266/(K266-L266),"")</f>
      </c>
      <c r="R266" s="63">
        <v>8</v>
      </c>
      <c r="S266" s="64">
        <v>2</v>
      </c>
      <c r="T266" s="64">
        <v>58</v>
      </c>
      <c r="U266" s="38">
        <v>23</v>
      </c>
      <c r="V266" s="38"/>
      <c r="W266" s="38"/>
      <c r="X266" s="29">
        <f>IF(R266-S266&lt;&gt;0,T266/(R266-S266),"")</f>
        <v>9.666666666666666</v>
      </c>
      <c r="Y266" s="39">
        <v>3</v>
      </c>
      <c r="Z266" s="39">
        <v>0</v>
      </c>
      <c r="AA266" s="39">
        <v>18</v>
      </c>
      <c r="AB266" s="39">
        <v>11</v>
      </c>
      <c r="AC266" s="39"/>
      <c r="AD266" s="39"/>
      <c r="AE266" s="31">
        <f>IF(Y266-Z266&lt;&gt;0,AA266/(Y266-Z266),"")</f>
        <v>6</v>
      </c>
      <c r="AF266" s="32">
        <v>5</v>
      </c>
      <c r="AG266" s="32">
        <v>3</v>
      </c>
      <c r="AH266" s="32">
        <v>80</v>
      </c>
      <c r="AI266" s="49">
        <v>54</v>
      </c>
      <c r="AJ266" s="32">
        <v>1</v>
      </c>
      <c r="AK266" s="32"/>
      <c r="AL266" s="33">
        <f>IF(AF266-AG266&lt;&gt;0,AH266/(AF266-AG266),"")</f>
        <v>40</v>
      </c>
      <c r="AM266" s="40">
        <v>8</v>
      </c>
      <c r="AN266" s="40">
        <v>0</v>
      </c>
      <c r="AO266" s="40">
        <v>63</v>
      </c>
      <c r="AP266" s="40">
        <v>33</v>
      </c>
      <c r="AQ266" s="40"/>
      <c r="AR266" s="40"/>
      <c r="AS266" s="35">
        <f>IF(AM266-AN266&lt;&gt;0,AO266/(AM266-AN266),"")</f>
        <v>7.875</v>
      </c>
      <c r="AT266" s="36"/>
      <c r="AU266" s="36"/>
      <c r="AV266" s="36"/>
      <c r="AW266" s="36"/>
      <c r="AX266" s="36"/>
      <c r="AY266" s="36"/>
      <c r="AZ266" s="36">
        <f>IF(AT266-AU266&lt;&gt;0,AV266/(AT266-AU266),"")</f>
      </c>
    </row>
    <row r="267" spans="1:52" ht="12.75" customHeight="1">
      <c r="A267" s="17" t="s">
        <v>280</v>
      </c>
      <c r="B267" s="17">
        <v>1974</v>
      </c>
      <c r="C267" s="17">
        <v>23</v>
      </c>
      <c r="D267" s="20">
        <f>$K267+$R267+$Y267+$AF267+$AM267+$AT267</f>
        <v>5</v>
      </c>
      <c r="E267" s="21">
        <f>$L267+$S267+$Z267+$AG267+$AN267+$AU267</f>
        <v>0</v>
      </c>
      <c r="F267" s="21">
        <f>$M267+$T267+$AA267+$AH267+$AO267+$AV267</f>
        <v>6</v>
      </c>
      <c r="G267" s="22">
        <f>MAX($N267,$U267,$AB267,$AI267,$AP267,$AW267)</f>
        <v>4</v>
      </c>
      <c r="H267" s="22">
        <f>$O267+$V267+$AC267+$AJ267+$AQ267+$AX267</f>
        <v>0</v>
      </c>
      <c r="I267" s="22">
        <f>$P267+$W267+$AD267+$AK267+$AR267+$AY267</f>
        <v>0</v>
      </c>
      <c r="J267" s="23">
        <f>IF(D267-E267&lt;&gt;0,F267/(D267-E267),"")</f>
        <v>1.2</v>
      </c>
      <c r="K267" s="24">
        <v>5</v>
      </c>
      <c r="L267" s="24">
        <v>0</v>
      </c>
      <c r="M267" s="24">
        <v>6</v>
      </c>
      <c r="N267" s="24">
        <v>4</v>
      </c>
      <c r="O267" s="24"/>
      <c r="P267" s="24"/>
      <c r="Q267" s="26">
        <f>IF(K267-L267&lt;&gt;0,M267/(K267-L267),"")</f>
        <v>1.2</v>
      </c>
      <c r="R267" s="38"/>
      <c r="S267" s="38"/>
      <c r="T267" s="38"/>
      <c r="U267" s="38"/>
      <c r="V267" s="38"/>
      <c r="W267" s="38"/>
      <c r="X267" s="29">
        <f>IF(R267-S267&lt;&gt;0,T267/(R267-S267),"")</f>
      </c>
      <c r="Y267" s="30"/>
      <c r="Z267" s="30"/>
      <c r="AA267" s="30"/>
      <c r="AB267" s="30"/>
      <c r="AC267" s="30"/>
      <c r="AD267" s="30"/>
      <c r="AE267" s="31">
        <f>IF(Y267-Z267&lt;&gt;0,AA267/(Y267-Z267),"")</f>
      </c>
      <c r="AF267" s="32"/>
      <c r="AG267" s="32"/>
      <c r="AH267" s="32"/>
      <c r="AI267" s="32"/>
      <c r="AJ267" s="32"/>
      <c r="AK267" s="32"/>
      <c r="AL267" s="33">
        <f>IF(AF267-AG267&lt;&gt;0,AH267/(AF267-AG267),"")</f>
      </c>
      <c r="AM267" s="34"/>
      <c r="AN267" s="34"/>
      <c r="AO267" s="34"/>
      <c r="AP267" s="34"/>
      <c r="AQ267" s="34"/>
      <c r="AR267" s="34"/>
      <c r="AS267" s="35">
        <f>IF(AM267-AN267&lt;&gt;0,AO267/(AM267-AN267),"")</f>
      </c>
      <c r="AT267" s="36"/>
      <c r="AU267" s="36"/>
      <c r="AV267" s="36"/>
      <c r="AW267" s="36"/>
      <c r="AX267" s="36"/>
      <c r="AY267" s="36"/>
      <c r="AZ267" s="36">
        <f>IF(AT267-AU267&lt;&gt;0,AV267/(AT267-AU267),"")</f>
      </c>
    </row>
    <row r="268" spans="1:52" ht="12.75" customHeight="1">
      <c r="A268" s="17" t="s">
        <v>281</v>
      </c>
      <c r="B268" s="17"/>
      <c r="C268" s="17">
        <v>179</v>
      </c>
      <c r="D268" s="20">
        <f>$K268+$R268+$Y268+$AF268+$AM268+$AT268</f>
        <v>1</v>
      </c>
      <c r="E268" s="21">
        <f>$L268+$S268+$Z268+$AG268+$AN268+$AU268</f>
        <v>1</v>
      </c>
      <c r="F268" s="21">
        <f>$M268+$T268+$AA268+$AH268+$AO268+$AV268</f>
        <v>0</v>
      </c>
      <c r="G268" s="22">
        <f>MAX($N268,$U268,$AB268,$AI268,$AP268,$AW268)</f>
        <v>0</v>
      </c>
      <c r="H268" s="22">
        <f>$O268+$V268+$AC268+$AJ268+$AQ268+$AX268</f>
        <v>0</v>
      </c>
      <c r="I268" s="22">
        <f>$P268+$W268+$AD268+$AK268+$AR268+$AY268</f>
        <v>0</v>
      </c>
      <c r="J268" s="23">
        <f>IF(D268-E268&lt;&gt;0,F268/(D268-E268),"")</f>
      </c>
      <c r="K268" s="24"/>
      <c r="L268" s="24"/>
      <c r="M268" s="24"/>
      <c r="N268" s="24"/>
      <c r="O268" s="24"/>
      <c r="P268" s="24"/>
      <c r="Q268" s="26">
        <f>IF(K268-L268&lt;&gt;0,M268/(K268-L268),"")</f>
      </c>
      <c r="R268" s="27"/>
      <c r="S268" s="27"/>
      <c r="T268" s="27"/>
      <c r="U268" s="27"/>
      <c r="V268" s="27"/>
      <c r="W268" s="27"/>
      <c r="X268" s="29">
        <f>IF(R268-S268&lt;&gt;0,T268/(R268-S268),"")</f>
      </c>
      <c r="Y268" s="30">
        <v>1</v>
      </c>
      <c r="Z268" s="30">
        <v>1</v>
      </c>
      <c r="AA268" s="30">
        <v>0</v>
      </c>
      <c r="AB268" s="30">
        <v>0</v>
      </c>
      <c r="AC268" s="30"/>
      <c r="AD268" s="30"/>
      <c r="AE268" s="31">
        <f>IF(Y268-Z268&lt;&gt;0,AA268/(Y268-Z268),"")</f>
      </c>
      <c r="AF268" s="32"/>
      <c r="AG268" s="32"/>
      <c r="AH268" s="32"/>
      <c r="AI268" s="32"/>
      <c r="AJ268" s="32"/>
      <c r="AK268" s="32"/>
      <c r="AL268" s="33">
        <f>IF(AF268-AG268&lt;&gt;0,AH268/(AF268-AG268),"")</f>
      </c>
      <c r="AM268" s="34"/>
      <c r="AN268" s="34"/>
      <c r="AO268" s="34"/>
      <c r="AP268" s="34"/>
      <c r="AQ268" s="34"/>
      <c r="AR268" s="34"/>
      <c r="AS268" s="35">
        <f>IF(AM268-AN268&lt;&gt;0,AO268/(AM268-AN268),"")</f>
      </c>
      <c r="AT268" s="36"/>
      <c r="AU268" s="36"/>
      <c r="AV268" s="36"/>
      <c r="AW268" s="36"/>
      <c r="AX268" s="36"/>
      <c r="AY268" s="36"/>
      <c r="AZ268" s="36">
        <f>IF(AT268-AU268&lt;&gt;0,AV268/(AT268-AU268),"")</f>
      </c>
    </row>
    <row r="269" spans="1:52" ht="12.75" customHeight="1">
      <c r="A269" s="17" t="s">
        <v>282</v>
      </c>
      <c r="B269" s="17">
        <v>1980</v>
      </c>
      <c r="C269" s="17">
        <v>52</v>
      </c>
      <c r="D269" s="20">
        <f>$K269+$R269+$Y269+$AF269+$AM269+$AT269</f>
        <v>36</v>
      </c>
      <c r="E269" s="21">
        <f>$L269+$S269+$Z269+$AG269+$AN269+$AU269</f>
        <v>2</v>
      </c>
      <c r="F269" s="21">
        <f>$M269+$T269+$AA269+$AH269+$AO269+$AV269</f>
        <v>542</v>
      </c>
      <c r="G269" s="22">
        <f>MAX($N269,$U269,$AB269,$AI269,$AP269,$AW269)</f>
        <v>51</v>
      </c>
      <c r="H269" s="22">
        <f>$O269+$V269+$AC269+$AJ269+$AQ269+$AX269</f>
        <v>1</v>
      </c>
      <c r="I269" s="22">
        <f>$P269+$W269+$AD269+$AK269+$AR269+$AY269</f>
        <v>0</v>
      </c>
      <c r="J269" s="23">
        <f>IF(D269-E269&lt;&gt;0,F269/(D269-E269),"")</f>
        <v>15.941176470588236</v>
      </c>
      <c r="K269" s="24">
        <v>9</v>
      </c>
      <c r="L269" s="24">
        <v>1</v>
      </c>
      <c r="M269" s="24">
        <v>94</v>
      </c>
      <c r="N269" s="24">
        <v>51</v>
      </c>
      <c r="O269" s="24">
        <v>1</v>
      </c>
      <c r="P269" s="24"/>
      <c r="Q269" s="26">
        <f>IF(K269-L269&lt;&gt;0,M269/(K269-L269),"")</f>
        <v>11.75</v>
      </c>
      <c r="R269" s="38">
        <v>27</v>
      </c>
      <c r="S269" s="38">
        <v>1</v>
      </c>
      <c r="T269" s="38">
        <v>448</v>
      </c>
      <c r="U269" s="38">
        <v>49</v>
      </c>
      <c r="V269" s="38"/>
      <c r="W269" s="38"/>
      <c r="X269" s="29">
        <f>IF(R269-S269&lt;&gt;0,T269/(R269-S269),"")</f>
        <v>17.23076923076923</v>
      </c>
      <c r="Y269" s="30"/>
      <c r="Z269" s="30"/>
      <c r="AA269" s="30"/>
      <c r="AB269" s="30"/>
      <c r="AC269" s="30"/>
      <c r="AD269" s="30"/>
      <c r="AE269" s="31">
        <f>IF(Y269-Z269&lt;&gt;0,AA269/(Y269-Z269),"")</f>
      </c>
      <c r="AF269" s="32"/>
      <c r="AG269" s="32"/>
      <c r="AH269" s="32"/>
      <c r="AI269" s="32"/>
      <c r="AJ269" s="32"/>
      <c r="AK269" s="32"/>
      <c r="AL269" s="33">
        <f>IF(AF269-AG269&lt;&gt;0,AH269/(AF269-AG269),"")</f>
      </c>
      <c r="AM269" s="34"/>
      <c r="AN269" s="34"/>
      <c r="AO269" s="34"/>
      <c r="AP269" s="34"/>
      <c r="AQ269" s="34"/>
      <c r="AR269" s="34"/>
      <c r="AS269" s="35">
        <f>IF(AM269-AN269&lt;&gt;0,AO269/(AM269-AN269),"")</f>
      </c>
      <c r="AT269" s="36"/>
      <c r="AU269" s="36"/>
      <c r="AV269" s="36"/>
      <c r="AW269" s="36"/>
      <c r="AX269" s="36"/>
      <c r="AY269" s="36"/>
      <c r="AZ269" s="36">
        <f>IF(AT269-AU269&lt;&gt;0,AV269/(AT269-AU269),"")</f>
      </c>
    </row>
    <row r="270" spans="1:52" ht="12.75" customHeight="1">
      <c r="A270" s="17" t="s">
        <v>283</v>
      </c>
      <c r="B270" s="17"/>
      <c r="C270" s="17">
        <v>481</v>
      </c>
      <c r="D270" s="20">
        <f>$K270+$R270+$Y270+$AF270+$AM270+$AT270</f>
        <v>1</v>
      </c>
      <c r="E270" s="21">
        <f>$L270+$S270+$Z270+$AG270+$AN270+$AU270</f>
        <v>0</v>
      </c>
      <c r="F270" s="21">
        <f>$M270+$T270+$AA270+$AH270+$AO270+$AV270</f>
        <v>0</v>
      </c>
      <c r="G270" s="22">
        <f>MAX($N270,$U270,$AB270,$AI270,$AP270,$AW270)</f>
        <v>0</v>
      </c>
      <c r="H270" s="22">
        <f>$O270+$V270+$AC270+$AJ270+$AQ270+$AX270</f>
        <v>0</v>
      </c>
      <c r="I270" s="22">
        <f>$P270+$W270+$AD270+$AK270+$AR270+$AY270</f>
        <v>0</v>
      </c>
      <c r="J270" s="23">
        <f>IF(D270-E270&lt;&gt;0,F270/(D270-E270),"")</f>
        <v>0</v>
      </c>
      <c r="K270" s="24"/>
      <c r="L270" s="24"/>
      <c r="M270" s="24"/>
      <c r="N270" s="24"/>
      <c r="O270" s="24"/>
      <c r="P270" s="24"/>
      <c r="Q270" s="26">
        <f>IF(K270-L270&lt;&gt;0,M270/(K270-L270),"")</f>
      </c>
      <c r="R270" s="38"/>
      <c r="S270" s="38"/>
      <c r="T270" s="38"/>
      <c r="U270" s="38"/>
      <c r="V270" s="38"/>
      <c r="W270" s="38"/>
      <c r="X270" s="29">
        <f>IF(R270-S270&lt;&gt;0,T270/(R270-S270),"")</f>
      </c>
      <c r="Y270" s="30"/>
      <c r="Z270" s="30"/>
      <c r="AA270" s="30"/>
      <c r="AB270" s="30"/>
      <c r="AC270" s="30"/>
      <c r="AD270" s="30"/>
      <c r="AE270" s="31">
        <f>IF(Y270-Z270&lt;&gt;0,AA270/(Y270-Z270),"")</f>
      </c>
      <c r="AF270" s="32"/>
      <c r="AG270" s="32"/>
      <c r="AH270" s="32"/>
      <c r="AI270" s="32"/>
      <c r="AJ270" s="32"/>
      <c r="AK270" s="32"/>
      <c r="AL270" s="33">
        <f>IF(AF270-AG270&lt;&gt;0,AH270/(AF270-AG270),"")</f>
      </c>
      <c r="AM270" s="34">
        <v>1</v>
      </c>
      <c r="AN270" s="34">
        <v>0</v>
      </c>
      <c r="AO270" s="34">
        <v>0</v>
      </c>
      <c r="AP270" s="34">
        <v>0</v>
      </c>
      <c r="AQ270" s="34"/>
      <c r="AR270" s="34"/>
      <c r="AS270" s="35">
        <f>IF(AM270-AN270&lt;&gt;0,AO270/(AM270-AN270),"")</f>
        <v>0</v>
      </c>
      <c r="AT270" s="36"/>
      <c r="AU270" s="36"/>
      <c r="AV270" s="36"/>
      <c r="AW270" s="36"/>
      <c r="AX270" s="36"/>
      <c r="AY270" s="36"/>
      <c r="AZ270" s="36">
        <f>IF(AT270-AU270&lt;&gt;0,AV270/(AT270-AU270),"")</f>
      </c>
    </row>
    <row r="271" spans="1:52" ht="12.75" customHeight="1">
      <c r="A271" s="17" t="s">
        <v>284</v>
      </c>
      <c r="B271" s="17"/>
      <c r="C271" s="17">
        <v>186</v>
      </c>
      <c r="D271" s="20">
        <f>$K271+$R271+$Y271+$AF271+$AM271+$AT271</f>
        <v>12</v>
      </c>
      <c r="E271" s="21">
        <f>$L271+$S271+$Z271+$AG271+$AN271+$AU271</f>
        <v>6</v>
      </c>
      <c r="F271" s="21">
        <f>$M271+$T271+$AA271+$AH271+$AO271+$AV271</f>
        <v>157</v>
      </c>
      <c r="G271" s="22">
        <f>MAX($N271,$U271,$AB271,$AI271,$AP271,$AW271)</f>
        <v>35</v>
      </c>
      <c r="H271" s="22">
        <f>$O271+$V271+$AC271+$AJ271+$AQ271+$AX271</f>
        <v>0</v>
      </c>
      <c r="I271" s="22">
        <f>$P271+$W271+$AD271+$AK271+$AR271+$AY271</f>
        <v>0</v>
      </c>
      <c r="J271" s="23">
        <f>IF(D271-E271&lt;&gt;0,F271/(D271-E271),"")</f>
        <v>26.166666666666668</v>
      </c>
      <c r="K271" s="24">
        <v>7</v>
      </c>
      <c r="L271" s="24">
        <v>3</v>
      </c>
      <c r="M271" s="24">
        <v>39</v>
      </c>
      <c r="N271" s="24">
        <v>16</v>
      </c>
      <c r="O271" s="24"/>
      <c r="P271" s="24"/>
      <c r="Q271" s="26">
        <f>IF(K271-L271&lt;&gt;0,M271/(K271-L271),"")</f>
        <v>9.75</v>
      </c>
      <c r="R271" s="38">
        <v>1</v>
      </c>
      <c r="S271" s="38">
        <v>1</v>
      </c>
      <c r="T271" s="38">
        <v>23</v>
      </c>
      <c r="U271" s="38">
        <v>23</v>
      </c>
      <c r="V271" s="38"/>
      <c r="W271" s="38"/>
      <c r="X271" s="29">
        <f>IF(R271-S271&lt;&gt;0,T271/(R271-S271),"")</f>
      </c>
      <c r="Y271" s="30">
        <v>4</v>
      </c>
      <c r="Z271" s="30">
        <v>2</v>
      </c>
      <c r="AA271" s="30">
        <v>95</v>
      </c>
      <c r="AB271" s="30">
        <v>35</v>
      </c>
      <c r="AC271" s="30"/>
      <c r="AD271" s="30"/>
      <c r="AE271" s="31">
        <f>IF(Y271-Z271&lt;&gt;0,AA271/(Y271-Z271),"")</f>
        <v>47.5</v>
      </c>
      <c r="AF271" s="32"/>
      <c r="AG271" s="32"/>
      <c r="AH271" s="32"/>
      <c r="AI271" s="32"/>
      <c r="AJ271" s="32"/>
      <c r="AK271" s="32"/>
      <c r="AL271" s="33">
        <f>IF(AF271-AG271&lt;&gt;0,AH271/(AF271-AG271),"")</f>
      </c>
      <c r="AM271" s="34"/>
      <c r="AN271" s="34"/>
      <c r="AO271" s="34"/>
      <c r="AP271" s="34"/>
      <c r="AQ271" s="34"/>
      <c r="AR271" s="34"/>
      <c r="AS271" s="35">
        <f>IF(AM271-AN271&lt;&gt;0,AO271/(AM271-AN271),"")</f>
      </c>
      <c r="AT271" s="36"/>
      <c r="AU271" s="36"/>
      <c r="AV271" s="36"/>
      <c r="AW271" s="36"/>
      <c r="AX271" s="36"/>
      <c r="AY271" s="36"/>
      <c r="AZ271" s="36">
        <f>IF(AT271-AU271&lt;&gt;0,AV271/(AT271-AU271),"")</f>
      </c>
    </row>
    <row r="272" spans="1:52" ht="12.75" customHeight="1">
      <c r="A272" s="17" t="s">
        <v>285</v>
      </c>
      <c r="B272" s="17"/>
      <c r="C272" s="17">
        <v>236</v>
      </c>
      <c r="D272" s="20">
        <f>$K272+$R272+$Y272+$AF272+$AM272+$AT272</f>
        <v>2</v>
      </c>
      <c r="E272" s="21">
        <f>$L272+$S272+$Z272+$AG272+$AN272+$AU272</f>
        <v>0</v>
      </c>
      <c r="F272" s="21">
        <f>$M272+$T272+$AA272+$AH272+$AO272+$AV272</f>
        <v>19</v>
      </c>
      <c r="G272" s="22">
        <f>MAX($N272,$U272,$AB272,$AI272,$AP272,$AW272)</f>
        <v>11</v>
      </c>
      <c r="H272" s="22">
        <f>$O272+$V272+$AC272+$AJ272+$AQ272+$AX272</f>
        <v>0</v>
      </c>
      <c r="I272" s="22">
        <f>$P272+$W272+$AD272+$AK272+$AR272+$AY272</f>
        <v>0</v>
      </c>
      <c r="J272" s="23">
        <f>IF(D272-E272&lt;&gt;0,F272/(D272-E272),"")</f>
        <v>9.5</v>
      </c>
      <c r="K272" s="24"/>
      <c r="L272" s="24"/>
      <c r="M272" s="24"/>
      <c r="N272" s="24"/>
      <c r="O272" s="24"/>
      <c r="P272" s="24"/>
      <c r="Q272" s="26">
        <f>IF(K272-L272&lt;&gt;0,M272/(K272-L272),"")</f>
      </c>
      <c r="R272" s="27"/>
      <c r="S272" s="27"/>
      <c r="T272" s="27"/>
      <c r="U272" s="27"/>
      <c r="V272" s="27"/>
      <c r="W272" s="27"/>
      <c r="X272" s="29">
        <f>IF(R272-S272&lt;&gt;0,T272/(R272-S272),"")</f>
      </c>
      <c r="Y272" s="30">
        <v>2</v>
      </c>
      <c r="Z272" s="30">
        <v>0</v>
      </c>
      <c r="AA272" s="30">
        <v>19</v>
      </c>
      <c r="AB272" s="30">
        <v>11</v>
      </c>
      <c r="AC272" s="30"/>
      <c r="AD272" s="30"/>
      <c r="AE272" s="31">
        <f>IF(Y272-Z272&lt;&gt;0,AA272/(Y272-Z272),"")</f>
        <v>9.5</v>
      </c>
      <c r="AF272" s="32"/>
      <c r="AG272" s="32"/>
      <c r="AH272" s="32"/>
      <c r="AI272" s="32"/>
      <c r="AJ272" s="32"/>
      <c r="AK272" s="32"/>
      <c r="AL272" s="33">
        <f>IF(AF272-AG272&lt;&gt;0,AH272/(AF272-AG272),"")</f>
      </c>
      <c r="AM272" s="34"/>
      <c r="AN272" s="34"/>
      <c r="AO272" s="34"/>
      <c r="AP272" s="34"/>
      <c r="AQ272" s="34"/>
      <c r="AR272" s="34"/>
      <c r="AS272" s="35">
        <f>IF(AM272-AN272&lt;&gt;0,AO272/(AM272-AN272),"")</f>
      </c>
      <c r="AT272" s="36"/>
      <c r="AU272" s="36"/>
      <c r="AV272" s="36"/>
      <c r="AW272" s="36"/>
      <c r="AX272" s="36"/>
      <c r="AY272" s="36"/>
      <c r="AZ272" s="36">
        <f>IF(AT272-AU272&lt;&gt;0,AV272/(AT272-AU272),"")</f>
      </c>
    </row>
    <row r="273" spans="1:52" ht="12.75" customHeight="1">
      <c r="A273" s="17" t="s">
        <v>286</v>
      </c>
      <c r="B273" s="17"/>
      <c r="C273" s="17"/>
      <c r="D273" s="20">
        <f>$K273+$R273+$Y273+$AF273+$AM273+$AT273</f>
        <v>3</v>
      </c>
      <c r="E273" s="21">
        <f>$L273+$S273+$Z273+$AG273+$AN273+$AU273</f>
        <v>0</v>
      </c>
      <c r="F273" s="21">
        <f>$M273+$T273+$AA273+$AH273+$AO273+$AV273</f>
        <v>11</v>
      </c>
      <c r="G273" s="22">
        <f>MAX($N273,$U273,$AB273,$AI273,$AP273,$AW273)</f>
        <v>9</v>
      </c>
      <c r="H273" s="22">
        <f>$O273+$V273+$AC273+$AJ273+$AQ273+$AX273</f>
        <v>0</v>
      </c>
      <c r="I273" s="22">
        <f>$P273+$W273+$AD273+$AK273+$AR273+$AY273</f>
        <v>0</v>
      </c>
      <c r="J273" s="23">
        <f>IF(D273-E273&lt;&gt;0,F273/(D273-E273),"")</f>
        <v>3.6666666666666665</v>
      </c>
      <c r="K273" s="24"/>
      <c r="L273" s="24"/>
      <c r="M273" s="24"/>
      <c r="N273" s="24"/>
      <c r="O273" s="24"/>
      <c r="P273" s="24"/>
      <c r="Q273" s="26">
        <f>IF(K273-L273&lt;&gt;0,M273/(K273-L273),"")</f>
      </c>
      <c r="R273" s="27"/>
      <c r="S273" s="27"/>
      <c r="T273" s="27"/>
      <c r="U273" s="27"/>
      <c r="V273" s="27"/>
      <c r="W273" s="27"/>
      <c r="X273" s="29">
        <f>IF(R273-S273&lt;&gt;0,T273/(R273-S273),"")</f>
      </c>
      <c r="Y273" s="30">
        <v>3</v>
      </c>
      <c r="Z273" s="30">
        <v>0</v>
      </c>
      <c r="AA273" s="30">
        <v>11</v>
      </c>
      <c r="AB273" s="30">
        <v>9</v>
      </c>
      <c r="AC273" s="30"/>
      <c r="AD273" s="30"/>
      <c r="AE273" s="31">
        <f>IF(Y273-Z273&lt;&gt;0,AA273/(Y273-Z273),"")</f>
        <v>3.6666666666666665</v>
      </c>
      <c r="AF273" s="32"/>
      <c r="AG273" s="32"/>
      <c r="AH273" s="32"/>
      <c r="AI273" s="32"/>
      <c r="AJ273" s="32"/>
      <c r="AK273" s="32"/>
      <c r="AL273" s="33">
        <f>IF(AF273-AG273&lt;&gt;0,AH273/(AF273-AG273),"")</f>
      </c>
      <c r="AM273" s="34"/>
      <c r="AN273" s="34"/>
      <c r="AO273" s="34"/>
      <c r="AP273" s="34"/>
      <c r="AQ273" s="34"/>
      <c r="AR273" s="34"/>
      <c r="AS273" s="35">
        <f>IF(AM273-AN273&lt;&gt;0,AO273/(AM273-AN273),"")</f>
      </c>
      <c r="AT273" s="36"/>
      <c r="AU273" s="36"/>
      <c r="AV273" s="36"/>
      <c r="AW273" s="36"/>
      <c r="AX273" s="36"/>
      <c r="AY273" s="36"/>
      <c r="AZ273" s="36">
        <f>IF(AT273-AU273&lt;&gt;0,AV273/(AT273-AU273),"")</f>
      </c>
    </row>
    <row r="274" spans="1:52" ht="12.75" customHeight="1">
      <c r="A274" s="17" t="s">
        <v>287</v>
      </c>
      <c r="B274" s="17"/>
      <c r="C274" s="17">
        <v>584</v>
      </c>
      <c r="D274" s="20">
        <f>$K274+$R274+$Y274+$AF274+$AM274+$AT274</f>
        <v>1</v>
      </c>
      <c r="E274" s="21">
        <f>$L274+$S274+$Z274+$AG274+$AN274+$AU274</f>
        <v>0</v>
      </c>
      <c r="F274" s="21">
        <f>$M274+$T274+$AA274+$AH274+$AO274+$AV274</f>
        <v>0</v>
      </c>
      <c r="G274" s="22">
        <f>MAX($N274,$U274,$AB274,$AI274,$AP274,$AW274)</f>
        <v>0</v>
      </c>
      <c r="H274" s="22">
        <f>$O274+$V274+$AC274+$AJ274+$AQ274+$AX274</f>
        <v>0</v>
      </c>
      <c r="I274" s="22">
        <f>$P274+$W274+$AD274+$AK274+$AR274+$AY274</f>
        <v>0</v>
      </c>
      <c r="J274" s="23">
        <f>IF(D274-E274&lt;&gt;0,F274/(D274-E274),"")</f>
        <v>0</v>
      </c>
      <c r="K274" s="24"/>
      <c r="L274" s="24"/>
      <c r="M274" s="24"/>
      <c r="N274" s="24"/>
      <c r="O274" s="24"/>
      <c r="P274" s="24"/>
      <c r="Q274" s="26">
        <f>IF(K274-L274&lt;&gt;0,M274/(K274-L274),"")</f>
      </c>
      <c r="R274" s="27"/>
      <c r="S274" s="27"/>
      <c r="T274" s="27"/>
      <c r="U274" s="27"/>
      <c r="V274" s="27"/>
      <c r="W274" s="27"/>
      <c r="X274" s="29">
        <f>IF(R274-S274&lt;&gt;0,T274/(R274-S274),"")</f>
      </c>
      <c r="Y274" s="30"/>
      <c r="Z274" s="30"/>
      <c r="AA274" s="30"/>
      <c r="AB274" s="30"/>
      <c r="AC274" s="30"/>
      <c r="AD274" s="30"/>
      <c r="AE274" s="31">
        <f>IF(Y274-Z274&lt;&gt;0,AA274/(Y274-Z274),"")</f>
      </c>
      <c r="AF274" s="32"/>
      <c r="AG274" s="32"/>
      <c r="AH274" s="32"/>
      <c r="AI274" s="32"/>
      <c r="AJ274" s="32"/>
      <c r="AK274" s="32"/>
      <c r="AL274" s="33">
        <f>IF(AF274-AG274&lt;&gt;0,AH274/(AF274-AG274),"")</f>
      </c>
      <c r="AM274" s="34">
        <v>1</v>
      </c>
      <c r="AN274" s="34">
        <v>0</v>
      </c>
      <c r="AO274" s="34">
        <v>0</v>
      </c>
      <c r="AP274" s="34">
        <v>0</v>
      </c>
      <c r="AQ274" s="34"/>
      <c r="AR274" s="34"/>
      <c r="AS274" s="35">
        <f>IF(AM274-AN274&lt;&gt;0,AO274/(AM274-AN274),"")</f>
        <v>0</v>
      </c>
      <c r="AT274" s="36"/>
      <c r="AU274" s="36"/>
      <c r="AV274" s="36"/>
      <c r="AW274" s="36"/>
      <c r="AX274" s="36"/>
      <c r="AY274" s="36"/>
      <c r="AZ274" s="36">
        <f>IF(AT274-AU274&lt;&gt;0,AV274/(AT274-AU274),"")</f>
      </c>
    </row>
    <row r="275" spans="1:52" ht="12.75" customHeight="1">
      <c r="A275" s="17" t="s">
        <v>288</v>
      </c>
      <c r="B275" s="17"/>
      <c r="C275" s="17">
        <v>523</v>
      </c>
      <c r="D275" s="20">
        <f>$K275+$R275+$Y275+$AF275+$AM275+$AT275</f>
        <v>1</v>
      </c>
      <c r="E275" s="21">
        <f>$L275+$S275+$Z275+$AG275+$AN275+$AU275</f>
        <v>0</v>
      </c>
      <c r="F275" s="21">
        <f>$M275+$T275+$AA275+$AH275+$AO275+$AV275</f>
        <v>1</v>
      </c>
      <c r="G275" s="22">
        <f>MAX($N275,$U275,$AB275,$AI275,$AP275,$AW275)</f>
        <v>1</v>
      </c>
      <c r="H275" s="22">
        <f>$O275+$V275+$AC275+$AJ275+$AQ275+$AX275</f>
        <v>0</v>
      </c>
      <c r="I275" s="22">
        <f>$P275+$W275+$AD275+$AK275+$AR275+$AY275</f>
        <v>0</v>
      </c>
      <c r="J275" s="23">
        <f>IF(D275-E275&lt;&gt;0,F275/(D275-E275),"")</f>
        <v>1</v>
      </c>
      <c r="K275" s="24"/>
      <c r="L275" s="24"/>
      <c r="M275" s="24"/>
      <c r="N275" s="24"/>
      <c r="O275" s="24"/>
      <c r="P275" s="24"/>
      <c r="Q275" s="26">
        <f>IF(K275-L275&lt;&gt;0,M275/(K275-L275),"")</f>
      </c>
      <c r="R275" s="27"/>
      <c r="S275" s="27"/>
      <c r="T275" s="27"/>
      <c r="U275" s="27"/>
      <c r="V275" s="27"/>
      <c r="W275" s="27"/>
      <c r="X275" s="29">
        <f>IF(R275-S275&lt;&gt;0,T275/(R275-S275),"")</f>
      </c>
      <c r="Y275" s="30"/>
      <c r="Z275" s="30"/>
      <c r="AA275" s="30"/>
      <c r="AB275" s="30"/>
      <c r="AC275" s="30"/>
      <c r="AD275" s="30"/>
      <c r="AE275" s="31">
        <f>IF(Y275-Z275&lt;&gt;0,AA275/(Y275-Z275),"")</f>
      </c>
      <c r="AF275" s="32"/>
      <c r="AG275" s="32"/>
      <c r="AH275" s="32"/>
      <c r="AI275" s="32"/>
      <c r="AJ275" s="32"/>
      <c r="AK275" s="32"/>
      <c r="AL275" s="33">
        <f>IF(AF275-AG275&lt;&gt;0,AH275/(AF275-AG275),"")</f>
      </c>
      <c r="AM275" s="34">
        <v>1</v>
      </c>
      <c r="AN275" s="34">
        <v>0</v>
      </c>
      <c r="AO275" s="34">
        <v>1</v>
      </c>
      <c r="AP275" s="34">
        <v>1</v>
      </c>
      <c r="AQ275" s="34"/>
      <c r="AR275" s="34"/>
      <c r="AS275" s="35">
        <f>IF(AM275-AN275&lt;&gt;0,AO275/(AM275-AN275),"")</f>
        <v>1</v>
      </c>
      <c r="AT275" s="36"/>
      <c r="AU275" s="36"/>
      <c r="AV275" s="36"/>
      <c r="AW275" s="36"/>
      <c r="AX275" s="36"/>
      <c r="AY275" s="36"/>
      <c r="AZ275" s="36">
        <f>IF(AT275-AU275&lt;&gt;0,AV275/(AT275-AU275),"")</f>
      </c>
    </row>
    <row r="276" spans="1:52" ht="12.75" customHeight="1">
      <c r="A276" s="17" t="s">
        <v>289</v>
      </c>
      <c r="B276" s="17"/>
      <c r="C276" s="17">
        <v>542</v>
      </c>
      <c r="D276" s="20">
        <f>$K276+$R276+$Y276+$AF276+$AM276+$AT276</f>
        <v>3</v>
      </c>
      <c r="E276" s="21">
        <f>$L276+$S276+$Z276+$AG276+$AN276+$AU276</f>
        <v>0</v>
      </c>
      <c r="F276" s="21">
        <f>$M276+$T276+$AA276+$AH276+$AO276+$AV276</f>
        <v>12</v>
      </c>
      <c r="G276" s="22">
        <f>MAX($N276,$U276,$AB276,$AI276,$AP276,$AW276)</f>
        <v>5</v>
      </c>
      <c r="H276" s="22">
        <f>$O276+$V276+$AC276+$AJ276+$AQ276+$AX276</f>
        <v>0</v>
      </c>
      <c r="I276" s="22">
        <f>$P276+$W276+$AD276+$AK276+$AR276+$AY276</f>
        <v>0</v>
      </c>
      <c r="J276" s="23">
        <f>IF(D276-E276&lt;&gt;0,F276/(D276-E276),"")</f>
        <v>4</v>
      </c>
      <c r="K276" s="24"/>
      <c r="L276" s="24"/>
      <c r="M276" s="24"/>
      <c r="N276" s="24"/>
      <c r="O276" s="24"/>
      <c r="P276" s="24"/>
      <c r="Q276" s="26">
        <f>IF(K276-L276&lt;&gt;0,M276/(K276-L276),"")</f>
      </c>
      <c r="R276" s="27"/>
      <c r="S276" s="27"/>
      <c r="T276" s="27"/>
      <c r="U276" s="27"/>
      <c r="V276" s="27"/>
      <c r="W276" s="27"/>
      <c r="X276" s="29">
        <f>IF(R276-S276&lt;&gt;0,T276/(R276-S276),"")</f>
      </c>
      <c r="Y276" s="30"/>
      <c r="Z276" s="30"/>
      <c r="AA276" s="30"/>
      <c r="AB276" s="30"/>
      <c r="AC276" s="30"/>
      <c r="AD276" s="30"/>
      <c r="AE276" s="31">
        <f>IF(Y276-Z276&lt;&gt;0,AA276/(Y276-Z276),"")</f>
      </c>
      <c r="AF276" s="32">
        <v>2</v>
      </c>
      <c r="AG276" s="32">
        <v>0</v>
      </c>
      <c r="AH276" s="28">
        <v>7</v>
      </c>
      <c r="AI276" s="28">
        <v>4</v>
      </c>
      <c r="AJ276" s="28"/>
      <c r="AK276" s="28"/>
      <c r="AL276" s="33">
        <f>IF(AF276-AG276&lt;&gt;0,AH276/(AF276-AG276),"")</f>
        <v>3.5</v>
      </c>
      <c r="AM276" s="34">
        <v>1</v>
      </c>
      <c r="AN276" s="34">
        <v>0</v>
      </c>
      <c r="AO276" s="34">
        <v>5</v>
      </c>
      <c r="AP276" s="34">
        <v>5</v>
      </c>
      <c r="AQ276" s="34"/>
      <c r="AR276" s="34"/>
      <c r="AS276" s="35">
        <f>IF(AM276-AN276&lt;&gt;0,AO276/(AM276-AN276),"")</f>
        <v>5</v>
      </c>
      <c r="AT276" s="36"/>
      <c r="AU276" s="36"/>
      <c r="AV276" s="36"/>
      <c r="AW276" s="36"/>
      <c r="AX276" s="36"/>
      <c r="AY276" s="36"/>
      <c r="AZ276" s="36">
        <f>IF(AT276-AU276&lt;&gt;0,AV276/(AT276-AU276),"")</f>
      </c>
    </row>
    <row r="277" spans="1:52" ht="12.75" customHeight="1">
      <c r="A277" s="17" t="s">
        <v>290</v>
      </c>
      <c r="B277" s="17"/>
      <c r="C277" s="17">
        <v>243</v>
      </c>
      <c r="D277" s="20">
        <f>$K277+$R277+$Y277+$AF277+$AM277+$AT277</f>
        <v>94</v>
      </c>
      <c r="E277" s="21">
        <f>$L277+$S277+$Z277+$AG277+$AN277+$AU277</f>
        <v>17</v>
      </c>
      <c r="F277" s="21">
        <f>$M277+$T277+$AA277+$AH277+$AO277+$AV277</f>
        <v>621</v>
      </c>
      <c r="G277" s="22">
        <f>MAX($N277,$U277,$AB277,$AI277,$AP277,$AW277)</f>
        <v>48</v>
      </c>
      <c r="H277" s="22">
        <f>$O277+$V277+$AC277+$AJ277+$AQ277+$AX277</f>
        <v>0</v>
      </c>
      <c r="I277" s="22">
        <f>$P277+$W277+$AD277+$AK277+$AR277+$AY277</f>
        <v>0</v>
      </c>
      <c r="J277" s="23">
        <f>IF(D277-E277&lt;&gt;0,F277/(D277-E277),"")</f>
        <v>8.064935064935066</v>
      </c>
      <c r="K277" s="24"/>
      <c r="L277" s="24"/>
      <c r="M277" s="24"/>
      <c r="N277" s="24"/>
      <c r="O277" s="24"/>
      <c r="P277" s="24"/>
      <c r="Q277" s="26">
        <f>IF(K277-L277&lt;&gt;0,M277/(K277-L277),"")</f>
      </c>
      <c r="R277" s="27"/>
      <c r="S277" s="27"/>
      <c r="T277" s="27"/>
      <c r="U277" s="27"/>
      <c r="V277" s="27"/>
      <c r="W277" s="27"/>
      <c r="X277" s="29">
        <f>IF(R277-S277&lt;&gt;0,T277/(R277-S277),"")</f>
      </c>
      <c r="Y277" s="30">
        <v>4</v>
      </c>
      <c r="Z277" s="30">
        <v>0</v>
      </c>
      <c r="AA277" s="30">
        <v>14</v>
      </c>
      <c r="AB277" s="30">
        <v>8</v>
      </c>
      <c r="AC277" s="30"/>
      <c r="AD277" s="30"/>
      <c r="AE277" s="31">
        <f>IF(Y277-Z277&lt;&gt;0,AA277/(Y277-Z277),"")</f>
        <v>3.5</v>
      </c>
      <c r="AF277" s="32">
        <v>86</v>
      </c>
      <c r="AG277" s="32">
        <v>17</v>
      </c>
      <c r="AH277" s="32">
        <v>588</v>
      </c>
      <c r="AI277" s="32">
        <v>48</v>
      </c>
      <c r="AJ277" s="32"/>
      <c r="AK277" s="32"/>
      <c r="AL277" s="33">
        <f>IF(AF277-AG277&lt;&gt;0,AH277/(AF277-AG277),"")</f>
        <v>8.521739130434783</v>
      </c>
      <c r="AM277" s="34">
        <v>4</v>
      </c>
      <c r="AN277" s="34">
        <v>0</v>
      </c>
      <c r="AO277" s="34">
        <v>19</v>
      </c>
      <c r="AP277" s="34">
        <v>8</v>
      </c>
      <c r="AQ277" s="34"/>
      <c r="AR277" s="34"/>
      <c r="AS277" s="35">
        <f>IF(AM277-AN277&lt;&gt;0,AO277/(AM277-AN277),"")</f>
        <v>4.75</v>
      </c>
      <c r="AT277" s="36"/>
      <c r="AU277" s="36"/>
      <c r="AV277" s="36"/>
      <c r="AW277" s="36"/>
      <c r="AX277" s="36"/>
      <c r="AY277" s="36"/>
      <c r="AZ277" s="36">
        <f>IF(AT277-AU277&lt;&gt;0,AV277/(AT277-AU277),"")</f>
      </c>
    </row>
    <row r="278" spans="1:52" ht="12.75" customHeight="1">
      <c r="A278" s="17" t="s">
        <v>291</v>
      </c>
      <c r="B278" s="17"/>
      <c r="C278" s="17">
        <v>307</v>
      </c>
      <c r="D278" s="20">
        <f>$K278+$R278+$Y278+$AF278+$AM278+$AT278</f>
        <v>19</v>
      </c>
      <c r="E278" s="21">
        <f>$L278+$S278+$Z278+$AG278+$AN278+$AU278</f>
        <v>7</v>
      </c>
      <c r="F278" s="21">
        <f>$M278+$T278+$AA278+$AH278+$AO278+$AV278</f>
        <v>162</v>
      </c>
      <c r="G278" s="22">
        <f>MAX($N278,$U278,$AB278,$AI278,$AP278,$AW278)</f>
        <v>22</v>
      </c>
      <c r="H278" s="22">
        <f>$O278+$V278+$AC278+$AJ278+$AQ278+$AX278</f>
        <v>0</v>
      </c>
      <c r="I278" s="22">
        <f>$P278+$W278+$AD278+$AK278+$AR278+$AY278</f>
        <v>0</v>
      </c>
      <c r="J278" s="23">
        <f>IF(D278-E278&lt;&gt;0,F278/(D278-E278),"")</f>
        <v>13.5</v>
      </c>
      <c r="K278" s="24"/>
      <c r="L278" s="24"/>
      <c r="M278" s="24"/>
      <c r="N278" s="24"/>
      <c r="O278" s="24"/>
      <c r="P278" s="24"/>
      <c r="Q278" s="26">
        <f>IF(K278-L278&lt;&gt;0,M278/(K278-L278),"")</f>
      </c>
      <c r="R278" s="27"/>
      <c r="S278" s="27"/>
      <c r="T278" s="27"/>
      <c r="U278" s="27"/>
      <c r="V278" s="27"/>
      <c r="W278" s="27"/>
      <c r="X278" s="29">
        <f>IF(R278-S278&lt;&gt;0,T278/(R278-S278),"")</f>
      </c>
      <c r="Y278" s="30">
        <v>7</v>
      </c>
      <c r="Z278" s="30">
        <v>4</v>
      </c>
      <c r="AA278" s="30">
        <v>66</v>
      </c>
      <c r="AB278" s="30">
        <v>21</v>
      </c>
      <c r="AC278" s="30"/>
      <c r="AD278" s="30"/>
      <c r="AE278" s="31">
        <f>IF(Y278-Z278&lt;&gt;0,AA278/(Y278-Z278),"")</f>
        <v>22</v>
      </c>
      <c r="AF278" s="32">
        <v>12</v>
      </c>
      <c r="AG278" s="32">
        <v>3</v>
      </c>
      <c r="AH278" s="32">
        <v>96</v>
      </c>
      <c r="AI278" s="32">
        <v>22</v>
      </c>
      <c r="AJ278" s="32"/>
      <c r="AK278" s="32"/>
      <c r="AL278" s="33">
        <f>IF(AF278-AG278&lt;&gt;0,AH278/(AF278-AG278),"")</f>
        <v>10.666666666666666</v>
      </c>
      <c r="AM278" s="34"/>
      <c r="AN278" s="34"/>
      <c r="AO278" s="34"/>
      <c r="AP278" s="34"/>
      <c r="AQ278" s="34"/>
      <c r="AR278" s="34"/>
      <c r="AS278" s="35">
        <f>IF(AM278-AN278&lt;&gt;0,AO278/(AM278-AN278),"")</f>
      </c>
      <c r="AT278" s="36"/>
      <c r="AU278" s="36"/>
      <c r="AV278" s="36"/>
      <c r="AW278" s="36"/>
      <c r="AX278" s="36"/>
      <c r="AY278" s="36"/>
      <c r="AZ278" s="36">
        <f>IF(AT278-AU278&lt;&gt;0,AV278/(AT278-AU278),"")</f>
      </c>
    </row>
    <row r="279" spans="1:52" ht="12.75" customHeight="1">
      <c r="A279" s="17" t="s">
        <v>292</v>
      </c>
      <c r="B279" s="17">
        <v>1980</v>
      </c>
      <c r="C279" s="17">
        <v>56</v>
      </c>
      <c r="D279" s="20">
        <f>$K279+$R279+$Y279+$AF279+$AM279+$AT279</f>
        <v>9</v>
      </c>
      <c r="E279" s="21">
        <f>$L279+$S279+$Z279+$AG279+$AN279+$AU279</f>
        <v>2</v>
      </c>
      <c r="F279" s="21">
        <f>$M279+$T279+$AA279+$AH279+$AO279+$AV279</f>
        <v>19</v>
      </c>
      <c r="G279" s="22">
        <f>MAX($N279,$U279,$AB279,$AI279,$AP279,$AW279)</f>
        <v>10</v>
      </c>
      <c r="H279" s="22">
        <f>$O279+$V279+$AC279+$AJ279+$AQ279+$AX279</f>
        <v>0</v>
      </c>
      <c r="I279" s="22">
        <f>$P279+$W279+$AD279+$AK279+$AR279+$AY279</f>
        <v>0</v>
      </c>
      <c r="J279" s="23">
        <f>IF(D279-E279&lt;&gt;0,F279/(D279-E279),"")</f>
        <v>2.7142857142857144</v>
      </c>
      <c r="K279" s="24">
        <v>6</v>
      </c>
      <c r="L279" s="24">
        <v>1</v>
      </c>
      <c r="M279" s="24">
        <v>9</v>
      </c>
      <c r="N279" s="24">
        <v>5</v>
      </c>
      <c r="O279" s="24"/>
      <c r="P279" s="24"/>
      <c r="Q279" s="26">
        <f>IF(K279-L279&lt;&gt;0,M279/(K279-L279),"")</f>
        <v>1.8</v>
      </c>
      <c r="R279" s="38">
        <v>3</v>
      </c>
      <c r="S279" s="38">
        <v>1</v>
      </c>
      <c r="T279" s="38">
        <v>10</v>
      </c>
      <c r="U279" s="38">
        <v>10</v>
      </c>
      <c r="V279" s="38"/>
      <c r="W279" s="38"/>
      <c r="X279" s="29">
        <f>IF(R279-S279&lt;&gt;0,T279/(R279-S279),"")</f>
        <v>5</v>
      </c>
      <c r="Y279" s="30"/>
      <c r="Z279" s="30"/>
      <c r="AA279" s="30"/>
      <c r="AB279" s="30"/>
      <c r="AC279" s="30"/>
      <c r="AD279" s="30"/>
      <c r="AE279" s="31">
        <f>IF(Y279-Z279&lt;&gt;0,AA279/(Y279-Z279),"")</f>
      </c>
      <c r="AF279" s="32"/>
      <c r="AG279" s="32"/>
      <c r="AH279" s="32"/>
      <c r="AI279" s="32"/>
      <c r="AJ279" s="32"/>
      <c r="AK279" s="32"/>
      <c r="AL279" s="33">
        <f>IF(AF279-AG279&lt;&gt;0,AH279/(AF279-AG279),"")</f>
      </c>
      <c r="AM279" s="34"/>
      <c r="AN279" s="34"/>
      <c r="AO279" s="34"/>
      <c r="AP279" s="34"/>
      <c r="AQ279" s="34"/>
      <c r="AR279" s="34"/>
      <c r="AS279" s="35">
        <f>IF(AM279-AN279&lt;&gt;0,AO279/(AM279-AN279),"")</f>
      </c>
      <c r="AT279" s="36"/>
      <c r="AU279" s="36"/>
      <c r="AV279" s="36"/>
      <c r="AW279" s="36"/>
      <c r="AX279" s="36"/>
      <c r="AY279" s="36"/>
      <c r="AZ279" s="36">
        <f>IF(AT279-AU279&lt;&gt;0,AV279/(AT279-AU279),"")</f>
      </c>
    </row>
    <row r="280" spans="1:52" ht="12.75" customHeight="1">
      <c r="A280" s="17" t="s">
        <v>293</v>
      </c>
      <c r="B280" s="17"/>
      <c r="C280" s="17">
        <v>202</v>
      </c>
      <c r="D280" s="20">
        <f>$K280+$R280+$Y280+$AF280+$AM280+$AT280</f>
        <v>1</v>
      </c>
      <c r="E280" s="21">
        <f>$L280+$S280+$Z280+$AG280+$AN280+$AU280</f>
        <v>0</v>
      </c>
      <c r="F280" s="21">
        <f>$M280+$T280+$AA280+$AH280+$AO280+$AV280</f>
        <v>0</v>
      </c>
      <c r="G280" s="22">
        <f>MAX($N280,$U280,$AB280,$AI280,$AP280,$AW280)</f>
        <v>0</v>
      </c>
      <c r="H280" s="22">
        <f>$O280+$V280+$AC280+$AJ280+$AQ280+$AX280</f>
        <v>0</v>
      </c>
      <c r="I280" s="22">
        <f>$P280+$W280+$AD280+$AK280+$AR280+$AY280</f>
        <v>0</v>
      </c>
      <c r="J280" s="23">
        <f>IF(D280-E280&lt;&gt;0,F280/(D280-E280),"")</f>
        <v>0</v>
      </c>
      <c r="K280" s="24"/>
      <c r="L280" s="24"/>
      <c r="M280" s="24"/>
      <c r="N280" s="24"/>
      <c r="O280" s="24"/>
      <c r="P280" s="24"/>
      <c r="Q280" s="26">
        <f>IF(K280-L280&lt;&gt;0,M280/(K280-L280),"")</f>
      </c>
      <c r="R280" s="27"/>
      <c r="S280" s="27"/>
      <c r="T280" s="27"/>
      <c r="U280" s="27"/>
      <c r="V280" s="27"/>
      <c r="W280" s="27"/>
      <c r="X280" s="29">
        <f>IF(R280-S280&lt;&gt;0,T280/(R280-S280),"")</f>
      </c>
      <c r="Y280" s="30">
        <v>1</v>
      </c>
      <c r="Z280" s="30">
        <v>0</v>
      </c>
      <c r="AA280" s="30">
        <v>0</v>
      </c>
      <c r="AB280" s="30">
        <v>0</v>
      </c>
      <c r="AC280" s="30"/>
      <c r="AD280" s="30"/>
      <c r="AE280" s="31">
        <f>IF(Y280-Z280&lt;&gt;0,AA280/(Y280-Z280),"")</f>
        <v>0</v>
      </c>
      <c r="AF280" s="32"/>
      <c r="AG280" s="32"/>
      <c r="AH280" s="32"/>
      <c r="AI280" s="32"/>
      <c r="AJ280" s="32"/>
      <c r="AK280" s="32"/>
      <c r="AL280" s="33">
        <f>IF(AF280-AG280&lt;&gt;0,AH280/(AF280-AG280),"")</f>
      </c>
      <c r="AM280" s="34"/>
      <c r="AN280" s="34"/>
      <c r="AO280" s="34"/>
      <c r="AP280" s="34"/>
      <c r="AQ280" s="34"/>
      <c r="AR280" s="34"/>
      <c r="AS280" s="35">
        <f>IF(AM280-AN280&lt;&gt;0,AO280/(AM280-AN280),"")</f>
      </c>
      <c r="AT280" s="36"/>
      <c r="AU280" s="36"/>
      <c r="AV280" s="36"/>
      <c r="AW280" s="36"/>
      <c r="AX280" s="36"/>
      <c r="AY280" s="36"/>
      <c r="AZ280" s="36">
        <f>IF(AT280-AU280&lt;&gt;0,AV280/(AT280-AU280),"")</f>
      </c>
    </row>
    <row r="281" spans="1:52" ht="12.75" customHeight="1">
      <c r="A281" s="17" t="s">
        <v>294</v>
      </c>
      <c r="B281" s="17"/>
      <c r="C281" s="17">
        <v>247</v>
      </c>
      <c r="D281" s="20">
        <f>$K281+$R281+$Y281+$AF281+$AM281+$AT281</f>
        <v>2</v>
      </c>
      <c r="E281" s="21">
        <f>$L281+$S281+$Z281+$AG281+$AN281+$AU281</f>
        <v>0</v>
      </c>
      <c r="F281" s="21">
        <f>$M281+$T281+$AA281+$AH281+$AO281+$AV281</f>
        <v>3</v>
      </c>
      <c r="G281" s="22">
        <f>MAX($N281,$U281,$AB281,$AI281,$AP281,$AW281)</f>
        <v>3</v>
      </c>
      <c r="H281" s="22">
        <f>$O281+$V281+$AC281+$AJ281+$AQ281+$AX281</f>
        <v>0</v>
      </c>
      <c r="I281" s="22">
        <f>$P281+$W281+$AD281+$AK281+$AR281+$AY281</f>
        <v>0</v>
      </c>
      <c r="J281" s="23">
        <f>IF(D281-E281&lt;&gt;0,F281/(D281-E281),"")</f>
        <v>1.5</v>
      </c>
      <c r="K281" s="24"/>
      <c r="L281" s="24"/>
      <c r="M281" s="24"/>
      <c r="N281" s="24"/>
      <c r="O281" s="24"/>
      <c r="P281" s="24"/>
      <c r="Q281" s="26">
        <f>IF(K281-L281&lt;&gt;0,M281/(K281-L281),"")</f>
      </c>
      <c r="R281" s="27"/>
      <c r="S281" s="27"/>
      <c r="T281" s="27"/>
      <c r="U281" s="27"/>
      <c r="V281" s="27"/>
      <c r="W281" s="27"/>
      <c r="X281" s="29">
        <f>IF(R281-S281&lt;&gt;0,T281/(R281-S281),"")</f>
      </c>
      <c r="Y281" s="30">
        <v>1</v>
      </c>
      <c r="Z281" s="30">
        <v>0</v>
      </c>
      <c r="AA281" s="30">
        <v>0</v>
      </c>
      <c r="AB281" s="30">
        <v>0</v>
      </c>
      <c r="AC281" s="30"/>
      <c r="AD281" s="30"/>
      <c r="AE281" s="31">
        <f>IF(Y281-Z281&lt;&gt;0,AA281/(Y281-Z281),"")</f>
        <v>0</v>
      </c>
      <c r="AF281" s="32">
        <v>1</v>
      </c>
      <c r="AG281" s="32">
        <v>0</v>
      </c>
      <c r="AH281" s="32">
        <v>3</v>
      </c>
      <c r="AI281" s="32">
        <v>3</v>
      </c>
      <c r="AJ281" s="32"/>
      <c r="AK281" s="32"/>
      <c r="AL281" s="33">
        <f>IF(AF281-AG281&lt;&gt;0,AH281/(AF281-AG281),"")</f>
        <v>3</v>
      </c>
      <c r="AM281" s="34"/>
      <c r="AN281" s="34"/>
      <c r="AO281" s="34"/>
      <c r="AP281" s="34"/>
      <c r="AQ281" s="34"/>
      <c r="AR281" s="34"/>
      <c r="AS281" s="35">
        <f>IF(AM281-AN281&lt;&gt;0,AO281/(AM281-AN281),"")</f>
      </c>
      <c r="AT281" s="36"/>
      <c r="AU281" s="36"/>
      <c r="AV281" s="36"/>
      <c r="AW281" s="36"/>
      <c r="AX281" s="36"/>
      <c r="AY281" s="36"/>
      <c r="AZ281" s="36">
        <f>IF(AT281-AU281&lt;&gt;0,AV281/(AT281-AU281),"")</f>
      </c>
    </row>
    <row r="282" spans="1:52" ht="12.75" customHeight="1">
      <c r="A282" s="17" t="s">
        <v>295</v>
      </c>
      <c r="B282" s="17">
        <v>1990</v>
      </c>
      <c r="C282" s="17">
        <v>114</v>
      </c>
      <c r="D282" s="20">
        <f>$K282+$R282+$Y282+$AF282+$AM282+$AT282</f>
        <v>16</v>
      </c>
      <c r="E282" s="21">
        <f>$L282+$S282+$Z282+$AG282+$AN282+$AU282</f>
        <v>2</v>
      </c>
      <c r="F282" s="21">
        <f>$M282+$T282+$AA282+$AH282+$AO282+$AV282</f>
        <v>92</v>
      </c>
      <c r="G282" s="22">
        <f>MAX($N282,$U282,$AB282,$AI282,$AP282,$AW282)</f>
        <v>17</v>
      </c>
      <c r="H282" s="22">
        <f>$O282+$V282+$AC282+$AJ282+$AQ282+$AX282</f>
        <v>0</v>
      </c>
      <c r="I282" s="22">
        <f>$P282+$W282+$AD282+$AK282+$AR282+$AY282</f>
        <v>0</v>
      </c>
      <c r="J282" s="23">
        <f>IF(D282-E282&lt;&gt;0,F282/(D282-E282),"")</f>
        <v>6.571428571428571</v>
      </c>
      <c r="K282" s="24">
        <v>13</v>
      </c>
      <c r="L282" s="24">
        <v>2</v>
      </c>
      <c r="M282" s="24">
        <v>53</v>
      </c>
      <c r="N282" s="24">
        <v>16</v>
      </c>
      <c r="O282" s="24"/>
      <c r="P282" s="24"/>
      <c r="Q282" s="26">
        <f>IF(K282-L282&lt;&gt;0,M282/(K282-L282),"")</f>
        <v>4.818181818181818</v>
      </c>
      <c r="R282" s="38"/>
      <c r="S282" s="38"/>
      <c r="T282" s="38"/>
      <c r="U282" s="38"/>
      <c r="V282" s="38"/>
      <c r="W282" s="38"/>
      <c r="X282" s="29">
        <f>IF(R282-S282&lt;&gt;0,T282/(R282-S282),"")</f>
      </c>
      <c r="Y282" s="30">
        <v>3</v>
      </c>
      <c r="Z282" s="30">
        <v>0</v>
      </c>
      <c r="AA282" s="30">
        <v>39</v>
      </c>
      <c r="AB282" s="30">
        <v>17</v>
      </c>
      <c r="AC282" s="30"/>
      <c r="AD282" s="30"/>
      <c r="AE282" s="31">
        <f>IF(Y282-Z282&lt;&gt;0,AA282/(Y282-Z282),"")</f>
        <v>13</v>
      </c>
      <c r="AF282" s="32"/>
      <c r="AG282" s="32"/>
      <c r="AH282" s="32"/>
      <c r="AI282" s="32"/>
      <c r="AJ282" s="32"/>
      <c r="AK282" s="32"/>
      <c r="AL282" s="33">
        <f>IF(AF282-AG282&lt;&gt;0,AH282/(AF282-AG282),"")</f>
      </c>
      <c r="AM282" s="34"/>
      <c r="AN282" s="34"/>
      <c r="AO282" s="34"/>
      <c r="AP282" s="34"/>
      <c r="AQ282" s="34"/>
      <c r="AR282" s="34"/>
      <c r="AS282" s="35">
        <f>IF(AM282-AN282&lt;&gt;0,AO282/(AM282-AN282),"")</f>
      </c>
      <c r="AT282" s="36"/>
      <c r="AU282" s="36"/>
      <c r="AV282" s="36"/>
      <c r="AW282" s="36"/>
      <c r="AX282" s="36"/>
      <c r="AY282" s="36"/>
      <c r="AZ282" s="36">
        <f>IF(AT282-AU282&lt;&gt;0,AV282/(AT282-AU282),"")</f>
      </c>
    </row>
    <row r="283" spans="1:52" ht="12.75" customHeight="1">
      <c r="A283" s="17" t="s">
        <v>296</v>
      </c>
      <c r="B283" s="17">
        <v>1978</v>
      </c>
      <c r="C283" s="17">
        <v>36</v>
      </c>
      <c r="D283" s="20">
        <f>$K283+$R283+$Y283+$AF283+$AM283+$AT283</f>
        <v>5</v>
      </c>
      <c r="E283" s="21">
        <f>$L283+$S283+$Z283+$AG283+$AN283+$AU283</f>
        <v>1</v>
      </c>
      <c r="F283" s="21">
        <f>$M283+$T283+$AA283+$AH283+$AO283+$AV283</f>
        <v>39</v>
      </c>
      <c r="G283" s="22">
        <f>MAX($N283,$U283,$AB283,$AI283,$AP283,$AW283)</f>
        <v>16</v>
      </c>
      <c r="H283" s="22">
        <f>$O283+$V283+$AC283+$AJ283+$AQ283+$AX283</f>
        <v>0</v>
      </c>
      <c r="I283" s="22">
        <f>$P283+$W283+$AD283+$AK283+$AR283+$AY283</f>
        <v>0</v>
      </c>
      <c r="J283" s="23">
        <f>IF(D283-E283&lt;&gt;0,F283/(D283-E283),"")</f>
        <v>9.75</v>
      </c>
      <c r="K283" s="24">
        <v>1</v>
      </c>
      <c r="L283" s="24">
        <v>0</v>
      </c>
      <c r="M283" s="24">
        <v>4</v>
      </c>
      <c r="N283" s="24">
        <v>4</v>
      </c>
      <c r="O283" s="24"/>
      <c r="P283" s="24"/>
      <c r="Q283" s="26">
        <f>IF(K283-L283&lt;&gt;0,M283/(K283-L283),"")</f>
        <v>4</v>
      </c>
      <c r="R283" s="38">
        <v>4</v>
      </c>
      <c r="S283" s="38">
        <v>1</v>
      </c>
      <c r="T283" s="38">
        <v>35</v>
      </c>
      <c r="U283" s="38">
        <v>16</v>
      </c>
      <c r="V283" s="38"/>
      <c r="W283" s="38"/>
      <c r="X283" s="29">
        <f>IF(R283-S283&lt;&gt;0,T283/(R283-S283),"")</f>
        <v>11.666666666666666</v>
      </c>
      <c r="Y283" s="30"/>
      <c r="Z283" s="30"/>
      <c r="AA283" s="30"/>
      <c r="AB283" s="30"/>
      <c r="AC283" s="30"/>
      <c r="AD283" s="30"/>
      <c r="AE283" s="31">
        <f>IF(Y283-Z283&lt;&gt;0,AA283/(Y283-Z283),"")</f>
      </c>
      <c r="AF283" s="32"/>
      <c r="AG283" s="32"/>
      <c r="AH283" s="32"/>
      <c r="AI283" s="32"/>
      <c r="AJ283" s="32"/>
      <c r="AK283" s="32"/>
      <c r="AL283" s="33">
        <f>IF(AF283-AG283&lt;&gt;0,AH283/(AF283-AG283),"")</f>
      </c>
      <c r="AM283" s="34"/>
      <c r="AN283" s="34"/>
      <c r="AO283" s="34"/>
      <c r="AP283" s="34"/>
      <c r="AQ283" s="34"/>
      <c r="AR283" s="34"/>
      <c r="AS283" s="35">
        <f>IF(AM283-AN283&lt;&gt;0,AO283/(AM283-AN283),"")</f>
      </c>
      <c r="AT283" s="36"/>
      <c r="AU283" s="36"/>
      <c r="AV283" s="36"/>
      <c r="AW283" s="36"/>
      <c r="AX283" s="36"/>
      <c r="AY283" s="36"/>
      <c r="AZ283" s="36">
        <f>IF(AT283-AU283&lt;&gt;0,AV283/(AT283-AU283),"")</f>
      </c>
    </row>
    <row r="284" spans="1:52" ht="12.75" customHeight="1">
      <c r="A284" s="51" t="s">
        <v>297</v>
      </c>
      <c r="B284" s="51"/>
      <c r="C284" s="17">
        <v>586</v>
      </c>
      <c r="D284" s="20">
        <f>$K284+$R284+$Y284+$AF284+$AM284+$AT284</f>
        <v>7</v>
      </c>
      <c r="E284" s="21">
        <f>$L284+$S284+$Z284+$AG284+$AN284+$AU284</f>
        <v>1</v>
      </c>
      <c r="F284" s="21">
        <f>$M284+$T284+$AA284+$AH284+$AO284+$AV284</f>
        <v>161</v>
      </c>
      <c r="G284" s="22">
        <f>MAX($N284,$U284,$AB284,$AI284,$AP284,$AW284)</f>
        <v>49</v>
      </c>
      <c r="H284" s="22">
        <f>$O284+$V284+$AC284+$AJ284+$AQ284+$AX284</f>
        <v>0</v>
      </c>
      <c r="I284" s="22">
        <f>$P284+$W284+$AD284+$AK284+$AR284+$AY284</f>
        <v>0</v>
      </c>
      <c r="J284" s="23">
        <f>IF(D284-E284&lt;&gt;0,F284/(D284-E284),"")</f>
        <v>26.833333333333332</v>
      </c>
      <c r="K284" s="36"/>
      <c r="L284" s="36"/>
      <c r="M284" s="36"/>
      <c r="N284" s="36"/>
      <c r="O284" s="36"/>
      <c r="P284" s="36"/>
      <c r="Q284" s="26">
        <f>IF(K284-L284&lt;&gt;0,M284/(K284-L284),"")</f>
      </c>
      <c r="R284" s="44"/>
      <c r="S284" s="44"/>
      <c r="T284" s="44"/>
      <c r="U284" s="44"/>
      <c r="V284" s="44"/>
      <c r="W284" s="44"/>
      <c r="X284" s="29">
        <f>IF(R284-S284&lt;&gt;0,T284/(R284-S284),"")</f>
      </c>
      <c r="Y284" s="52">
        <v>2</v>
      </c>
      <c r="Z284" s="52">
        <v>0</v>
      </c>
      <c r="AA284" s="52">
        <v>17</v>
      </c>
      <c r="AB284" s="52">
        <v>15</v>
      </c>
      <c r="AC284" s="52"/>
      <c r="AD284" s="52"/>
      <c r="AE284" s="31">
        <f>IF(Y284-Z284&lt;&gt;0,AA284/(Y284-Z284),"")</f>
        <v>8.5</v>
      </c>
      <c r="AF284" s="47">
        <v>4</v>
      </c>
      <c r="AG284" s="47">
        <v>1</v>
      </c>
      <c r="AH284" s="47">
        <v>135</v>
      </c>
      <c r="AI284" s="47">
        <v>49</v>
      </c>
      <c r="AJ284" s="47"/>
      <c r="AK284" s="47"/>
      <c r="AL284" s="33">
        <f>IF(AF284-AG284&lt;&gt;0,AH284/(AF284-AG284),"")</f>
        <v>45</v>
      </c>
      <c r="AM284" s="48">
        <v>1</v>
      </c>
      <c r="AN284" s="48">
        <v>0</v>
      </c>
      <c r="AO284" s="48">
        <v>9</v>
      </c>
      <c r="AP284" s="48">
        <v>9</v>
      </c>
      <c r="AQ284" s="48"/>
      <c r="AR284" s="48"/>
      <c r="AS284" s="35">
        <f>IF(AM284-AN284&lt;&gt;0,AO284/(AM284-AN284),"")</f>
        <v>9</v>
      </c>
      <c r="AT284" s="36"/>
      <c r="AU284" s="36"/>
      <c r="AV284" s="36"/>
      <c r="AW284" s="36"/>
      <c r="AX284" s="36"/>
      <c r="AY284" s="36"/>
      <c r="AZ284" s="36">
        <f>IF(AT284-AU284&lt;&gt;0,AV284/(AT284-AU284),"")</f>
      </c>
    </row>
    <row r="285" spans="1:52" ht="12.75" customHeight="1">
      <c r="A285" s="42" t="s">
        <v>298</v>
      </c>
      <c r="B285" s="42"/>
      <c r="C285" s="17">
        <v>651</v>
      </c>
      <c r="D285" s="20">
        <f>$K285+$R285+$Y285+$AF285+$AM285+$AT285</f>
        <v>3</v>
      </c>
      <c r="E285" s="21">
        <f>$L285+$S285+$Z285+$AG285+$AN285+$AU285</f>
        <v>2</v>
      </c>
      <c r="F285" s="21">
        <f>$M285+$T285+$AA285+$AH285+$AO285+$AV285</f>
        <v>15</v>
      </c>
      <c r="G285" s="22">
        <f>MAX($N285,$U285,$AB285,$AI285,$AP285,$AW285)</f>
        <v>10</v>
      </c>
      <c r="H285" s="22">
        <f>$O285+$V285+$AC285+$AJ285+$AQ285+$AX285</f>
        <v>0</v>
      </c>
      <c r="I285" s="22">
        <f>$P285+$W285+$AD285+$AK285+$AR285+$AY285</f>
        <v>0</v>
      </c>
      <c r="J285" s="23">
        <f>IF(D285-E285&lt;&gt;0,F285/(D285-E285),"")</f>
        <v>15</v>
      </c>
      <c r="K285" s="36">
        <v>2</v>
      </c>
      <c r="L285" s="36">
        <v>1</v>
      </c>
      <c r="M285" s="36">
        <v>5</v>
      </c>
      <c r="N285" s="60">
        <v>4</v>
      </c>
      <c r="O285" s="36"/>
      <c r="P285" s="36"/>
      <c r="Q285" s="26">
        <f>IF(K285-L285&lt;&gt;0,M285/(K285-L285),"")</f>
        <v>5</v>
      </c>
      <c r="R285" s="44">
        <v>1</v>
      </c>
      <c r="S285" s="44">
        <v>1</v>
      </c>
      <c r="T285" s="44">
        <v>10</v>
      </c>
      <c r="U285" s="61">
        <v>10</v>
      </c>
      <c r="V285" s="44"/>
      <c r="W285" s="44"/>
      <c r="X285" s="29">
        <f>IF(R285-S285&lt;&gt;0,T285/(R285-S285),"")</f>
      </c>
      <c r="Y285" s="45"/>
      <c r="Z285" s="45"/>
      <c r="AA285" s="45"/>
      <c r="AB285" s="45"/>
      <c r="AC285" s="45"/>
      <c r="AD285" s="45"/>
      <c r="AE285" s="31">
        <f>IF(Y285-Z285&lt;&gt;0,AA285/(Y285-Z285),"")</f>
      </c>
      <c r="AF285" s="47"/>
      <c r="AG285" s="47"/>
      <c r="AH285" s="47"/>
      <c r="AI285" s="47"/>
      <c r="AJ285" s="47"/>
      <c r="AK285" s="47"/>
      <c r="AL285" s="33">
        <f>IF(AF285-AG285&lt;&gt;0,AH285/(AF285-AG285),"")</f>
      </c>
      <c r="AM285" s="48"/>
      <c r="AN285" s="48"/>
      <c r="AO285" s="48"/>
      <c r="AP285" s="48"/>
      <c r="AQ285" s="48"/>
      <c r="AR285" s="48"/>
      <c r="AS285" s="35">
        <f>IF(AM285-AN285&lt;&gt;0,AO285/(AM285-AN285),"")</f>
      </c>
      <c r="AT285" s="36"/>
      <c r="AU285" s="36"/>
      <c r="AV285" s="36"/>
      <c r="AW285" s="36"/>
      <c r="AX285" s="36"/>
      <c r="AY285" s="36"/>
      <c r="AZ285" s="36">
        <f>IF(AT285-AU285&lt;&gt;0,AV285/(AT285-AU285),"")</f>
      </c>
    </row>
    <row r="286" spans="1:52" ht="12.75" customHeight="1">
      <c r="A286" s="17" t="s">
        <v>299</v>
      </c>
      <c r="B286" s="17">
        <v>1984</v>
      </c>
      <c r="C286" s="17">
        <v>82</v>
      </c>
      <c r="D286" s="20">
        <f>$K286+$R286+$Y286+$AF286+$AM286+$AT286</f>
        <v>8</v>
      </c>
      <c r="E286" s="21">
        <f>$L286+$S286+$Z286+$AG286+$AN286+$AU286</f>
        <v>1</v>
      </c>
      <c r="F286" s="21">
        <f>$M286+$T286+$AA286+$AH286+$AO286+$AV286</f>
        <v>66</v>
      </c>
      <c r="G286" s="22">
        <f>MAX($N286,$U286,$AB286,$AI286,$AP286,$AW286)</f>
        <v>29</v>
      </c>
      <c r="H286" s="22">
        <f>$O286+$V286+$AC286+$AJ286+$AQ286+$AX286</f>
        <v>0</v>
      </c>
      <c r="I286" s="22">
        <f>$P286+$W286+$AD286+$AK286+$AR286+$AY286</f>
        <v>0</v>
      </c>
      <c r="J286" s="23">
        <f>IF(D286-E286&lt;&gt;0,F286/(D286-E286),"")</f>
        <v>9.428571428571429</v>
      </c>
      <c r="K286" s="24"/>
      <c r="L286" s="24"/>
      <c r="M286" s="24"/>
      <c r="N286" s="24"/>
      <c r="O286" s="24"/>
      <c r="P286" s="24"/>
      <c r="Q286" s="26">
        <f>IF(K286-L286&lt;&gt;0,M286/(K286-L286),"")</f>
      </c>
      <c r="R286" s="27"/>
      <c r="S286" s="27"/>
      <c r="T286" s="27"/>
      <c r="U286" s="27"/>
      <c r="V286" s="27"/>
      <c r="W286" s="27"/>
      <c r="X286" s="29">
        <f>IF(R286-S286&lt;&gt;0,T286/(R286-S286),"")</f>
      </c>
      <c r="Y286" s="30">
        <v>8</v>
      </c>
      <c r="Z286" s="30">
        <v>1</v>
      </c>
      <c r="AA286" s="30">
        <v>66</v>
      </c>
      <c r="AB286" s="30">
        <v>29</v>
      </c>
      <c r="AC286" s="30"/>
      <c r="AD286" s="30"/>
      <c r="AE286" s="31">
        <f>IF(Y286-Z286&lt;&gt;0,AA286/(Y286-Z286),"")</f>
        <v>9.428571428571429</v>
      </c>
      <c r="AF286" s="32"/>
      <c r="AG286" s="32"/>
      <c r="AH286" s="32"/>
      <c r="AI286" s="32"/>
      <c r="AJ286" s="32"/>
      <c r="AK286" s="32"/>
      <c r="AL286" s="33">
        <f>IF(AF286-AG286&lt;&gt;0,AH286/(AF286-AG286),"")</f>
      </c>
      <c r="AM286" s="34"/>
      <c r="AN286" s="34"/>
      <c r="AO286" s="34"/>
      <c r="AP286" s="34"/>
      <c r="AQ286" s="34"/>
      <c r="AR286" s="34"/>
      <c r="AS286" s="35">
        <f>IF(AM286-AN286&lt;&gt;0,AO286/(AM286-AN286),"")</f>
      </c>
      <c r="AT286" s="36"/>
      <c r="AU286" s="36"/>
      <c r="AV286" s="36"/>
      <c r="AW286" s="36"/>
      <c r="AX286" s="36"/>
      <c r="AY286" s="36"/>
      <c r="AZ286" s="36">
        <f>IF(AT286-AU286&lt;&gt;0,AV286/(AT286-AU286),"")</f>
      </c>
    </row>
    <row r="287" spans="1:52" ht="12.75" customHeight="1">
      <c r="A287" s="17" t="s">
        <v>300</v>
      </c>
      <c r="B287" s="17">
        <v>1973</v>
      </c>
      <c r="C287" s="17">
        <v>17</v>
      </c>
      <c r="D287" s="20">
        <f>$K287+$R287+$Y287+$AF287+$AM287+$AT287</f>
        <v>40</v>
      </c>
      <c r="E287" s="21">
        <f>$L287+$S287+$Z287+$AG287+$AN287+$AU287</f>
        <v>14</v>
      </c>
      <c r="F287" s="21">
        <f>$M287+$T287+$AA287+$AH287+$AO287+$AV287</f>
        <v>200</v>
      </c>
      <c r="G287" s="22">
        <f>MAX($N287,$U287,$AB287,$AI287,$AP287,$AW287)</f>
        <v>30</v>
      </c>
      <c r="H287" s="22">
        <f>$O287+$V287+$AC287+$AJ287+$AQ287+$AX287</f>
        <v>0</v>
      </c>
      <c r="I287" s="22">
        <f>$P287+$W287+$AD287+$AK287+$AR287+$AY287</f>
        <v>0</v>
      </c>
      <c r="J287" s="23">
        <f>IF(D287-E287&lt;&gt;0,F287/(D287-E287),"")</f>
        <v>7.6923076923076925</v>
      </c>
      <c r="K287" s="24">
        <v>25</v>
      </c>
      <c r="L287" s="24">
        <v>9</v>
      </c>
      <c r="M287" s="24">
        <v>48</v>
      </c>
      <c r="N287" s="24">
        <v>13</v>
      </c>
      <c r="O287" s="24"/>
      <c r="P287" s="24"/>
      <c r="Q287" s="26">
        <f>IF(K287-L287&lt;&gt;0,M287/(K287-L287),"")</f>
        <v>3</v>
      </c>
      <c r="R287" s="38">
        <v>15</v>
      </c>
      <c r="S287" s="38">
        <v>5</v>
      </c>
      <c r="T287" s="38">
        <v>152</v>
      </c>
      <c r="U287" s="38">
        <v>30</v>
      </c>
      <c r="V287" s="38"/>
      <c r="W287" s="38"/>
      <c r="X287" s="29">
        <f>IF(R287-S287&lt;&gt;0,T287/(R287-S287),"")</f>
        <v>15.2</v>
      </c>
      <c r="Y287" s="30"/>
      <c r="Z287" s="30"/>
      <c r="AA287" s="30"/>
      <c r="AB287" s="30"/>
      <c r="AC287" s="30"/>
      <c r="AD287" s="30"/>
      <c r="AE287" s="31">
        <f>IF(Y287-Z287&lt;&gt;0,AA287/(Y287-Z287),"")</f>
      </c>
      <c r="AF287" s="32"/>
      <c r="AG287" s="32"/>
      <c r="AH287" s="32"/>
      <c r="AI287" s="32"/>
      <c r="AJ287" s="32"/>
      <c r="AK287" s="32"/>
      <c r="AL287" s="33">
        <f>IF(AF287-AG287&lt;&gt;0,AH287/(AF287-AG287),"")</f>
      </c>
      <c r="AM287" s="34"/>
      <c r="AN287" s="34"/>
      <c r="AO287" s="34"/>
      <c r="AP287" s="34"/>
      <c r="AQ287" s="34"/>
      <c r="AR287" s="34"/>
      <c r="AS287" s="35">
        <f>IF(AM287-AN287&lt;&gt;0,AO287/(AM287-AN287),"")</f>
      </c>
      <c r="AT287" s="36"/>
      <c r="AU287" s="36"/>
      <c r="AV287" s="36"/>
      <c r="AW287" s="36"/>
      <c r="AX287" s="36"/>
      <c r="AY287" s="36"/>
      <c r="AZ287" s="36">
        <f>IF(AT287-AU287&lt;&gt;0,AV287/(AT287-AU287),"")</f>
      </c>
    </row>
    <row r="288" spans="1:52" ht="12.75" customHeight="1">
      <c r="A288" s="17" t="s">
        <v>301</v>
      </c>
      <c r="B288" s="17"/>
      <c r="C288" s="17">
        <v>266</v>
      </c>
      <c r="D288" s="20">
        <f>$K288+$R288+$Y288+$AF288+$AM288+$AT288</f>
        <v>2</v>
      </c>
      <c r="E288" s="21">
        <f>$L288+$S288+$Z288+$AG288+$AN288+$AU288</f>
        <v>1</v>
      </c>
      <c r="F288" s="21">
        <f>$M288+$T288+$AA288+$AH288+$AO288+$AV288</f>
        <v>5</v>
      </c>
      <c r="G288" s="22">
        <f>MAX($N288,$U288,$AB288,$AI288,$AP288,$AW288)</f>
        <v>4</v>
      </c>
      <c r="H288" s="22">
        <f>$O288+$V288+$AC288+$AJ288+$AQ288+$AX288</f>
        <v>0</v>
      </c>
      <c r="I288" s="22">
        <f>$P288+$W288+$AD288+$AK288+$AR288+$AY288</f>
        <v>0</v>
      </c>
      <c r="J288" s="23">
        <f>IF(D288-E288&lt;&gt;0,F288/(D288-E288),"")</f>
        <v>5</v>
      </c>
      <c r="K288" s="24"/>
      <c r="L288" s="24"/>
      <c r="M288" s="24"/>
      <c r="N288" s="24"/>
      <c r="O288" s="24"/>
      <c r="P288" s="24"/>
      <c r="Q288" s="26">
        <f>IF(K288-L288&lt;&gt;0,M288/(K288-L288),"")</f>
      </c>
      <c r="R288" s="38">
        <v>1</v>
      </c>
      <c r="S288" s="38">
        <v>1</v>
      </c>
      <c r="T288" s="38">
        <v>4</v>
      </c>
      <c r="U288" s="38">
        <v>4</v>
      </c>
      <c r="V288" s="38"/>
      <c r="W288" s="38"/>
      <c r="X288" s="29">
        <f>IF(R288-S288&lt;&gt;0,T288/(R288-S288),"")</f>
      </c>
      <c r="Y288" s="30">
        <v>1</v>
      </c>
      <c r="Z288" s="30">
        <v>0</v>
      </c>
      <c r="AA288" s="30">
        <v>1</v>
      </c>
      <c r="AB288" s="30">
        <v>1</v>
      </c>
      <c r="AC288" s="30"/>
      <c r="AD288" s="30"/>
      <c r="AE288" s="31">
        <f>IF(Y288-Z288&lt;&gt;0,AA288/(Y288-Z288),"")</f>
        <v>1</v>
      </c>
      <c r="AF288" s="32"/>
      <c r="AG288" s="32"/>
      <c r="AH288" s="32"/>
      <c r="AI288" s="32"/>
      <c r="AJ288" s="32"/>
      <c r="AK288" s="32"/>
      <c r="AL288" s="33">
        <f>IF(AF288-AG288&lt;&gt;0,AH288/(AF288-AG288),"")</f>
      </c>
      <c r="AM288" s="34"/>
      <c r="AN288" s="34"/>
      <c r="AO288" s="34"/>
      <c r="AP288" s="34"/>
      <c r="AQ288" s="34"/>
      <c r="AR288" s="34"/>
      <c r="AS288" s="35">
        <f>IF(AM288-AN288&lt;&gt;0,AO288/(AM288-AN288),"")</f>
      </c>
      <c r="AT288" s="36"/>
      <c r="AU288" s="36"/>
      <c r="AV288" s="36"/>
      <c r="AW288" s="36"/>
      <c r="AX288" s="36"/>
      <c r="AY288" s="36"/>
      <c r="AZ288" s="36">
        <f>IF(AT288-AU288&lt;&gt;0,AV288/(AT288-AU288),"")</f>
      </c>
    </row>
    <row r="289" spans="1:52" ht="12.75" customHeight="1">
      <c r="A289" s="17" t="s">
        <v>302</v>
      </c>
      <c r="B289" s="17"/>
      <c r="C289" s="17">
        <v>353</v>
      </c>
      <c r="D289" s="20">
        <f>$K289+$R289+$Y289+$AF289+$AM289+$AT289</f>
        <v>41</v>
      </c>
      <c r="E289" s="21">
        <f>$L289+$S289+$Z289+$AG289+$AN289+$AU289</f>
        <v>5</v>
      </c>
      <c r="F289" s="21">
        <f>$M289+$T289+$AA289+$AH289+$AO289+$AV289</f>
        <v>980</v>
      </c>
      <c r="G289" s="22">
        <f>MAX($N289,$U289,$AB289,$AI289,$AP289,$AW289)</f>
        <v>111</v>
      </c>
      <c r="H289" s="22">
        <f>$O289+$V289+$AC289+$AJ289+$AQ289+$AX289</f>
        <v>3</v>
      </c>
      <c r="I289" s="22">
        <f>$P289+$W289+$AD289+$AK289+$AR289+$AY289</f>
        <v>2</v>
      </c>
      <c r="J289" s="23">
        <f>IF(D289-E289&lt;&gt;0,F289/(D289-E289),"")</f>
        <v>27.22222222222222</v>
      </c>
      <c r="K289" s="24">
        <v>2</v>
      </c>
      <c r="L289" s="24">
        <v>1</v>
      </c>
      <c r="M289" s="24">
        <v>19</v>
      </c>
      <c r="N289" s="25">
        <v>16</v>
      </c>
      <c r="O289" s="24"/>
      <c r="P289" s="24"/>
      <c r="Q289" s="26">
        <f>IF(K289-L289&lt;&gt;0,M289/(K289-L289),"")</f>
        <v>19</v>
      </c>
      <c r="R289" s="27">
        <v>22</v>
      </c>
      <c r="S289" s="27">
        <v>3</v>
      </c>
      <c r="T289" s="27">
        <v>629</v>
      </c>
      <c r="U289" s="27">
        <v>111</v>
      </c>
      <c r="V289" s="27">
        <v>1</v>
      </c>
      <c r="W289" s="27">
        <v>2</v>
      </c>
      <c r="X289" s="29">
        <f>IF(R289-S289&lt;&gt;0,T289/(R289-S289),"")</f>
        <v>33.10526315789474</v>
      </c>
      <c r="Y289" s="39">
        <v>6</v>
      </c>
      <c r="Z289" s="39">
        <v>1</v>
      </c>
      <c r="AA289" s="39">
        <v>118</v>
      </c>
      <c r="AB289" s="30">
        <v>74</v>
      </c>
      <c r="AC289" s="30">
        <v>1</v>
      </c>
      <c r="AD289" s="30"/>
      <c r="AE289" s="31">
        <f>IF(Y289-Z289&lt;&gt;0,AA289/(Y289-Z289),"")</f>
        <v>23.6</v>
      </c>
      <c r="AF289" s="32">
        <v>11</v>
      </c>
      <c r="AG289" s="32">
        <v>0</v>
      </c>
      <c r="AH289" s="32">
        <v>214</v>
      </c>
      <c r="AI289" s="32">
        <v>89</v>
      </c>
      <c r="AJ289" s="32">
        <v>1</v>
      </c>
      <c r="AK289" s="32"/>
      <c r="AL289" s="33">
        <f>IF(AF289-AG289&lt;&gt;0,AH289/(AF289-AG289),"")</f>
        <v>19.454545454545453</v>
      </c>
      <c r="AM289" s="34"/>
      <c r="AN289" s="34"/>
      <c r="AO289" s="34"/>
      <c r="AP289" s="34"/>
      <c r="AQ289" s="34"/>
      <c r="AR289" s="34"/>
      <c r="AS289" s="35">
        <f>IF(AM289-AN289&lt;&gt;0,AO289/(AM289-AN289),"")</f>
      </c>
      <c r="AT289" s="36"/>
      <c r="AU289" s="36"/>
      <c r="AV289" s="36"/>
      <c r="AW289" s="36"/>
      <c r="AX289" s="36"/>
      <c r="AY289" s="36"/>
      <c r="AZ289" s="36">
        <f>IF(AT289-AU289&lt;&gt;0,AV289/(AT289-AU289),"")</f>
      </c>
    </row>
    <row r="290" spans="1:52" ht="12.75" customHeight="1">
      <c r="A290" s="17" t="s">
        <v>303</v>
      </c>
      <c r="B290" s="17"/>
      <c r="C290" s="17">
        <v>373</v>
      </c>
      <c r="D290" s="20">
        <f>$K290+$R290+$Y290+$AF290+$AM290+$AT290</f>
        <v>103</v>
      </c>
      <c r="E290" s="21">
        <f>$L290+$S290+$Z290+$AG290+$AN290+$AU290</f>
        <v>11</v>
      </c>
      <c r="F290" s="21">
        <f>$M290+$T290+$AA290+$AH290+$AO290+$AV290</f>
        <v>2634</v>
      </c>
      <c r="G290" s="22">
        <f>MAX($N290,$U290,$AB290,$AI290,$AP290,$AW290)</f>
        <v>150</v>
      </c>
      <c r="H290" s="22">
        <f>$O290+$V290+$AC290+$AJ290+$AQ290+$AX290</f>
        <v>13</v>
      </c>
      <c r="I290" s="22">
        <f>$P290+$W290+$AD290+$AK290+$AR290+$AY290</f>
        <v>3</v>
      </c>
      <c r="J290" s="23">
        <f>IF(D290-E290&lt;&gt;0,F290/(D290-E290),"")</f>
        <v>28.630434782608695</v>
      </c>
      <c r="K290" s="24">
        <v>8</v>
      </c>
      <c r="L290" s="24">
        <v>0</v>
      </c>
      <c r="M290" s="24">
        <v>89</v>
      </c>
      <c r="N290" s="24">
        <v>50</v>
      </c>
      <c r="O290" s="24">
        <v>1</v>
      </c>
      <c r="P290" s="24"/>
      <c r="Q290" s="26">
        <f>IF(K290-L290&lt;&gt;0,M290/(K290-L290),"")</f>
        <v>11.125</v>
      </c>
      <c r="R290" s="38">
        <v>68</v>
      </c>
      <c r="S290" s="38">
        <v>8</v>
      </c>
      <c r="T290" s="38">
        <v>1709</v>
      </c>
      <c r="U290" s="38">
        <v>101</v>
      </c>
      <c r="V290" s="38">
        <v>9</v>
      </c>
      <c r="W290" s="38">
        <v>1</v>
      </c>
      <c r="X290" s="29">
        <f>IF(R290-S290&lt;&gt;0,T290/(R290-S290),"")</f>
        <v>28.483333333333334</v>
      </c>
      <c r="Y290" s="39">
        <v>11</v>
      </c>
      <c r="Z290" s="39">
        <v>1</v>
      </c>
      <c r="AA290" s="39">
        <v>423</v>
      </c>
      <c r="AB290" s="30">
        <v>150</v>
      </c>
      <c r="AC290" s="30">
        <v>2</v>
      </c>
      <c r="AD290" s="30">
        <v>1</v>
      </c>
      <c r="AE290" s="31">
        <f>IF(Y290-Z290&lt;&gt;0,AA290/(Y290-Z290),"")</f>
        <v>42.3</v>
      </c>
      <c r="AF290" s="28">
        <v>16</v>
      </c>
      <c r="AG290" s="28">
        <v>2</v>
      </c>
      <c r="AH290" s="28">
        <v>413</v>
      </c>
      <c r="AI290" s="32">
        <v>115</v>
      </c>
      <c r="AJ290" s="32">
        <v>1</v>
      </c>
      <c r="AK290" s="32">
        <v>1</v>
      </c>
      <c r="AL290" s="33">
        <f>IF(AF290-AG290&lt;&gt;0,AH290/(AF290-AG290),"")</f>
        <v>29.5</v>
      </c>
      <c r="AM290" s="40"/>
      <c r="AN290" s="40"/>
      <c r="AO290" s="40"/>
      <c r="AP290" s="34"/>
      <c r="AQ290" s="34"/>
      <c r="AR290" s="34"/>
      <c r="AS290" s="35">
        <f>IF(AM290-AN290&lt;&gt;0,AO290/(AM290-AN290),"")</f>
      </c>
      <c r="AT290" s="36"/>
      <c r="AU290" s="36"/>
      <c r="AV290" s="36"/>
      <c r="AW290" s="36"/>
      <c r="AX290" s="36"/>
      <c r="AY290" s="36"/>
      <c r="AZ290" s="36">
        <f>IF(AT290-AU290&lt;&gt;0,AV290/(AT290-AU290),"")</f>
      </c>
    </row>
    <row r="291" spans="1:52" ht="12.75" customHeight="1">
      <c r="A291" s="17" t="s">
        <v>304</v>
      </c>
      <c r="B291" s="17"/>
      <c r="C291" s="17">
        <v>192</v>
      </c>
      <c r="D291" s="20">
        <f>$K291+$R291+$Y291+$AF291+$AM291+$AT291</f>
        <v>1</v>
      </c>
      <c r="E291" s="21">
        <f>$L291+$S291+$Z291+$AG291+$AN291+$AU291</f>
        <v>0</v>
      </c>
      <c r="F291" s="21">
        <f>$M291+$T291+$AA291+$AH291+$AO291+$AV291</f>
        <v>4</v>
      </c>
      <c r="G291" s="22">
        <f>MAX($N291,$U291,$AB291,$AI291,$AP291,$AW291)</f>
        <v>4</v>
      </c>
      <c r="H291" s="22">
        <f>$O291+$V291+$AC291+$AJ291+$AQ291+$AX291</f>
        <v>0</v>
      </c>
      <c r="I291" s="22">
        <f>$P291+$W291+$AD291+$AK291+$AR291+$AY291</f>
        <v>0</v>
      </c>
      <c r="J291" s="23">
        <f>IF(D291-E291&lt;&gt;0,F291/(D291-E291),"")</f>
        <v>4</v>
      </c>
      <c r="K291" s="24"/>
      <c r="L291" s="24"/>
      <c r="M291" s="24"/>
      <c r="N291" s="24"/>
      <c r="O291" s="24"/>
      <c r="P291" s="24"/>
      <c r="Q291" s="26">
        <f>IF(K291-L291&lt;&gt;0,M291/(K291-L291),"")</f>
      </c>
      <c r="R291" s="27"/>
      <c r="S291" s="27"/>
      <c r="T291" s="27"/>
      <c r="U291" s="27"/>
      <c r="V291" s="27"/>
      <c r="W291" s="27"/>
      <c r="X291" s="29">
        <f>IF(R291-S291&lt;&gt;0,T291/(R291-S291),"")</f>
      </c>
      <c r="Y291" s="30">
        <v>1</v>
      </c>
      <c r="Z291" s="30">
        <v>0</v>
      </c>
      <c r="AA291" s="30">
        <v>4</v>
      </c>
      <c r="AB291" s="30">
        <v>4</v>
      </c>
      <c r="AC291" s="30"/>
      <c r="AD291" s="30"/>
      <c r="AE291" s="31">
        <f>IF(Y291-Z291&lt;&gt;0,AA291/(Y291-Z291),"")</f>
        <v>4</v>
      </c>
      <c r="AF291" s="32"/>
      <c r="AG291" s="32"/>
      <c r="AH291" s="32"/>
      <c r="AI291" s="32"/>
      <c r="AJ291" s="32"/>
      <c r="AK291" s="32"/>
      <c r="AL291" s="33">
        <f>IF(AF291-AG291&lt;&gt;0,AH291/(AF291-AG291),"")</f>
      </c>
      <c r="AM291" s="34"/>
      <c r="AN291" s="34"/>
      <c r="AO291" s="34"/>
      <c r="AP291" s="34"/>
      <c r="AQ291" s="34"/>
      <c r="AR291" s="34"/>
      <c r="AS291" s="35">
        <f>IF(AM291-AN291&lt;&gt;0,AO291/(AM291-AN291),"")</f>
      </c>
      <c r="AT291" s="36"/>
      <c r="AU291" s="36"/>
      <c r="AV291" s="36"/>
      <c r="AW291" s="36"/>
      <c r="AX291" s="36"/>
      <c r="AY291" s="36"/>
      <c r="AZ291" s="36">
        <f>IF(AT291-AU291&lt;&gt;0,AV291/(AT291-AU291),"")</f>
      </c>
    </row>
    <row r="292" spans="1:52" ht="12.75" customHeight="1">
      <c r="A292" s="17" t="s">
        <v>305</v>
      </c>
      <c r="B292" s="17">
        <v>1990</v>
      </c>
      <c r="C292" s="17">
        <v>125</v>
      </c>
      <c r="D292" s="20">
        <f>$K292+$R292+$Y292+$AF292+$AM292+$AT292</f>
        <v>1</v>
      </c>
      <c r="E292" s="21">
        <f>$L292+$S292+$Z292+$AG292+$AN292+$AU292</f>
        <v>1</v>
      </c>
      <c r="F292" s="21">
        <f>$M292+$T292+$AA292+$AH292+$AO292+$AV292</f>
        <v>4</v>
      </c>
      <c r="G292" s="22">
        <f>MAX($N292,$U292,$AB292,$AI292,$AP292,$AW292)</f>
        <v>4</v>
      </c>
      <c r="H292" s="22">
        <f>$O292+$V292+$AC292+$AJ292+$AQ292+$AX292</f>
        <v>0</v>
      </c>
      <c r="I292" s="22">
        <f>$P292+$W292+$AD292+$AK292+$AR292+$AY292</f>
        <v>0</v>
      </c>
      <c r="J292" s="23">
        <f>IF(D292-E292&lt;&gt;0,F292/(D292-E292),"")</f>
      </c>
      <c r="K292" s="24"/>
      <c r="L292" s="24"/>
      <c r="M292" s="24"/>
      <c r="N292" s="24"/>
      <c r="O292" s="24"/>
      <c r="P292" s="24"/>
      <c r="Q292" s="26">
        <f>IF(K292-L292&lt;&gt;0,M292/(K292-L292),"")</f>
      </c>
      <c r="R292" s="27"/>
      <c r="S292" s="27"/>
      <c r="T292" s="27"/>
      <c r="U292" s="27"/>
      <c r="V292" s="27"/>
      <c r="W292" s="27"/>
      <c r="X292" s="29">
        <f>IF(R292-S292&lt;&gt;0,T292/(R292-S292),"")</f>
      </c>
      <c r="Y292" s="30">
        <v>1</v>
      </c>
      <c r="Z292" s="30">
        <v>1</v>
      </c>
      <c r="AA292" s="30">
        <v>4</v>
      </c>
      <c r="AB292" s="30">
        <v>4</v>
      </c>
      <c r="AC292" s="30"/>
      <c r="AD292" s="30"/>
      <c r="AE292" s="31">
        <f>IF(Y292-Z292&lt;&gt;0,AA292/(Y292-Z292),"")</f>
      </c>
      <c r="AF292" s="32"/>
      <c r="AG292" s="32"/>
      <c r="AH292" s="32"/>
      <c r="AI292" s="32"/>
      <c r="AJ292" s="32"/>
      <c r="AK292" s="32"/>
      <c r="AL292" s="33">
        <f>IF(AF292-AG292&lt;&gt;0,AH292/(AF292-AG292),"")</f>
      </c>
      <c r="AM292" s="34"/>
      <c r="AN292" s="34"/>
      <c r="AO292" s="34"/>
      <c r="AP292" s="34"/>
      <c r="AQ292" s="34"/>
      <c r="AR292" s="34"/>
      <c r="AS292" s="35">
        <f>IF(AM292-AN292&lt;&gt;0,AO292/(AM292-AN292),"")</f>
      </c>
      <c r="AT292" s="36"/>
      <c r="AU292" s="36"/>
      <c r="AV292" s="36"/>
      <c r="AW292" s="36"/>
      <c r="AX292" s="36"/>
      <c r="AY292" s="36"/>
      <c r="AZ292" s="36">
        <f>IF(AT292-AU292&lt;&gt;0,AV292/(AT292-AU292),"")</f>
      </c>
    </row>
    <row r="293" spans="1:52" ht="12.75" customHeight="1">
      <c r="A293" s="17" t="s">
        <v>306</v>
      </c>
      <c r="B293" s="17"/>
      <c r="C293" s="17">
        <v>351</v>
      </c>
      <c r="D293" s="20">
        <f>$K293+$R293+$Y293+$AF293+$AM293+$AT293</f>
        <v>23</v>
      </c>
      <c r="E293" s="21">
        <f>$L293+$S293+$Z293+$AG293+$AN293+$AU293</f>
        <v>4</v>
      </c>
      <c r="F293" s="21">
        <f>$M293+$T293+$AA293+$AH293+$AO293+$AV293</f>
        <v>207</v>
      </c>
      <c r="G293" s="22">
        <f>MAX($N293,$U293,$AB293,$AI293,$AP293,$AW293)</f>
        <v>44</v>
      </c>
      <c r="H293" s="22">
        <f>$O293+$V293+$AC293+$AJ293+$AQ293+$AX293</f>
        <v>0</v>
      </c>
      <c r="I293" s="22">
        <f>$P293+$W293+$AD293+$AK293+$AR293+$AY293</f>
        <v>0</v>
      </c>
      <c r="J293" s="23">
        <f>IF(D293-E293&lt;&gt;0,F293/(D293-E293),"")</f>
        <v>10.894736842105264</v>
      </c>
      <c r="K293" s="24">
        <v>1</v>
      </c>
      <c r="L293" s="24">
        <v>0</v>
      </c>
      <c r="M293" s="24">
        <v>1</v>
      </c>
      <c r="N293" s="24">
        <v>1</v>
      </c>
      <c r="O293" s="24"/>
      <c r="P293" s="24"/>
      <c r="Q293" s="26">
        <f>IF(K293-L293&lt;&gt;0,M293/(K293-L293),"")</f>
        <v>1</v>
      </c>
      <c r="R293" s="27">
        <v>2</v>
      </c>
      <c r="S293" s="27">
        <v>1</v>
      </c>
      <c r="T293" s="27">
        <v>1</v>
      </c>
      <c r="U293" s="27">
        <v>1</v>
      </c>
      <c r="V293" s="27"/>
      <c r="W293" s="27"/>
      <c r="X293" s="29">
        <f>IF(R293-S293&lt;&gt;0,T293/(R293-S293),"")</f>
        <v>1</v>
      </c>
      <c r="Y293" s="30">
        <v>7</v>
      </c>
      <c r="Z293" s="30">
        <v>1</v>
      </c>
      <c r="AA293" s="30">
        <v>40</v>
      </c>
      <c r="AB293" s="30">
        <v>31</v>
      </c>
      <c r="AC293" s="30"/>
      <c r="AD293" s="30"/>
      <c r="AE293" s="31">
        <f>IF(Y293-Z293&lt;&gt;0,AA293/(Y293-Z293),"")</f>
        <v>6.666666666666667</v>
      </c>
      <c r="AF293" s="32">
        <v>10</v>
      </c>
      <c r="AG293" s="32">
        <v>2</v>
      </c>
      <c r="AH293" s="32">
        <v>105</v>
      </c>
      <c r="AI293" s="32">
        <v>44</v>
      </c>
      <c r="AJ293" s="32"/>
      <c r="AK293" s="32"/>
      <c r="AL293" s="33">
        <f>IF(AF293-AG293&lt;&gt;0,AH293/(AF293-AG293),"")</f>
        <v>13.125</v>
      </c>
      <c r="AM293" s="34">
        <v>3</v>
      </c>
      <c r="AN293" s="34">
        <v>0</v>
      </c>
      <c r="AO293" s="34">
        <v>60</v>
      </c>
      <c r="AP293" s="34">
        <v>40</v>
      </c>
      <c r="AQ293" s="34"/>
      <c r="AR293" s="34"/>
      <c r="AS293" s="35">
        <f>IF(AM293-AN293&lt;&gt;0,AO293/(AM293-AN293),"")</f>
        <v>20</v>
      </c>
      <c r="AT293" s="36"/>
      <c r="AU293" s="36"/>
      <c r="AV293" s="36"/>
      <c r="AW293" s="36"/>
      <c r="AX293" s="36"/>
      <c r="AY293" s="36"/>
      <c r="AZ293" s="36">
        <f>IF(AT293-AU293&lt;&gt;0,AV293/(AT293-AU293),"")</f>
      </c>
    </row>
    <row r="294" spans="1:52" ht="12.75" customHeight="1">
      <c r="A294" s="17" t="s">
        <v>307</v>
      </c>
      <c r="B294" s="17">
        <v>1980</v>
      </c>
      <c r="C294" s="17">
        <v>54</v>
      </c>
      <c r="D294" s="20">
        <f>$K294+$R294+$Y294+$AF294+$AM294+$AT294</f>
        <v>1</v>
      </c>
      <c r="E294" s="21">
        <f>$L294+$S294+$Z294+$AG294+$AN294+$AU294</f>
        <v>0</v>
      </c>
      <c r="F294" s="21">
        <f>$M294+$T294+$AA294+$AH294+$AO294+$AV294</f>
        <v>0</v>
      </c>
      <c r="G294" s="22">
        <f>MAX($N294,$U294,$AB294,$AI294,$AP294,$AW294)</f>
        <v>0</v>
      </c>
      <c r="H294" s="22">
        <f>$O294+$V294+$AC294+$AJ294+$AQ294+$AX294</f>
        <v>0</v>
      </c>
      <c r="I294" s="22">
        <f>$P294+$W294+$AD294+$AK294+$AR294+$AY294</f>
        <v>0</v>
      </c>
      <c r="J294" s="23">
        <f>IF(D294-E294&lt;&gt;0,F294/(D294-E294),"")</f>
        <v>0</v>
      </c>
      <c r="K294" s="24"/>
      <c r="L294" s="24"/>
      <c r="M294" s="24"/>
      <c r="N294" s="24"/>
      <c r="O294" s="24"/>
      <c r="P294" s="24"/>
      <c r="Q294" s="26">
        <f>IF(K294-L294&lt;&gt;0,M294/(K294-L294),"")</f>
      </c>
      <c r="R294" s="27"/>
      <c r="S294" s="27"/>
      <c r="T294" s="27"/>
      <c r="U294" s="27"/>
      <c r="V294" s="27"/>
      <c r="W294" s="27"/>
      <c r="X294" s="29">
        <f>IF(R294-S294&lt;&gt;0,T294/(R294-S294),"")</f>
      </c>
      <c r="Y294" s="30">
        <v>1</v>
      </c>
      <c r="Z294" s="30">
        <v>0</v>
      </c>
      <c r="AA294" s="30">
        <v>0</v>
      </c>
      <c r="AB294" s="30">
        <v>0</v>
      </c>
      <c r="AC294" s="30"/>
      <c r="AD294" s="30"/>
      <c r="AE294" s="31">
        <f>IF(Y294-Z294&lt;&gt;0,AA294/(Y294-Z294),"")</f>
        <v>0</v>
      </c>
      <c r="AF294" s="32"/>
      <c r="AG294" s="32"/>
      <c r="AH294" s="32"/>
      <c r="AI294" s="32"/>
      <c r="AJ294" s="32"/>
      <c r="AK294" s="32"/>
      <c r="AL294" s="33">
        <f>IF(AF294-AG294&lt;&gt;0,AH294/(AF294-AG294),"")</f>
      </c>
      <c r="AM294" s="34"/>
      <c r="AN294" s="34"/>
      <c r="AO294" s="34"/>
      <c r="AP294" s="34"/>
      <c r="AQ294" s="34"/>
      <c r="AR294" s="34"/>
      <c r="AS294" s="35">
        <f>IF(AM294-AN294&lt;&gt;0,AO294/(AM294-AN294),"")</f>
      </c>
      <c r="AT294" s="36"/>
      <c r="AU294" s="36"/>
      <c r="AV294" s="36"/>
      <c r="AW294" s="36"/>
      <c r="AX294" s="36"/>
      <c r="AY294" s="36"/>
      <c r="AZ294" s="36">
        <f>IF(AT294-AU294&lt;&gt;0,AV294/(AT294-AU294),"")</f>
      </c>
    </row>
    <row r="295" spans="1:52" ht="12.75" customHeight="1">
      <c r="A295" s="17" t="s">
        <v>308</v>
      </c>
      <c r="B295" s="17">
        <v>1984</v>
      </c>
      <c r="C295" s="17">
        <v>84</v>
      </c>
      <c r="D295" s="20">
        <f>$K295+$R295+$Y295+$AF295+$AM295+$AT295</f>
        <v>34</v>
      </c>
      <c r="E295" s="21">
        <f>$L295+$S295+$Z295+$AG295+$AN295+$AU295</f>
        <v>3</v>
      </c>
      <c r="F295" s="21">
        <f>$M295+$T295+$AA295+$AH295+$AO295+$AV295</f>
        <v>271</v>
      </c>
      <c r="G295" s="22">
        <f>MAX($N295,$U295,$AB295,$AI295,$AP295,$AW295)</f>
        <v>60</v>
      </c>
      <c r="H295" s="22">
        <f>$O295+$V295+$AC295+$AJ295+$AQ295+$AX295</f>
        <v>1</v>
      </c>
      <c r="I295" s="22">
        <f>$P295+$W295+$AD295+$AK295+$AR295+$AY295</f>
        <v>0</v>
      </c>
      <c r="J295" s="23">
        <f>IF(D295-E295&lt;&gt;0,F295/(D295-E295),"")</f>
        <v>8.741935483870968</v>
      </c>
      <c r="K295" s="24">
        <v>24</v>
      </c>
      <c r="L295" s="24">
        <v>3</v>
      </c>
      <c r="M295" s="24">
        <v>232</v>
      </c>
      <c r="N295" s="24">
        <v>60</v>
      </c>
      <c r="O295" s="24">
        <v>1</v>
      </c>
      <c r="P295" s="24"/>
      <c r="Q295" s="26">
        <f>IF(K295-L295&lt;&gt;0,M295/(K295-L295),"")</f>
        <v>11.047619047619047</v>
      </c>
      <c r="R295" s="38">
        <v>1</v>
      </c>
      <c r="S295" s="38">
        <v>0</v>
      </c>
      <c r="T295" s="38">
        <v>0</v>
      </c>
      <c r="U295" s="38">
        <v>0</v>
      </c>
      <c r="V295" s="38"/>
      <c r="W295" s="38"/>
      <c r="X295" s="29">
        <f>IF(R295-S295&lt;&gt;0,T295/(R295-S295),"")</f>
        <v>0</v>
      </c>
      <c r="Y295" s="30">
        <v>9</v>
      </c>
      <c r="Z295" s="30">
        <v>0</v>
      </c>
      <c r="AA295" s="30">
        <v>39</v>
      </c>
      <c r="AB295" s="30">
        <v>14</v>
      </c>
      <c r="AC295" s="30"/>
      <c r="AD295" s="30"/>
      <c r="AE295" s="31">
        <f>IF(Y295-Z295&lt;&gt;0,AA295/(Y295-Z295),"")</f>
        <v>4.333333333333333</v>
      </c>
      <c r="AF295" s="32"/>
      <c r="AG295" s="32"/>
      <c r="AH295" s="32"/>
      <c r="AI295" s="32"/>
      <c r="AJ295" s="32"/>
      <c r="AK295" s="32"/>
      <c r="AL295" s="33">
        <f>IF(AF295-AG295&lt;&gt;0,AH295/(AF295-AG295),"")</f>
      </c>
      <c r="AM295" s="34"/>
      <c r="AN295" s="34"/>
      <c r="AO295" s="34"/>
      <c r="AP295" s="34"/>
      <c r="AQ295" s="34"/>
      <c r="AR295" s="34"/>
      <c r="AS295" s="35">
        <f>IF(AM295-AN295&lt;&gt;0,AO295/(AM295-AN295),"")</f>
      </c>
      <c r="AT295" s="36"/>
      <c r="AU295" s="36"/>
      <c r="AV295" s="36"/>
      <c r="AW295" s="36"/>
      <c r="AX295" s="36"/>
      <c r="AY295" s="36"/>
      <c r="AZ295" s="36">
        <f>IF(AT295-AU295&lt;&gt;0,AV295/(AT295-AU295),"")</f>
      </c>
    </row>
    <row r="296" spans="1:52" ht="12.75" customHeight="1">
      <c r="A296" s="17" t="s">
        <v>309</v>
      </c>
      <c r="B296" s="17"/>
      <c r="C296" s="17">
        <v>185</v>
      </c>
      <c r="D296" s="20">
        <f>$K296+$R296+$Y296+$AF296+$AM296+$AT296</f>
        <v>137</v>
      </c>
      <c r="E296" s="21">
        <f>$L296+$S296+$Z296+$AG296+$AN296+$AU296</f>
        <v>71</v>
      </c>
      <c r="F296" s="21">
        <f>$M296+$T296+$AA296+$AH296+$AO296+$AV296</f>
        <v>728</v>
      </c>
      <c r="G296" s="22">
        <f>MAX($N296,$U296,$AB296,$AI296,$AP296,$AW296)</f>
        <v>40</v>
      </c>
      <c r="H296" s="22">
        <f>$O296+$V296+$AC296+$AJ296+$AQ296+$AX296</f>
        <v>0</v>
      </c>
      <c r="I296" s="22">
        <f>$P296+$W296+$AD296+$AK296+$AR296+$AY296</f>
        <v>0</v>
      </c>
      <c r="J296" s="23">
        <f>IF(D296-E296&lt;&gt;0,F296/(D296-E296),"")</f>
        <v>11.030303030303031</v>
      </c>
      <c r="K296" s="24"/>
      <c r="L296" s="24"/>
      <c r="M296" s="24"/>
      <c r="N296" s="24"/>
      <c r="O296" s="24"/>
      <c r="P296" s="24"/>
      <c r="Q296" s="26">
        <f>IF(K296-L296&lt;&gt;0,M296/(K296-L296),"")</f>
      </c>
      <c r="R296" s="38">
        <v>19</v>
      </c>
      <c r="S296" s="38">
        <v>7</v>
      </c>
      <c r="T296" s="38">
        <v>92</v>
      </c>
      <c r="U296" s="38">
        <v>28</v>
      </c>
      <c r="V296" s="38"/>
      <c r="W296" s="38"/>
      <c r="X296" s="29">
        <f>IF(R296-S296&lt;&gt;0,T296/(R296-S296),"")</f>
        <v>7.666666666666667</v>
      </c>
      <c r="Y296" s="30">
        <v>47</v>
      </c>
      <c r="Z296" s="30">
        <v>22</v>
      </c>
      <c r="AA296" s="30">
        <v>304</v>
      </c>
      <c r="AB296" s="30">
        <v>30</v>
      </c>
      <c r="AC296" s="30"/>
      <c r="AD296" s="30"/>
      <c r="AE296" s="31">
        <f>IF(Y296-Z296&lt;&gt;0,AA296/(Y296-Z296),"")</f>
        <v>12.16</v>
      </c>
      <c r="AF296" s="32">
        <v>47</v>
      </c>
      <c r="AG296" s="32">
        <v>28</v>
      </c>
      <c r="AH296" s="32">
        <v>216</v>
      </c>
      <c r="AI296" s="32">
        <v>24</v>
      </c>
      <c r="AJ296" s="32"/>
      <c r="AK296" s="32"/>
      <c r="AL296" s="33">
        <f>IF(AF296-AG296&lt;&gt;0,AH296/(AF296-AG296),"")</f>
        <v>11.368421052631579</v>
      </c>
      <c r="AM296" s="40">
        <v>23</v>
      </c>
      <c r="AN296" s="40">
        <v>13</v>
      </c>
      <c r="AO296" s="40">
        <v>116</v>
      </c>
      <c r="AP296" s="34">
        <v>40</v>
      </c>
      <c r="AQ296" s="34"/>
      <c r="AR296" s="34"/>
      <c r="AS296" s="35">
        <f>IF(AM296-AN296&lt;&gt;0,AO296/(AM296-AN296),"")</f>
        <v>11.6</v>
      </c>
      <c r="AT296" s="36">
        <v>1</v>
      </c>
      <c r="AU296" s="36">
        <v>1</v>
      </c>
      <c r="AV296" s="36">
        <v>0</v>
      </c>
      <c r="AW296" s="60">
        <v>0</v>
      </c>
      <c r="AX296" s="36"/>
      <c r="AY296" s="36"/>
      <c r="AZ296" s="36">
        <f>IF(AT296-AU296&lt;&gt;0,AV296/(AT296-AU296),"")</f>
      </c>
    </row>
    <row r="297" spans="1:52" ht="12.75" customHeight="1">
      <c r="A297" s="17" t="s">
        <v>310</v>
      </c>
      <c r="B297" s="17"/>
      <c r="C297" s="17">
        <v>145</v>
      </c>
      <c r="D297" s="20">
        <f>$K297+$R297+$Y297+$AF297+$AM297+$AT297</f>
        <v>2</v>
      </c>
      <c r="E297" s="21">
        <f>$L297+$S297+$Z297+$AG297+$AN297+$AU297</f>
        <v>0</v>
      </c>
      <c r="F297" s="21">
        <f>$M297+$T297+$AA297+$AH297+$AO297+$AV297</f>
        <v>8</v>
      </c>
      <c r="G297" s="22">
        <f>MAX($N297,$U297,$AB297,$AI297,$AP297,$AW297)</f>
        <v>7</v>
      </c>
      <c r="H297" s="22">
        <f>$O297+$V297+$AC297+$AJ297+$AQ297+$AX297</f>
        <v>0</v>
      </c>
      <c r="I297" s="22">
        <f>$P297+$W297+$AD297+$AK297+$AR297+$AY297</f>
        <v>0</v>
      </c>
      <c r="J297" s="23">
        <f>IF(D297-E297&lt;&gt;0,F297/(D297-E297),"")</f>
        <v>4</v>
      </c>
      <c r="K297" s="24"/>
      <c r="L297" s="24"/>
      <c r="M297" s="24"/>
      <c r="N297" s="24"/>
      <c r="O297" s="24"/>
      <c r="P297" s="24"/>
      <c r="Q297" s="26">
        <f>IF(K297-L297&lt;&gt;0,M297/(K297-L297),"")</f>
      </c>
      <c r="R297" s="27"/>
      <c r="S297" s="27"/>
      <c r="T297" s="27"/>
      <c r="U297" s="27"/>
      <c r="V297" s="27"/>
      <c r="W297" s="27"/>
      <c r="X297" s="29">
        <f>IF(R297-S297&lt;&gt;0,T297/(R297-S297),"")</f>
      </c>
      <c r="Y297" s="30">
        <v>2</v>
      </c>
      <c r="Z297" s="30">
        <v>0</v>
      </c>
      <c r="AA297" s="30">
        <v>8</v>
      </c>
      <c r="AB297" s="30">
        <v>7</v>
      </c>
      <c r="AC297" s="30"/>
      <c r="AD297" s="30"/>
      <c r="AE297" s="31">
        <f>IF(Y297-Z297&lt;&gt;0,AA297/(Y297-Z297),"")</f>
        <v>4</v>
      </c>
      <c r="AF297" s="32"/>
      <c r="AG297" s="32"/>
      <c r="AH297" s="32"/>
      <c r="AI297" s="32"/>
      <c r="AJ297" s="32"/>
      <c r="AK297" s="32"/>
      <c r="AL297" s="33">
        <f>IF(AF297-AG297&lt;&gt;0,AH297/(AF297-AG297),"")</f>
      </c>
      <c r="AM297" s="34"/>
      <c r="AN297" s="34"/>
      <c r="AO297" s="34"/>
      <c r="AP297" s="34"/>
      <c r="AQ297" s="34"/>
      <c r="AR297" s="34"/>
      <c r="AS297" s="35">
        <f>IF(AM297-AN297&lt;&gt;0,AO297/(AM297-AN297),"")</f>
      </c>
      <c r="AT297" s="36"/>
      <c r="AU297" s="36"/>
      <c r="AV297" s="36"/>
      <c r="AW297" s="36"/>
      <c r="AX297" s="36"/>
      <c r="AY297" s="36"/>
      <c r="AZ297" s="36">
        <f>IF(AT297-AU297&lt;&gt;0,AV297/(AT297-AU297),"")</f>
      </c>
    </row>
    <row r="298" spans="1:52" ht="12.75" customHeight="1">
      <c r="A298" s="17" t="s">
        <v>311</v>
      </c>
      <c r="B298" s="17"/>
      <c r="C298" s="17">
        <v>171</v>
      </c>
      <c r="D298" s="20">
        <f>$K298+$R298+$Y298+$AF298+$AM298+$AT298</f>
        <v>40</v>
      </c>
      <c r="E298" s="21">
        <f>$L298+$S298+$Z298+$AG298+$AN298+$AU298</f>
        <v>20</v>
      </c>
      <c r="F298" s="21">
        <f>$M298+$T298+$AA298+$AH298+$AO298+$AV298</f>
        <v>175</v>
      </c>
      <c r="G298" s="22">
        <f>MAX($N298,$U298,$AB298,$AI298,$AP298,$AW298)</f>
        <v>37</v>
      </c>
      <c r="H298" s="22">
        <f>$O298+$V298+$AC298+$AJ298+$AQ298+$AX298</f>
        <v>0</v>
      </c>
      <c r="I298" s="22">
        <f>$P298+$W298+$AD298+$AK298+$AR298+$AY298</f>
        <v>0</v>
      </c>
      <c r="J298" s="23">
        <f>IF(D298-E298&lt;&gt;0,F298/(D298-E298),"")</f>
        <v>8.75</v>
      </c>
      <c r="K298" s="24">
        <v>2</v>
      </c>
      <c r="L298" s="24">
        <v>2</v>
      </c>
      <c r="M298" s="24">
        <v>2</v>
      </c>
      <c r="N298" s="24">
        <v>2</v>
      </c>
      <c r="O298" s="24"/>
      <c r="P298" s="24"/>
      <c r="Q298" s="26">
        <f>IF(K298-L298&lt;&gt;0,M298/(K298-L298),"")</f>
      </c>
      <c r="R298" s="38">
        <v>35</v>
      </c>
      <c r="S298" s="38">
        <v>17</v>
      </c>
      <c r="T298" s="38">
        <v>156</v>
      </c>
      <c r="U298" s="38">
        <v>37</v>
      </c>
      <c r="V298" s="38"/>
      <c r="W298" s="38"/>
      <c r="X298" s="29">
        <f>IF(R298-S298&lt;&gt;0,T298/(R298-S298),"")</f>
        <v>8.666666666666666</v>
      </c>
      <c r="Y298" s="30">
        <v>2</v>
      </c>
      <c r="Z298" s="30">
        <v>0</v>
      </c>
      <c r="AA298" s="30">
        <v>7</v>
      </c>
      <c r="AB298" s="30">
        <v>5</v>
      </c>
      <c r="AC298" s="30"/>
      <c r="AD298" s="30"/>
      <c r="AE298" s="31">
        <f>IF(Y298-Z298&lt;&gt;0,AA298/(Y298-Z298),"")</f>
        <v>3.5</v>
      </c>
      <c r="AF298" s="32">
        <v>1</v>
      </c>
      <c r="AG298" s="32">
        <v>1</v>
      </c>
      <c r="AH298" s="32">
        <v>10</v>
      </c>
      <c r="AI298" s="32">
        <v>10</v>
      </c>
      <c r="AJ298" s="32"/>
      <c r="AK298" s="32"/>
      <c r="AL298" s="33">
        <f>IF(AF298-AG298&lt;&gt;0,AH298/(AF298-AG298),"")</f>
      </c>
      <c r="AM298" s="34"/>
      <c r="AN298" s="34"/>
      <c r="AO298" s="34"/>
      <c r="AP298" s="34"/>
      <c r="AQ298" s="34"/>
      <c r="AR298" s="34"/>
      <c r="AS298" s="35">
        <f>IF(AM298-AN298&lt;&gt;0,AO298/(AM298-AN298),"")</f>
      </c>
      <c r="AT298" s="36"/>
      <c r="AU298" s="36"/>
      <c r="AV298" s="36"/>
      <c r="AW298" s="36"/>
      <c r="AX298" s="36"/>
      <c r="AY298" s="36"/>
      <c r="AZ298" s="36">
        <f>IF(AT298-AU298&lt;&gt;0,AV298/(AT298-AU298),"")</f>
      </c>
    </row>
    <row r="299" spans="1:52" ht="12.75" customHeight="1">
      <c r="A299" s="17" t="s">
        <v>312</v>
      </c>
      <c r="B299" s="17"/>
      <c r="C299" s="17">
        <v>363</v>
      </c>
      <c r="D299" s="20">
        <f>$K299+$R299+$Y299+$AF299+$AM299+$AT299</f>
        <v>86</v>
      </c>
      <c r="E299" s="21">
        <f>$L299+$S299+$Z299+$AG299+$AN299+$AU299</f>
        <v>10</v>
      </c>
      <c r="F299" s="21">
        <f>$M299+$T299+$AA299+$AH299+$AO299+$AV299</f>
        <v>1549</v>
      </c>
      <c r="G299" s="22">
        <f>MAX($N299,$U299,$AB299,$AI299,$AP299,$AW299)</f>
        <v>92</v>
      </c>
      <c r="H299" s="22">
        <f>$O299+$V299+$AC299+$AJ299+$AQ299+$AX299</f>
        <v>9</v>
      </c>
      <c r="I299" s="22">
        <f>$P299+$W299+$AD299+$AK299+$AR299+$AY299</f>
        <v>0</v>
      </c>
      <c r="J299" s="23">
        <f>IF(D299-E299&lt;&gt;0,F299/(D299-E299),"")</f>
        <v>20.38157894736842</v>
      </c>
      <c r="K299" s="24">
        <v>13</v>
      </c>
      <c r="L299" s="24">
        <v>3</v>
      </c>
      <c r="M299" s="24">
        <v>147</v>
      </c>
      <c r="N299" s="24">
        <v>42</v>
      </c>
      <c r="O299" s="24"/>
      <c r="P299" s="24"/>
      <c r="Q299" s="26">
        <f>IF(K299-L299&lt;&gt;0,M299/(K299-L299),"")</f>
        <v>14.7</v>
      </c>
      <c r="R299" s="38">
        <v>35</v>
      </c>
      <c r="S299" s="38">
        <v>2</v>
      </c>
      <c r="T299" s="38">
        <v>716</v>
      </c>
      <c r="U299" s="38">
        <v>80</v>
      </c>
      <c r="V299" s="38">
        <v>5</v>
      </c>
      <c r="W299" s="38"/>
      <c r="X299" s="29">
        <f>IF(R299-S299&lt;&gt;0,T299/(R299-S299),"")</f>
        <v>21.696969696969695</v>
      </c>
      <c r="Y299" s="39">
        <v>33</v>
      </c>
      <c r="Z299" s="39">
        <v>5</v>
      </c>
      <c r="AA299" s="39">
        <v>627</v>
      </c>
      <c r="AB299" s="30">
        <v>92</v>
      </c>
      <c r="AC299" s="30">
        <v>4</v>
      </c>
      <c r="AD299" s="30"/>
      <c r="AE299" s="31">
        <f>IF(Y299-Z299&lt;&gt;0,AA299/(Y299-Z299),"")</f>
        <v>22.392857142857142</v>
      </c>
      <c r="AF299" s="28">
        <v>5</v>
      </c>
      <c r="AG299" s="28">
        <v>0</v>
      </c>
      <c r="AH299" s="28">
        <v>59</v>
      </c>
      <c r="AI299" s="28">
        <v>23</v>
      </c>
      <c r="AJ299" s="28"/>
      <c r="AK299" s="28"/>
      <c r="AL299" s="33">
        <f>IF(AF299-AG299&lt;&gt;0,AH299/(AF299-AG299),"")</f>
        <v>11.8</v>
      </c>
      <c r="AM299" s="40"/>
      <c r="AN299" s="40"/>
      <c r="AO299" s="40"/>
      <c r="AP299" s="40"/>
      <c r="AQ299" s="40"/>
      <c r="AR299" s="40"/>
      <c r="AS299" s="35">
        <f>IF(AM299-AN299&lt;&gt;0,AO299/(AM299-AN299),"")</f>
      </c>
      <c r="AT299" s="36"/>
      <c r="AU299" s="36"/>
      <c r="AV299" s="36"/>
      <c r="AW299" s="36"/>
      <c r="AX299" s="36"/>
      <c r="AY299" s="36"/>
      <c r="AZ299" s="36">
        <f>IF(AT299-AU299&lt;&gt;0,AV299/(AT299-AU299),"")</f>
      </c>
    </row>
    <row r="300" spans="1:52" ht="12.75" customHeight="1">
      <c r="A300" s="17" t="s">
        <v>313</v>
      </c>
      <c r="B300" s="17"/>
      <c r="C300" s="17">
        <v>354</v>
      </c>
      <c r="D300" s="20">
        <f>$K300+$R300+$Y300+$AF300+$AM300+$AT300</f>
        <v>5</v>
      </c>
      <c r="E300" s="21">
        <f>$L300+$S300+$Z300+$AG300+$AN300+$AU300</f>
        <v>1</v>
      </c>
      <c r="F300" s="21">
        <f>$M300+$T300+$AA300+$AH300+$AO300+$AV300</f>
        <v>140</v>
      </c>
      <c r="G300" s="22">
        <f>MAX($N300,$U300,$AB300,$AI300,$AP300,$AW300)</f>
        <v>64</v>
      </c>
      <c r="H300" s="22">
        <f>$O300+$V300+$AC300+$AJ300+$AQ300+$AX300</f>
        <v>1</v>
      </c>
      <c r="I300" s="22">
        <f>$P300+$W300+$AD300+$AK300+$AR300+$AY300</f>
        <v>0</v>
      </c>
      <c r="J300" s="23">
        <f>IF(D300-E300&lt;&gt;0,F300/(D300-E300),"")</f>
        <v>35</v>
      </c>
      <c r="K300" s="24"/>
      <c r="L300" s="24"/>
      <c r="M300" s="24"/>
      <c r="N300" s="24"/>
      <c r="O300" s="24"/>
      <c r="P300" s="24"/>
      <c r="Q300" s="26">
        <f>IF(K300-L300&lt;&gt;0,M300/(K300-L300),"")</f>
      </c>
      <c r="R300" s="27"/>
      <c r="S300" s="27"/>
      <c r="T300" s="27"/>
      <c r="U300" s="27"/>
      <c r="V300" s="27"/>
      <c r="W300" s="27"/>
      <c r="X300" s="29">
        <f>IF(R300-S300&lt;&gt;0,T300/(R300-S300),"")</f>
      </c>
      <c r="Y300" s="39">
        <v>2</v>
      </c>
      <c r="Z300" s="39">
        <v>0</v>
      </c>
      <c r="AA300" s="39">
        <v>62</v>
      </c>
      <c r="AB300" s="30">
        <v>46</v>
      </c>
      <c r="AC300" s="30"/>
      <c r="AD300" s="30"/>
      <c r="AE300" s="31">
        <f>IF(Y300-Z300&lt;&gt;0,AA300/(Y300-Z300),"")</f>
        <v>31</v>
      </c>
      <c r="AF300" s="32">
        <v>2</v>
      </c>
      <c r="AG300" s="32">
        <v>1</v>
      </c>
      <c r="AH300" s="32">
        <v>14</v>
      </c>
      <c r="AI300" s="32">
        <v>14</v>
      </c>
      <c r="AJ300" s="32"/>
      <c r="AK300" s="32"/>
      <c r="AL300" s="33">
        <f>IF(AF300-AG300&lt;&gt;0,AH300/(AF300-AG300),"")</f>
        <v>14</v>
      </c>
      <c r="AM300" s="34">
        <v>1</v>
      </c>
      <c r="AN300" s="34">
        <v>0</v>
      </c>
      <c r="AO300" s="34">
        <v>64</v>
      </c>
      <c r="AP300" s="34">
        <v>64</v>
      </c>
      <c r="AQ300" s="34">
        <v>1</v>
      </c>
      <c r="AR300" s="34"/>
      <c r="AS300" s="35">
        <f>IF(AM300-AN300&lt;&gt;0,AO300/(AM300-AN300),"")</f>
        <v>64</v>
      </c>
      <c r="AT300" s="36"/>
      <c r="AU300" s="36"/>
      <c r="AV300" s="36"/>
      <c r="AW300" s="36"/>
      <c r="AX300" s="36"/>
      <c r="AY300" s="36"/>
      <c r="AZ300" s="36">
        <f>IF(AT300-AU300&lt;&gt;0,AV300/(AT300-AU300),"")</f>
      </c>
    </row>
    <row r="301" spans="1:52" ht="12.75" customHeight="1">
      <c r="A301" s="17" t="s">
        <v>314</v>
      </c>
      <c r="B301" s="17"/>
      <c r="C301" s="17">
        <v>536</v>
      </c>
      <c r="D301" s="20">
        <f>$K301+$R301+$Y301+$AF301+$AM301+$AT301</f>
        <v>40</v>
      </c>
      <c r="E301" s="21">
        <f>$L301+$S301+$Z301+$AG301+$AN301+$AU301</f>
        <v>6</v>
      </c>
      <c r="F301" s="21">
        <f>$M301+$T301+$AA301+$AH301+$AO301+$AV301</f>
        <v>1356</v>
      </c>
      <c r="G301" s="22">
        <f>MAX($N301,$U301,$AB301,$AI301,$AP301,$AW301)</f>
        <v>127</v>
      </c>
      <c r="H301" s="22">
        <f>$O301+$V301+$AC301+$AJ301+$AQ301+$AX301</f>
        <v>8</v>
      </c>
      <c r="I301" s="22">
        <f>$P301+$W301+$AD301+$AK301+$AR301+$AY301</f>
        <v>4</v>
      </c>
      <c r="J301" s="23">
        <f>IF(D301-E301&lt;&gt;0,F301/(D301-E301),"")</f>
        <v>39.88235294117647</v>
      </c>
      <c r="K301" s="24">
        <v>33</v>
      </c>
      <c r="L301" s="24">
        <v>5</v>
      </c>
      <c r="M301" s="24">
        <v>814</v>
      </c>
      <c r="N301" s="25">
        <v>75</v>
      </c>
      <c r="O301" s="24">
        <v>8</v>
      </c>
      <c r="P301" s="24"/>
      <c r="Q301" s="26">
        <f>IF(K301-L301&lt;&gt;0,M301/(K301-L301),"")</f>
        <v>29.071428571428573</v>
      </c>
      <c r="R301" s="27">
        <v>2</v>
      </c>
      <c r="S301" s="27">
        <v>0</v>
      </c>
      <c r="T301" s="27">
        <v>37</v>
      </c>
      <c r="U301" s="27">
        <v>34</v>
      </c>
      <c r="V301" s="27"/>
      <c r="W301" s="27"/>
      <c r="X301" s="29">
        <f>IF(R301-S301&lt;&gt;0,T301/(R301-S301),"")</f>
        <v>18.5</v>
      </c>
      <c r="Y301" s="30">
        <v>2</v>
      </c>
      <c r="Z301" s="30">
        <v>1</v>
      </c>
      <c r="AA301" s="30">
        <v>137</v>
      </c>
      <c r="AB301" s="41">
        <v>124</v>
      </c>
      <c r="AC301" s="30"/>
      <c r="AD301" s="30">
        <v>1</v>
      </c>
      <c r="AE301" s="31">
        <f>IF(Y301-Z301&lt;&gt;0,AA301/(Y301-Z301),"")</f>
        <v>137</v>
      </c>
      <c r="AF301" s="32">
        <v>2</v>
      </c>
      <c r="AG301" s="32">
        <v>0</v>
      </c>
      <c r="AH301" s="32">
        <f>117+127</f>
        <v>244</v>
      </c>
      <c r="AI301" s="32">
        <v>127</v>
      </c>
      <c r="AJ301" s="32"/>
      <c r="AK301" s="32">
        <v>2</v>
      </c>
      <c r="AL301" s="33">
        <f>IF(AF301-AG301&lt;&gt;0,AH301/(AF301-AG301),"")</f>
        <v>122</v>
      </c>
      <c r="AM301" s="34">
        <v>1</v>
      </c>
      <c r="AN301" s="34">
        <v>0</v>
      </c>
      <c r="AO301" s="34">
        <v>124</v>
      </c>
      <c r="AP301" s="34">
        <v>124</v>
      </c>
      <c r="AQ301" s="34"/>
      <c r="AR301" s="34">
        <v>1</v>
      </c>
      <c r="AS301" s="35">
        <f>IF(AM301-AN301&lt;&gt;0,AO301/(AM301-AN301),"")</f>
        <v>124</v>
      </c>
      <c r="AT301" s="36"/>
      <c r="AU301" s="36"/>
      <c r="AV301" s="36"/>
      <c r="AW301" s="36"/>
      <c r="AX301" s="36"/>
      <c r="AY301" s="36"/>
      <c r="AZ301" s="36">
        <f>IF(AT301-AU301&lt;&gt;0,AV301/(AT301-AU301),"")</f>
      </c>
    </row>
    <row r="302" spans="1:52" ht="12.75" customHeight="1">
      <c r="A302" s="17" t="s">
        <v>315</v>
      </c>
      <c r="B302" s="17"/>
      <c r="C302" s="17">
        <v>604</v>
      </c>
      <c r="D302" s="20">
        <f>$K302+$R302+$Y302+$AF302+$AM302+$AT302</f>
        <v>9</v>
      </c>
      <c r="E302" s="21">
        <f>$L302+$S302+$Z302+$AG302+$AN302+$AU302</f>
        <v>0</v>
      </c>
      <c r="F302" s="21">
        <f>$M302+$T302+$AA302+$AH302+$AO302+$AV302</f>
        <v>61</v>
      </c>
      <c r="G302" s="22">
        <f>MAX($N302,$U302,$AB302,$AI302,$AP302,$AW302)</f>
        <v>17</v>
      </c>
      <c r="H302" s="22">
        <f>$O302+$V302+$AC302+$AJ302+$AQ302+$AX302</f>
        <v>0</v>
      </c>
      <c r="I302" s="22">
        <f>$P302+$W302+$AD302+$AK302+$AR302+$AY302</f>
        <v>0</v>
      </c>
      <c r="J302" s="23">
        <f>IF(D302-E302&lt;&gt;0,F302/(D302-E302),"")</f>
        <v>6.777777777777778</v>
      </c>
      <c r="K302" s="24"/>
      <c r="L302" s="24"/>
      <c r="M302" s="24"/>
      <c r="N302" s="24"/>
      <c r="O302" s="24"/>
      <c r="P302" s="24"/>
      <c r="Q302" s="26"/>
      <c r="R302" s="27"/>
      <c r="S302" s="27"/>
      <c r="T302" s="27"/>
      <c r="U302" s="27"/>
      <c r="V302" s="27"/>
      <c r="W302" s="27"/>
      <c r="X302" s="29"/>
      <c r="Y302" s="39">
        <v>1</v>
      </c>
      <c r="Z302" s="39">
        <v>0</v>
      </c>
      <c r="AA302" s="39">
        <v>3</v>
      </c>
      <c r="AB302" s="30">
        <v>3</v>
      </c>
      <c r="AC302" s="30"/>
      <c r="AD302" s="30"/>
      <c r="AE302" s="31">
        <f>IF(Y302-Z302&lt;&gt;0,AA302/(Y302-Z302),"")</f>
        <v>3</v>
      </c>
      <c r="AF302" s="32">
        <v>3</v>
      </c>
      <c r="AG302" s="32">
        <v>0</v>
      </c>
      <c r="AH302" s="32">
        <v>29</v>
      </c>
      <c r="AI302" s="32">
        <v>17</v>
      </c>
      <c r="AJ302" s="32"/>
      <c r="AK302" s="32"/>
      <c r="AL302" s="33">
        <f>IF(AF302-AG302&lt;&gt;0,AH302/(AF302-AG302),"")</f>
        <v>9.666666666666666</v>
      </c>
      <c r="AM302" s="34">
        <v>5</v>
      </c>
      <c r="AN302" s="34">
        <v>0</v>
      </c>
      <c r="AO302" s="34">
        <v>29</v>
      </c>
      <c r="AP302" s="34">
        <v>13</v>
      </c>
      <c r="AQ302" s="34"/>
      <c r="AR302" s="34"/>
      <c r="AS302" s="35">
        <f>IF(AM302-AN302&lt;&gt;0,AO302/(AM302-AN302),"")</f>
        <v>5.8</v>
      </c>
      <c r="AT302" s="36"/>
      <c r="AU302" s="36"/>
      <c r="AV302" s="36"/>
      <c r="AW302" s="36"/>
      <c r="AX302" s="36"/>
      <c r="AY302" s="36"/>
      <c r="AZ302" s="36">
        <f>IF(AT302-AU302&lt;&gt;0,AV302/(AT302-AU302),"")</f>
      </c>
    </row>
    <row r="303" spans="1:52" ht="12.75" customHeight="1">
      <c r="A303" s="17" t="s">
        <v>316</v>
      </c>
      <c r="B303" s="17"/>
      <c r="C303" s="17">
        <v>283</v>
      </c>
      <c r="D303" s="20">
        <f>$K303+$R303+$Y303+$AF303+$AM303+$AT303</f>
        <v>21</v>
      </c>
      <c r="E303" s="21">
        <f>$L303+$S303+$Z303+$AG303+$AN303+$AU303</f>
        <v>2</v>
      </c>
      <c r="F303" s="21">
        <f>$M303+$T303+$AA303+$AH303+$AO303+$AV303</f>
        <v>240</v>
      </c>
      <c r="G303" s="22">
        <f>MAX($N303,$U303,$AB303,$AI303,$AP303,$AW303)</f>
        <v>44</v>
      </c>
      <c r="H303" s="22">
        <f>$O303+$V303+$AC303+$AJ303+$AQ303+$AX303</f>
        <v>0</v>
      </c>
      <c r="I303" s="22">
        <f>$P303+$W303+$AD303+$AK303+$AR303+$AY303</f>
        <v>0</v>
      </c>
      <c r="J303" s="23">
        <f>IF(D303-E303&lt;&gt;0,F303/(D303-E303),"")</f>
        <v>12.631578947368421</v>
      </c>
      <c r="K303" s="24">
        <v>2</v>
      </c>
      <c r="L303" s="24">
        <v>0</v>
      </c>
      <c r="M303" s="24">
        <v>6</v>
      </c>
      <c r="N303" s="24">
        <v>6</v>
      </c>
      <c r="O303" s="24"/>
      <c r="P303" s="24"/>
      <c r="Q303" s="26">
        <f>IF(K303-L303&lt;&gt;0,M303/(K303-L303),"")</f>
        <v>3</v>
      </c>
      <c r="R303" s="38">
        <v>13</v>
      </c>
      <c r="S303" s="38">
        <v>2</v>
      </c>
      <c r="T303" s="38">
        <v>112</v>
      </c>
      <c r="U303" s="38">
        <v>42</v>
      </c>
      <c r="V303" s="38"/>
      <c r="W303" s="38"/>
      <c r="X303" s="29">
        <f>IF(R303-S303&lt;&gt;0,T303/(R303-S303),"")</f>
        <v>10.181818181818182</v>
      </c>
      <c r="Y303" s="30">
        <v>6</v>
      </c>
      <c r="Z303" s="30">
        <v>0</v>
      </c>
      <c r="AA303" s="30">
        <v>122</v>
      </c>
      <c r="AB303" s="30">
        <v>44</v>
      </c>
      <c r="AC303" s="30"/>
      <c r="AD303" s="30"/>
      <c r="AE303" s="31">
        <f>IF(Y303-Z303&lt;&gt;0,AA303/(Y303-Z303),"")</f>
        <v>20.333333333333332</v>
      </c>
      <c r="AF303" s="32"/>
      <c r="AG303" s="32"/>
      <c r="AH303" s="32"/>
      <c r="AI303" s="32"/>
      <c r="AJ303" s="32"/>
      <c r="AK303" s="32"/>
      <c r="AL303" s="33">
        <f>IF(AF303-AG303&lt;&gt;0,AH303/(AF303-AG303),"")</f>
      </c>
      <c r="AM303" s="34"/>
      <c r="AN303" s="34"/>
      <c r="AO303" s="34"/>
      <c r="AP303" s="34"/>
      <c r="AQ303" s="34"/>
      <c r="AR303" s="34"/>
      <c r="AS303" s="35">
        <f>IF(AM303-AN303&lt;&gt;0,AO303/(AM303-AN303),"")</f>
      </c>
      <c r="AT303" s="36"/>
      <c r="AU303" s="36"/>
      <c r="AV303" s="36"/>
      <c r="AW303" s="36"/>
      <c r="AX303" s="36"/>
      <c r="AY303" s="36"/>
      <c r="AZ303" s="36">
        <f>IF(AT303-AU303&lt;&gt;0,AV303/(AT303-AU303),"")</f>
      </c>
    </row>
    <row r="304" spans="1:52" ht="12.75" customHeight="1">
      <c r="A304" s="42" t="s">
        <v>317</v>
      </c>
      <c r="B304" s="42">
        <v>2020</v>
      </c>
      <c r="C304" s="42">
        <v>655</v>
      </c>
      <c r="D304" s="20">
        <f>$K304+$R304+$Y304+$AF304+$AM304+$AT304</f>
        <v>3</v>
      </c>
      <c r="E304" s="21">
        <f>$L304+$S304+$Z304+$AG304+$AN304+$AU304</f>
        <v>3</v>
      </c>
      <c r="F304" s="21">
        <f>$M304+$T304+$AA304+$AH304+$AO304+$AV304</f>
        <v>128</v>
      </c>
      <c r="G304" s="22">
        <f>MAX($N304,$U304,$AB304,$AI304,$AP304,$AW304)</f>
        <v>61</v>
      </c>
      <c r="H304" s="22">
        <f>$O304+$V304+$AC304+$AJ304+$AQ304+$AX304</f>
        <v>2</v>
      </c>
      <c r="I304" s="22">
        <f>$P304+$W304+$AD304+$AK304+$AR304+$AY304</f>
        <v>0</v>
      </c>
      <c r="J304" s="23">
        <f>IF(D304-E304&lt;&gt;0,F304/(D304-E304),"")</f>
      </c>
      <c r="K304" s="36"/>
      <c r="L304" s="36"/>
      <c r="M304" s="36"/>
      <c r="N304" s="36"/>
      <c r="O304" s="36"/>
      <c r="P304" s="36"/>
      <c r="Q304" s="43">
        <f>IF(K304-L304&lt;&gt;0,M304/(K304-L304),"")</f>
      </c>
      <c r="R304" s="44">
        <v>3</v>
      </c>
      <c r="S304" s="44">
        <v>3</v>
      </c>
      <c r="T304" s="44">
        <v>128</v>
      </c>
      <c r="U304" s="61">
        <v>61</v>
      </c>
      <c r="V304" s="44">
        <v>2</v>
      </c>
      <c r="W304" s="44"/>
      <c r="X304" s="29">
        <f>IF(R304-S304&lt;&gt;0,T304/(R304-S304),"")</f>
      </c>
      <c r="Y304" s="45"/>
      <c r="Z304" s="45"/>
      <c r="AA304" s="45"/>
      <c r="AB304" s="45"/>
      <c r="AC304" s="45"/>
      <c r="AD304" s="45"/>
      <c r="AE304" s="31">
        <f>IF(Y304-Z304&lt;&gt;0,AA304/(Y304-Z304),"")</f>
      </c>
      <c r="AF304" s="47"/>
      <c r="AG304" s="47"/>
      <c r="AH304" s="47"/>
      <c r="AI304" s="47"/>
      <c r="AJ304" s="47"/>
      <c r="AK304" s="47"/>
      <c r="AL304" s="33">
        <f>IF(AF304-AG304&lt;&gt;0,AH304/(AF304-AG304),"")</f>
      </c>
      <c r="AM304" s="48"/>
      <c r="AN304" s="48"/>
      <c r="AO304" s="48"/>
      <c r="AP304" s="48"/>
      <c r="AQ304" s="48"/>
      <c r="AR304" s="48"/>
      <c r="AS304" s="35">
        <f>IF(AM304-AN304&lt;&gt;0,AO304/(AM304-AN304),"")</f>
      </c>
      <c r="AT304" s="36"/>
      <c r="AU304" s="36"/>
      <c r="AV304" s="36"/>
      <c r="AW304" s="36"/>
      <c r="AX304" s="36"/>
      <c r="AY304" s="36"/>
      <c r="AZ304" s="36">
        <f>IF(AT304-AU304&lt;&gt;0,AV304/(AT304-AU304),"")</f>
      </c>
    </row>
    <row r="305" spans="1:52" ht="12.75" customHeight="1">
      <c r="A305" s="17" t="s">
        <v>318</v>
      </c>
      <c r="B305" s="17">
        <v>1973</v>
      </c>
      <c r="C305" s="17">
        <v>12</v>
      </c>
      <c r="D305" s="20">
        <f>$K305+$R305+$Y305+$AF305+$AM305+$AT305</f>
        <v>50</v>
      </c>
      <c r="E305" s="21">
        <f>$L305+$S305+$Z305+$AG305+$AN305+$AU305</f>
        <v>28</v>
      </c>
      <c r="F305" s="21">
        <f>$M305+$T305+$AA305+$AH305+$AO305+$AV305</f>
        <v>115</v>
      </c>
      <c r="G305" s="22">
        <f>MAX($N305,$U305,$AB305,$AI305,$AP305,$AW305)</f>
        <v>11</v>
      </c>
      <c r="H305" s="22">
        <f>$O305+$V305+$AC305+$AJ305+$AQ305+$AX305</f>
        <v>0</v>
      </c>
      <c r="I305" s="22">
        <f>$P305+$W305+$AD305+$AK305+$AR305+$AY305</f>
        <v>0</v>
      </c>
      <c r="J305" s="23">
        <f>IF(D305-E305&lt;&gt;0,F305/(D305-E305),"")</f>
        <v>5.2272727272727275</v>
      </c>
      <c r="K305" s="24">
        <v>49</v>
      </c>
      <c r="L305" s="24">
        <v>27</v>
      </c>
      <c r="M305" s="24">
        <v>109</v>
      </c>
      <c r="N305" s="24">
        <v>11</v>
      </c>
      <c r="O305" s="24"/>
      <c r="P305" s="24"/>
      <c r="Q305" s="26">
        <f>IF(K305-L305&lt;&gt;0,M305/(K305-L305),"")</f>
        <v>4.954545454545454</v>
      </c>
      <c r="R305" s="38"/>
      <c r="S305" s="38"/>
      <c r="T305" s="38"/>
      <c r="U305" s="38"/>
      <c r="V305" s="38"/>
      <c r="W305" s="38"/>
      <c r="X305" s="29">
        <f>IF(R305-S305&lt;&gt;0,T305/(R305-S305),"")</f>
      </c>
      <c r="Y305" s="30">
        <v>1</v>
      </c>
      <c r="Z305" s="30">
        <v>1</v>
      </c>
      <c r="AA305" s="30">
        <v>6</v>
      </c>
      <c r="AB305" s="30">
        <v>6</v>
      </c>
      <c r="AC305" s="30"/>
      <c r="AD305" s="30"/>
      <c r="AE305" s="31">
        <f>IF(Y305-Z305&lt;&gt;0,AA305/(Y305-Z305),"")</f>
      </c>
      <c r="AF305" s="32"/>
      <c r="AG305" s="32"/>
      <c r="AH305" s="32"/>
      <c r="AI305" s="32"/>
      <c r="AJ305" s="32"/>
      <c r="AK305" s="32"/>
      <c r="AL305" s="33">
        <f>IF(AF305-AG305&lt;&gt;0,AH305/(AF305-AG305),"")</f>
      </c>
      <c r="AM305" s="34"/>
      <c r="AN305" s="34"/>
      <c r="AO305" s="34"/>
      <c r="AP305" s="34"/>
      <c r="AQ305" s="34"/>
      <c r="AR305" s="34"/>
      <c r="AS305" s="35">
        <f>IF(AM305-AN305&lt;&gt;0,AO305/(AM305-AN305),"")</f>
      </c>
      <c r="AT305" s="36"/>
      <c r="AU305" s="36"/>
      <c r="AV305" s="36"/>
      <c r="AW305" s="36"/>
      <c r="AX305" s="36"/>
      <c r="AY305" s="36"/>
      <c r="AZ305" s="36">
        <f>IF(AT305-AU305&lt;&gt;0,AV305/(AT305-AU305),"")</f>
      </c>
    </row>
    <row r="306" spans="1:52" ht="12.75" customHeight="1">
      <c r="A306" s="42" t="s">
        <v>319</v>
      </c>
      <c r="B306" s="42">
        <v>2020</v>
      </c>
      <c r="C306" s="42">
        <v>668</v>
      </c>
      <c r="D306" s="20">
        <f>$K306+$R306+$Y306+$AF306+$AM306+$AT306</f>
        <v>1</v>
      </c>
      <c r="E306" s="21">
        <f>$L306+$S306+$Z306+$AG306+$AN306+$AU306</f>
        <v>0</v>
      </c>
      <c r="F306" s="21">
        <f>$M306+$T306+$AA306+$AH306+$AO306+$AV306</f>
        <v>17</v>
      </c>
      <c r="G306" s="22">
        <f>MAX($N306,$U306,$AB306,$AI306,$AP306,$AW306)</f>
        <v>17</v>
      </c>
      <c r="H306" s="22">
        <f>$O306+$V306+$AC306+$AJ306+$AQ306+$AX306</f>
        <v>0</v>
      </c>
      <c r="I306" s="22">
        <f>$P306+$W306+$AD306+$AK306+$AR306+$AY306</f>
        <v>0</v>
      </c>
      <c r="J306" s="23">
        <f>IF(D306-E306&lt;&gt;0,F306/(D306-E306),"")</f>
        <v>17</v>
      </c>
      <c r="K306" s="36"/>
      <c r="L306" s="36"/>
      <c r="M306" s="36"/>
      <c r="N306" s="36"/>
      <c r="O306" s="36"/>
      <c r="P306" s="36"/>
      <c r="Q306" s="43">
        <f>IF(K306-L306&lt;&gt;0,M306/(K306-L306),"")</f>
      </c>
      <c r="R306" s="44"/>
      <c r="S306" s="44"/>
      <c r="T306" s="44"/>
      <c r="U306" s="44"/>
      <c r="V306" s="44"/>
      <c r="W306" s="44"/>
      <c r="X306" s="29">
        <f>IF(R306-S306&lt;&gt;0,T306/(R306-S306),"")</f>
      </c>
      <c r="Y306" s="45"/>
      <c r="Z306" s="45"/>
      <c r="AA306" s="45"/>
      <c r="AB306" s="45"/>
      <c r="AC306" s="45"/>
      <c r="AD306" s="45"/>
      <c r="AE306" s="31">
        <f>IF(Y306-Z306&lt;&gt;0,AA306/(Y306-Z306),"")</f>
      </c>
      <c r="AF306" s="47"/>
      <c r="AG306" s="47"/>
      <c r="AH306" s="47"/>
      <c r="AI306" s="47"/>
      <c r="AJ306" s="47"/>
      <c r="AK306" s="47"/>
      <c r="AL306" s="33">
        <f>IF(AF306-AG306&lt;&gt;0,AH306/(AF306-AG306),"")</f>
      </c>
      <c r="AM306" s="48">
        <v>1</v>
      </c>
      <c r="AN306" s="48">
        <v>0</v>
      </c>
      <c r="AO306" s="48">
        <v>17</v>
      </c>
      <c r="AP306" s="48">
        <v>17</v>
      </c>
      <c r="AQ306" s="48"/>
      <c r="AR306" s="48"/>
      <c r="AS306" s="35">
        <f>IF(AM306-AN306&lt;&gt;0,AO306/(AM306-AN306),"")</f>
        <v>17</v>
      </c>
      <c r="AT306" s="36"/>
      <c r="AU306" s="36"/>
      <c r="AV306" s="36"/>
      <c r="AW306" s="36"/>
      <c r="AX306" s="36"/>
      <c r="AY306" s="36"/>
      <c r="AZ306" s="36">
        <f>IF(AT306-AU306&lt;&gt;0,AV306/(AT306-AU306),"")</f>
      </c>
    </row>
    <row r="307" spans="1:52" ht="12.75" customHeight="1">
      <c r="A307" s="17" t="s">
        <v>320</v>
      </c>
      <c r="B307" s="17">
        <v>1990</v>
      </c>
      <c r="C307" s="17">
        <v>128</v>
      </c>
      <c r="D307" s="20">
        <f>$K307+$R307+$Y307+$AF307+$AM307+$AT307</f>
        <v>1</v>
      </c>
      <c r="E307" s="21">
        <f>$L307+$S307+$Z307+$AG307+$AN307+$AU307</f>
        <v>0</v>
      </c>
      <c r="F307" s="21">
        <f>$M307+$T307+$AA307+$AH307+$AO307+$AV307</f>
        <v>0</v>
      </c>
      <c r="G307" s="22">
        <f>MAX($N307,$U307,$AB307,$AI307,$AP307,$AW307)</f>
        <v>0</v>
      </c>
      <c r="H307" s="22">
        <f>$O307+$V307+$AC307+$AJ307+$AQ307+$AX307</f>
        <v>0</v>
      </c>
      <c r="I307" s="22">
        <f>$P307+$W307+$AD307+$AK307+$AR307+$AY307</f>
        <v>0</v>
      </c>
      <c r="J307" s="23">
        <f>IF(D307-E307&lt;&gt;0,F307/(D307-E307),"")</f>
        <v>0</v>
      </c>
      <c r="K307" s="24"/>
      <c r="L307" s="24"/>
      <c r="M307" s="24"/>
      <c r="N307" s="24"/>
      <c r="O307" s="24"/>
      <c r="P307" s="24"/>
      <c r="Q307" s="26">
        <f>IF(K307-L307&lt;&gt;0,M307/(K307-L307),"")</f>
      </c>
      <c r="R307" s="27"/>
      <c r="S307" s="27"/>
      <c r="T307" s="27"/>
      <c r="U307" s="27"/>
      <c r="V307" s="27"/>
      <c r="W307" s="27"/>
      <c r="X307" s="29">
        <f>IF(R307-S307&lt;&gt;0,T307/(R307-S307),"")</f>
      </c>
      <c r="Y307" s="30">
        <v>1</v>
      </c>
      <c r="Z307" s="30">
        <v>0</v>
      </c>
      <c r="AA307" s="30">
        <v>0</v>
      </c>
      <c r="AB307" s="30">
        <v>0</v>
      </c>
      <c r="AC307" s="30"/>
      <c r="AD307" s="30"/>
      <c r="AE307" s="31">
        <f>IF(Y307-Z307&lt;&gt;0,AA307/(Y307-Z307),"")</f>
        <v>0</v>
      </c>
      <c r="AF307" s="32"/>
      <c r="AG307" s="32"/>
      <c r="AH307" s="32"/>
      <c r="AI307" s="32"/>
      <c r="AJ307" s="32"/>
      <c r="AK307" s="32"/>
      <c r="AL307" s="33">
        <f>IF(AF307-AG307&lt;&gt;0,AH307/(AF307-AG307),"")</f>
      </c>
      <c r="AM307" s="34"/>
      <c r="AN307" s="34"/>
      <c r="AO307" s="34"/>
      <c r="AP307" s="34"/>
      <c r="AQ307" s="34"/>
      <c r="AR307" s="34"/>
      <c r="AS307" s="35">
        <f>IF(AM307-AN307&lt;&gt;0,AO307/(AM307-AN307),"")</f>
      </c>
      <c r="AT307" s="36"/>
      <c r="AU307" s="36"/>
      <c r="AV307" s="36"/>
      <c r="AW307" s="36"/>
      <c r="AX307" s="36"/>
      <c r="AY307" s="36"/>
      <c r="AZ307" s="36">
        <f>IF(AT307-AU307&lt;&gt;0,AV307/(AT307-AU307),"")</f>
      </c>
    </row>
    <row r="308" spans="1:52" ht="12.75" customHeight="1">
      <c r="A308" s="17" t="s">
        <v>321</v>
      </c>
      <c r="B308" s="17"/>
      <c r="C308" s="17">
        <v>328</v>
      </c>
      <c r="D308" s="20">
        <f>$K308+$R308+$Y308+$AF308+$AM308+$AT308</f>
        <v>1</v>
      </c>
      <c r="E308" s="21">
        <f>$L308+$S308+$Z308+$AG308+$AN308+$AU308</f>
        <v>0</v>
      </c>
      <c r="F308" s="21">
        <f>$M308+$T308+$AA308+$AH308+$AO308+$AV308</f>
        <v>25</v>
      </c>
      <c r="G308" s="22">
        <f>MAX($N308,$U308,$AB308,$AI308,$AP308,$AW308)</f>
        <v>25</v>
      </c>
      <c r="H308" s="22">
        <f>$O308+$V308+$AC308+$AJ308+$AQ308+$AX308</f>
        <v>0</v>
      </c>
      <c r="I308" s="22">
        <f>$P308+$W308+$AD308+$AK308+$AR308+$AY308</f>
        <v>0</v>
      </c>
      <c r="J308" s="23">
        <f>IF(D308-E308&lt;&gt;0,F308/(D308-E308),"")</f>
        <v>25</v>
      </c>
      <c r="K308" s="24"/>
      <c r="L308" s="24"/>
      <c r="M308" s="24"/>
      <c r="N308" s="24"/>
      <c r="O308" s="24"/>
      <c r="P308" s="24"/>
      <c r="Q308" s="26">
        <f>IF(K308-L308&lt;&gt;0,M308/(K308-L308),"")</f>
      </c>
      <c r="R308" s="27"/>
      <c r="S308" s="27"/>
      <c r="T308" s="27"/>
      <c r="U308" s="27"/>
      <c r="V308" s="27"/>
      <c r="W308" s="27"/>
      <c r="X308" s="29">
        <f>IF(R308-S308&lt;&gt;0,T308/(R308-S308),"")</f>
      </c>
      <c r="Y308" s="30"/>
      <c r="Z308" s="30"/>
      <c r="AA308" s="30"/>
      <c r="AB308" s="30"/>
      <c r="AC308" s="30"/>
      <c r="AD308" s="30"/>
      <c r="AE308" s="31">
        <f>IF(Y308-Z308&lt;&gt;0,AA308/(Y308-Z308),"")</f>
      </c>
      <c r="AF308" s="32">
        <v>1</v>
      </c>
      <c r="AG308" s="32">
        <v>0</v>
      </c>
      <c r="AH308" s="32">
        <v>25</v>
      </c>
      <c r="AI308" s="32">
        <v>25</v>
      </c>
      <c r="AJ308" s="32"/>
      <c r="AK308" s="32"/>
      <c r="AL308" s="33">
        <f>IF(AF308-AG308&lt;&gt;0,AH308/(AF308-AG308),"")</f>
        <v>25</v>
      </c>
      <c r="AM308" s="34"/>
      <c r="AN308" s="34"/>
      <c r="AO308" s="34"/>
      <c r="AP308" s="34"/>
      <c r="AQ308" s="34"/>
      <c r="AR308" s="34"/>
      <c r="AS308" s="35">
        <f>IF(AM308-AN308&lt;&gt;0,AO308/(AM308-AN308),"")</f>
      </c>
      <c r="AT308" s="36"/>
      <c r="AU308" s="36"/>
      <c r="AV308" s="36"/>
      <c r="AW308" s="36"/>
      <c r="AX308" s="36"/>
      <c r="AY308" s="36"/>
      <c r="AZ308" s="36">
        <f>IF(AT308-AU308&lt;&gt;0,AV308/(AT308-AU308),"")</f>
      </c>
    </row>
    <row r="309" spans="1:52" ht="12.75" customHeight="1">
      <c r="A309" s="17" t="s">
        <v>322</v>
      </c>
      <c r="B309" s="17"/>
      <c r="C309" s="17">
        <v>470</v>
      </c>
      <c r="D309" s="20">
        <f>$K309+$R309+$Y309+$AF309+$AM309+$AT309</f>
        <v>2</v>
      </c>
      <c r="E309" s="21">
        <f>$L309+$S309+$Z309+$AG309+$AN309+$AU309</f>
        <v>0</v>
      </c>
      <c r="F309" s="21">
        <f>$M309+$T309+$AA309+$AH309+$AO309+$AV309</f>
        <v>12</v>
      </c>
      <c r="G309" s="22">
        <f>MAX($N309,$U309,$AB309,$AI309,$AP309,$AW309)</f>
        <v>11</v>
      </c>
      <c r="H309" s="22">
        <f>$O309+$V309+$AC309+$AJ309+$AQ309+$AX309</f>
        <v>0</v>
      </c>
      <c r="I309" s="22">
        <f>$P309+$W309+$AD309+$AK309+$AR309+$AY309</f>
        <v>0</v>
      </c>
      <c r="J309" s="23">
        <f>IF(D309-E309&lt;&gt;0,F309/(D309-E309),"")</f>
        <v>6</v>
      </c>
      <c r="K309" s="24">
        <v>2</v>
      </c>
      <c r="L309" s="24">
        <v>0</v>
      </c>
      <c r="M309" s="24">
        <v>12</v>
      </c>
      <c r="N309" s="24">
        <v>11</v>
      </c>
      <c r="O309" s="24"/>
      <c r="P309" s="24"/>
      <c r="Q309" s="26">
        <f>IF(K309-L309&lt;&gt;0,M309/(K309-L309),"")</f>
        <v>6</v>
      </c>
      <c r="R309" s="38"/>
      <c r="S309" s="38"/>
      <c r="T309" s="38"/>
      <c r="U309" s="38"/>
      <c r="V309" s="38"/>
      <c r="W309" s="38"/>
      <c r="X309" s="29">
        <f>IF(R309-S309&lt;&gt;0,T309/(R309-S309),"")</f>
      </c>
      <c r="Y309" s="30"/>
      <c r="Z309" s="30"/>
      <c r="AA309" s="30"/>
      <c r="AB309" s="30"/>
      <c r="AC309" s="30"/>
      <c r="AD309" s="30"/>
      <c r="AE309" s="31">
        <f>IF(Y309-Z309&lt;&gt;0,AA309/(Y309-Z309),"")</f>
      </c>
      <c r="AF309" s="32"/>
      <c r="AG309" s="32"/>
      <c r="AH309" s="32"/>
      <c r="AI309" s="32"/>
      <c r="AJ309" s="32"/>
      <c r="AK309" s="32"/>
      <c r="AL309" s="33">
        <f>IF(AF309-AG309&lt;&gt;0,AH309/(AF309-AG309),"")</f>
      </c>
      <c r="AM309" s="34"/>
      <c r="AN309" s="34"/>
      <c r="AO309" s="34"/>
      <c r="AP309" s="34"/>
      <c r="AQ309" s="34"/>
      <c r="AR309" s="34"/>
      <c r="AS309" s="35">
        <f>IF(AM309-AN309&lt;&gt;0,AO309/(AM309-AN309),"")</f>
      </c>
      <c r="AT309" s="36"/>
      <c r="AU309" s="36"/>
      <c r="AV309" s="36"/>
      <c r="AW309" s="36"/>
      <c r="AX309" s="36"/>
      <c r="AY309" s="36"/>
      <c r="AZ309" s="36">
        <f>IF(AT309-AU309&lt;&gt;0,AV309/(AT309-AU309),"")</f>
      </c>
    </row>
    <row r="310" spans="1:52" ht="12.75" customHeight="1">
      <c r="A310" s="17" t="s">
        <v>323</v>
      </c>
      <c r="B310" s="17">
        <v>1983</v>
      </c>
      <c r="C310" s="17">
        <v>72</v>
      </c>
      <c r="D310" s="20">
        <f>$K310+$R310+$Y310+$AF310+$AM310+$AT310</f>
        <v>31</v>
      </c>
      <c r="E310" s="21">
        <f>$L310+$S310+$Z310+$AG310+$AN310+$AU310</f>
        <v>3</v>
      </c>
      <c r="F310" s="21">
        <f>$M310+$T310+$AA310+$AH310+$AO310+$AV310</f>
        <v>655</v>
      </c>
      <c r="G310" s="22">
        <f>MAX($N310,$U310,$AB310,$AI310,$AP310,$AW310)</f>
        <v>82</v>
      </c>
      <c r="H310" s="22">
        <f>$O310+$V310+$AC310+$AJ310+$AQ310+$AX310</f>
        <v>4</v>
      </c>
      <c r="I310" s="22">
        <f>$P310+$W310+$AD310+$AK310+$AR310+$AY310</f>
        <v>0</v>
      </c>
      <c r="J310" s="23">
        <f>IF(D310-E310&lt;&gt;0,F310/(D310-E310),"")</f>
        <v>23.392857142857142</v>
      </c>
      <c r="K310" s="24"/>
      <c r="L310" s="24"/>
      <c r="M310" s="24"/>
      <c r="N310" s="24"/>
      <c r="O310" s="24"/>
      <c r="P310" s="24"/>
      <c r="Q310" s="26">
        <f>IF(K310-L310&lt;&gt;0,M310/(K310-L310),"")</f>
      </c>
      <c r="R310" s="38">
        <v>2</v>
      </c>
      <c r="S310" s="38">
        <v>0</v>
      </c>
      <c r="T310" s="38">
        <v>56</v>
      </c>
      <c r="U310" s="38">
        <v>53</v>
      </c>
      <c r="V310" s="38">
        <v>1</v>
      </c>
      <c r="W310" s="38"/>
      <c r="X310" s="29">
        <f>IF(R310-S310&lt;&gt;0,T310/(R310-S310),"")</f>
        <v>28</v>
      </c>
      <c r="Y310" s="30">
        <v>29</v>
      </c>
      <c r="Z310" s="30">
        <v>3</v>
      </c>
      <c r="AA310" s="30">
        <v>599</v>
      </c>
      <c r="AB310" s="30">
        <v>82</v>
      </c>
      <c r="AC310" s="30">
        <v>3</v>
      </c>
      <c r="AD310" s="30"/>
      <c r="AE310" s="31">
        <f>IF(Y310-Z310&lt;&gt;0,AA310/(Y310-Z310),"")</f>
        <v>23.03846153846154</v>
      </c>
      <c r="AF310" s="32"/>
      <c r="AG310" s="32"/>
      <c r="AH310" s="32"/>
      <c r="AI310" s="32"/>
      <c r="AJ310" s="32"/>
      <c r="AK310" s="32"/>
      <c r="AL310" s="33">
        <f>IF(AF310-AG310&lt;&gt;0,AH310/(AF310-AG310),"")</f>
      </c>
      <c r="AM310" s="34"/>
      <c r="AN310" s="34"/>
      <c r="AO310" s="34"/>
      <c r="AP310" s="34"/>
      <c r="AQ310" s="34"/>
      <c r="AR310" s="34"/>
      <c r="AS310" s="35">
        <f>IF(AM310-AN310&lt;&gt;0,AO310/(AM310-AN310),"")</f>
      </c>
      <c r="AT310" s="36"/>
      <c r="AU310" s="36"/>
      <c r="AV310" s="36"/>
      <c r="AW310" s="36"/>
      <c r="AX310" s="36"/>
      <c r="AY310" s="36"/>
      <c r="AZ310" s="36">
        <f>IF(AT310-AU310&lt;&gt;0,AV310/(AT310-AU310),"")</f>
      </c>
    </row>
    <row r="311" spans="1:52" ht="12.75" customHeight="1">
      <c r="A311" s="17" t="s">
        <v>324</v>
      </c>
      <c r="B311" s="17">
        <v>1987</v>
      </c>
      <c r="C311" s="17">
        <v>104</v>
      </c>
      <c r="D311" s="20">
        <f>$K311+$R311+$Y311+$AF311+$AM311+$AT311</f>
        <v>1</v>
      </c>
      <c r="E311" s="21">
        <f>$L311+$S311+$Z311+$AG311+$AN311+$AU311</f>
        <v>0</v>
      </c>
      <c r="F311" s="21">
        <f>$M311+$T311+$AA311+$AH311+$AO311+$AV311</f>
        <v>27</v>
      </c>
      <c r="G311" s="22">
        <f>MAX($N311,$U311,$AB311,$AI311,$AP311,$AW311)</f>
        <v>27</v>
      </c>
      <c r="H311" s="22">
        <f>$O311+$V311+$AC311+$AJ311+$AQ311+$AX311</f>
        <v>0</v>
      </c>
      <c r="I311" s="22">
        <f>$P311+$W311+$AD311+$AK311+$AR311+$AY311</f>
        <v>0</v>
      </c>
      <c r="J311" s="23">
        <f>IF(D311-E311&lt;&gt;0,F311/(D311-E311),"")</f>
        <v>27</v>
      </c>
      <c r="K311" s="24"/>
      <c r="L311" s="24"/>
      <c r="M311" s="24"/>
      <c r="N311" s="24"/>
      <c r="O311" s="24"/>
      <c r="P311" s="24"/>
      <c r="Q311" s="26">
        <f>IF(K311-L311&lt;&gt;0,M311/(K311-L311),"")</f>
      </c>
      <c r="R311" s="38">
        <v>1</v>
      </c>
      <c r="S311" s="38">
        <v>0</v>
      </c>
      <c r="T311" s="38">
        <v>27</v>
      </c>
      <c r="U311" s="38">
        <v>27</v>
      </c>
      <c r="V311" s="38"/>
      <c r="W311" s="38"/>
      <c r="X311" s="29">
        <f>IF(R311-S311&lt;&gt;0,T311/(R311-S311),"")</f>
        <v>27</v>
      </c>
      <c r="Y311" s="30"/>
      <c r="Z311" s="30"/>
      <c r="AA311" s="30"/>
      <c r="AB311" s="30"/>
      <c r="AC311" s="30"/>
      <c r="AD311" s="30"/>
      <c r="AE311" s="31">
        <f>IF(Y311-Z311&lt;&gt;0,AA311/(Y311-Z311),"")</f>
      </c>
      <c r="AF311" s="32"/>
      <c r="AG311" s="32"/>
      <c r="AH311" s="32"/>
      <c r="AI311" s="32"/>
      <c r="AJ311" s="32"/>
      <c r="AK311" s="32"/>
      <c r="AL311" s="33">
        <f>IF(AF311-AG311&lt;&gt;0,AH311/(AF311-AG311),"")</f>
      </c>
      <c r="AM311" s="34"/>
      <c r="AN311" s="34"/>
      <c r="AO311" s="34"/>
      <c r="AP311" s="34"/>
      <c r="AQ311" s="34"/>
      <c r="AR311" s="34"/>
      <c r="AS311" s="35">
        <f>IF(AM311-AN311&lt;&gt;0,AO311/(AM311-AN311),"")</f>
      </c>
      <c r="AT311" s="36"/>
      <c r="AU311" s="36"/>
      <c r="AV311" s="36"/>
      <c r="AW311" s="36"/>
      <c r="AX311" s="36"/>
      <c r="AY311" s="36"/>
      <c r="AZ311" s="36">
        <f>IF(AT311-AU311&lt;&gt;0,AV311/(AT311-AU311),"")</f>
      </c>
    </row>
    <row r="312" spans="1:52" ht="12.75" customHeight="1">
      <c r="A312" s="17" t="s">
        <v>325</v>
      </c>
      <c r="B312" s="17"/>
      <c r="C312" s="17">
        <v>389</v>
      </c>
      <c r="D312" s="20">
        <f>$K312+$R312+$Y312+$AF312+$AM312+$AT312</f>
        <v>20</v>
      </c>
      <c r="E312" s="21">
        <f>$L312+$S312+$Z312+$AG312+$AN312+$AU312</f>
        <v>2</v>
      </c>
      <c r="F312" s="21">
        <f>$M312+$T312+$AA312+$AH312+$AO312+$AV312</f>
        <v>269</v>
      </c>
      <c r="G312" s="22">
        <f>MAX($N312,$U312,$AB312,$AI312,$AP312,$AW312)</f>
        <v>37</v>
      </c>
      <c r="H312" s="22">
        <f>$O312+$V312+$AC312+$AJ312+$AQ312+$AX312</f>
        <v>0</v>
      </c>
      <c r="I312" s="22">
        <f>$P312+$W312+$AD312+$AK312+$AR312+$AY312</f>
        <v>0</v>
      </c>
      <c r="J312" s="23">
        <f>IF(D312-E312&lt;&gt;0,F312/(D312-E312),"")</f>
        <v>14.944444444444445</v>
      </c>
      <c r="K312" s="24"/>
      <c r="L312" s="24"/>
      <c r="M312" s="24"/>
      <c r="N312" s="24"/>
      <c r="O312" s="24"/>
      <c r="P312" s="24"/>
      <c r="Q312" s="26">
        <f>IF(K312-L312&lt;&gt;0,M312/(K312-L312),"")</f>
      </c>
      <c r="R312" s="38"/>
      <c r="S312" s="38"/>
      <c r="T312" s="38"/>
      <c r="U312" s="38"/>
      <c r="V312" s="38"/>
      <c r="W312" s="38"/>
      <c r="X312" s="29">
        <f>IF(R312-S312&lt;&gt;0,T312/(R312-S312),"")</f>
      </c>
      <c r="Y312" s="30"/>
      <c r="Z312" s="30"/>
      <c r="AA312" s="30"/>
      <c r="AB312" s="30"/>
      <c r="AC312" s="30"/>
      <c r="AD312" s="30"/>
      <c r="AE312" s="31">
        <f>IF(Y312-Z312&lt;&gt;0,AA312/(Y312-Z312),"")</f>
      </c>
      <c r="AF312" s="28">
        <v>5</v>
      </c>
      <c r="AG312" s="28">
        <v>1</v>
      </c>
      <c r="AH312" s="28">
        <v>44</v>
      </c>
      <c r="AI312" s="32">
        <v>37</v>
      </c>
      <c r="AJ312" s="32"/>
      <c r="AK312" s="32"/>
      <c r="AL312" s="33">
        <f>IF(AF312-AG312&lt;&gt;0,AH312/(AF312-AG312),"")</f>
        <v>11</v>
      </c>
      <c r="AM312" s="40">
        <v>15</v>
      </c>
      <c r="AN312" s="40">
        <v>1</v>
      </c>
      <c r="AO312" s="40">
        <f>222+3</f>
        <v>225</v>
      </c>
      <c r="AP312" s="34">
        <v>33</v>
      </c>
      <c r="AQ312" s="34"/>
      <c r="AR312" s="34"/>
      <c r="AS312" s="35">
        <f>IF(AM312-AN312&lt;&gt;0,AO312/(AM312-AN312),"")</f>
        <v>16.071428571428573</v>
      </c>
      <c r="AT312" s="36"/>
      <c r="AU312" s="36"/>
      <c r="AV312" s="36"/>
      <c r="AW312" s="36"/>
      <c r="AX312" s="36"/>
      <c r="AY312" s="36"/>
      <c r="AZ312" s="36">
        <f>IF(AT312-AU312&lt;&gt;0,AV312/(AT312-AU312),"")</f>
      </c>
    </row>
    <row r="313" spans="1:52" ht="12.75" customHeight="1">
      <c r="A313" s="17" t="s">
        <v>326</v>
      </c>
      <c r="B313" s="17"/>
      <c r="C313" s="17">
        <v>428</v>
      </c>
      <c r="D313" s="20">
        <f>$K313+$R313+$Y313+$AF313+$AM313+$AT313</f>
        <v>1</v>
      </c>
      <c r="E313" s="21">
        <f>$L313+$S313+$Z313+$AG313+$AN313+$AU313</f>
        <v>0</v>
      </c>
      <c r="F313" s="21">
        <f>$M313+$T313+$AA313+$AH313+$AO313+$AV313</f>
        <v>0</v>
      </c>
      <c r="G313" s="22">
        <f>MAX($N313,$U313,$AB313,$AI313,$AP313,$AW313)</f>
        <v>0</v>
      </c>
      <c r="H313" s="22">
        <f>$O313+$V313+$AC313+$AJ313+$AQ313+$AX313</f>
        <v>0</v>
      </c>
      <c r="I313" s="22">
        <f>$P313+$W313+$AD313+$AK313+$AR313+$AY313</f>
        <v>0</v>
      </c>
      <c r="J313" s="23">
        <f>IF(D313-E313&lt;&gt;0,F313/(D313-E313),"")</f>
        <v>0</v>
      </c>
      <c r="K313" s="24"/>
      <c r="L313" s="24"/>
      <c r="M313" s="24"/>
      <c r="N313" s="24"/>
      <c r="O313" s="24"/>
      <c r="P313" s="24"/>
      <c r="Q313" s="26">
        <f>IF(K313-L313&lt;&gt;0,M313/(K313-L313),"")</f>
      </c>
      <c r="R313" s="38"/>
      <c r="S313" s="38"/>
      <c r="T313" s="38"/>
      <c r="U313" s="38"/>
      <c r="V313" s="38"/>
      <c r="W313" s="38"/>
      <c r="X313" s="29">
        <f>IF(R313-S313&lt;&gt;0,T313/(R313-S313),"")</f>
      </c>
      <c r="Y313" s="30"/>
      <c r="Z313" s="30"/>
      <c r="AA313" s="30"/>
      <c r="AB313" s="30"/>
      <c r="AC313" s="30"/>
      <c r="AD313" s="30"/>
      <c r="AE313" s="31">
        <f>IF(Y313-Z313&lt;&gt;0,AA313/(Y313-Z313),"")</f>
      </c>
      <c r="AF313" s="28"/>
      <c r="AG313" s="28"/>
      <c r="AH313" s="28"/>
      <c r="AI313" s="32"/>
      <c r="AJ313" s="32"/>
      <c r="AK313" s="32"/>
      <c r="AL313" s="33">
        <f>IF(AF313-AG313&lt;&gt;0,AH313/(AF313-AG313),"")</f>
      </c>
      <c r="AM313" s="40">
        <v>1</v>
      </c>
      <c r="AN313" s="40">
        <v>0</v>
      </c>
      <c r="AO313" s="40">
        <v>0</v>
      </c>
      <c r="AP313" s="34">
        <v>0</v>
      </c>
      <c r="AQ313" s="34"/>
      <c r="AR313" s="34"/>
      <c r="AS313" s="35">
        <f>IF(AM313-AN313&lt;&gt;0,AO313/(AM313-AN313),"")</f>
        <v>0</v>
      </c>
      <c r="AT313" s="36"/>
      <c r="AU313" s="36"/>
      <c r="AV313" s="36"/>
      <c r="AW313" s="36"/>
      <c r="AX313" s="36"/>
      <c r="AY313" s="36"/>
      <c r="AZ313" s="36">
        <f>IF(AT313-AU313&lt;&gt;0,AV313/(AT313-AU313),"")</f>
      </c>
    </row>
    <row r="314" spans="1:52" ht="12.75" customHeight="1">
      <c r="A314" s="17" t="s">
        <v>327</v>
      </c>
      <c r="B314" s="17"/>
      <c r="C314" s="17">
        <v>416</v>
      </c>
      <c r="D314" s="20">
        <f>$K314+$R314+$Y314+$AF314+$AM314+$AT314</f>
        <v>9</v>
      </c>
      <c r="E314" s="21">
        <f>$L314+$S314+$Z314+$AG314+$AN314+$AU314</f>
        <v>1</v>
      </c>
      <c r="F314" s="21">
        <f>$M314+$T314+$AA314+$AH314+$AO314+$AV314</f>
        <v>80</v>
      </c>
      <c r="G314" s="22">
        <f>MAX($N314,$U314,$AB314,$AI314,$AP314,$AW314)</f>
        <v>24</v>
      </c>
      <c r="H314" s="22">
        <f>$O314+$V314+$AC314+$AJ314+$AQ314+$AX314</f>
        <v>0</v>
      </c>
      <c r="I314" s="22">
        <f>$P314+$W314+$AD314+$AK314+$AR314+$AY314</f>
        <v>0</v>
      </c>
      <c r="J314" s="23">
        <f>IF(D314-E314&lt;&gt;0,F314/(D314-E314),"")</f>
        <v>10</v>
      </c>
      <c r="K314" s="24"/>
      <c r="L314" s="24"/>
      <c r="M314" s="24"/>
      <c r="N314" s="24"/>
      <c r="O314" s="24"/>
      <c r="P314" s="24"/>
      <c r="Q314" s="26">
        <f>IF(K314-L314&lt;&gt;0,M314/(K314-L314),"")</f>
      </c>
      <c r="R314" s="38"/>
      <c r="S314" s="38"/>
      <c r="T314" s="38"/>
      <c r="U314" s="38"/>
      <c r="V314" s="38"/>
      <c r="W314" s="38"/>
      <c r="X314" s="29">
        <f>IF(R314-S314&lt;&gt;0,T314/(R314-S314),"")</f>
      </c>
      <c r="Y314" s="30"/>
      <c r="Z314" s="30"/>
      <c r="AA314" s="30"/>
      <c r="AB314" s="30"/>
      <c r="AC314" s="30"/>
      <c r="AD314" s="30"/>
      <c r="AE314" s="31">
        <f>IF(Y314-Z314&lt;&gt;0,AA314/(Y314-Z314),"")</f>
      </c>
      <c r="AF314" s="28"/>
      <c r="AG314" s="28"/>
      <c r="AH314" s="28"/>
      <c r="AI314" s="32"/>
      <c r="AJ314" s="32"/>
      <c r="AK314" s="32"/>
      <c r="AL314" s="33">
        <f>IF(AF314-AG314&lt;&gt;0,AH314/(AF314-AG314),"")</f>
      </c>
      <c r="AM314" s="40">
        <v>9</v>
      </c>
      <c r="AN314" s="40">
        <v>1</v>
      </c>
      <c r="AO314" s="40">
        <v>80</v>
      </c>
      <c r="AP314" s="34">
        <v>24</v>
      </c>
      <c r="AQ314" s="34"/>
      <c r="AR314" s="34"/>
      <c r="AS314" s="35">
        <f>IF(AM314-AN314&lt;&gt;0,AO314/(AM314-AN314),"")</f>
        <v>10</v>
      </c>
      <c r="AT314" s="36"/>
      <c r="AU314" s="36"/>
      <c r="AV314" s="36"/>
      <c r="AW314" s="36"/>
      <c r="AX314" s="36"/>
      <c r="AY314" s="36"/>
      <c r="AZ314" s="36">
        <f>IF(AT314-AU314&lt;&gt;0,AV314/(AT314-AU314),"")</f>
      </c>
    </row>
    <row r="315" spans="1:52" ht="12.75" customHeight="1">
      <c r="A315" s="17" t="s">
        <v>328</v>
      </c>
      <c r="B315" s="17"/>
      <c r="C315" s="17"/>
      <c r="D315" s="20">
        <f>$K315+$R315+$Y315+$AF315+$AM315+$AT315</f>
        <v>1</v>
      </c>
      <c r="E315" s="21">
        <f>$L315+$S315+$Z315+$AG315+$AN315+$AU315</f>
        <v>0</v>
      </c>
      <c r="F315" s="21">
        <f>$M315+$T315+$AA315+$AH315+$AO315+$AV315</f>
        <v>2</v>
      </c>
      <c r="G315" s="22">
        <f>MAX($N315,$U315,$AB315,$AI315,$AP315,$AW315)</f>
        <v>2</v>
      </c>
      <c r="H315" s="22">
        <f>$O315+$V315+$AC315+$AJ315+$AQ315+$AX315</f>
        <v>0</v>
      </c>
      <c r="I315" s="22">
        <f>$P315+$W315+$AD315+$AK315+$AR315+$AY315</f>
        <v>0</v>
      </c>
      <c r="J315" s="23">
        <f>IF(D315-E315&lt;&gt;0,F315/(D315-E315),"")</f>
        <v>2</v>
      </c>
      <c r="K315" s="24"/>
      <c r="L315" s="24"/>
      <c r="M315" s="24"/>
      <c r="N315" s="24"/>
      <c r="O315" s="24"/>
      <c r="P315" s="24"/>
      <c r="Q315" s="26">
        <f>IF(K315-L315&lt;&gt;0,M315/(K315-L315),"")</f>
      </c>
      <c r="R315" s="27"/>
      <c r="S315" s="27"/>
      <c r="T315" s="27"/>
      <c r="U315" s="27"/>
      <c r="V315" s="27"/>
      <c r="W315" s="27"/>
      <c r="X315" s="29">
        <f>IF(R315-S315&lt;&gt;0,T315/(R315-S315),"")</f>
      </c>
      <c r="Y315" s="30">
        <v>1</v>
      </c>
      <c r="Z315" s="30">
        <v>0</v>
      </c>
      <c r="AA315" s="30">
        <v>2</v>
      </c>
      <c r="AB315" s="30">
        <v>2</v>
      </c>
      <c r="AC315" s="30"/>
      <c r="AD315" s="30"/>
      <c r="AE315" s="31">
        <f>IF(Y315-Z315&lt;&gt;0,AA315/(Y315-Z315),"")</f>
        <v>2</v>
      </c>
      <c r="AF315" s="32"/>
      <c r="AG315" s="32"/>
      <c r="AH315" s="32"/>
      <c r="AI315" s="32"/>
      <c r="AJ315" s="32"/>
      <c r="AK315" s="32"/>
      <c r="AL315" s="33">
        <f>IF(AF315-AG315&lt;&gt;0,AH315/(AF315-AG315),"")</f>
      </c>
      <c r="AM315" s="34"/>
      <c r="AN315" s="34"/>
      <c r="AO315" s="34"/>
      <c r="AP315" s="34"/>
      <c r="AQ315" s="34"/>
      <c r="AR315" s="34"/>
      <c r="AS315" s="35">
        <f>IF(AM315-AN315&lt;&gt;0,AO315/(AM315-AN315),"")</f>
      </c>
      <c r="AT315" s="36"/>
      <c r="AU315" s="36"/>
      <c r="AV315" s="36"/>
      <c r="AW315" s="36"/>
      <c r="AX315" s="36"/>
      <c r="AY315" s="36"/>
      <c r="AZ315" s="36">
        <f>IF(AT315-AU315&lt;&gt;0,AV315/(AT315-AU315),"")</f>
      </c>
    </row>
    <row r="316" spans="1:52" ht="12.75" customHeight="1">
      <c r="A316" s="54" t="s">
        <v>329</v>
      </c>
      <c r="B316" s="54"/>
      <c r="C316" s="17">
        <v>417</v>
      </c>
      <c r="D316" s="20">
        <f>$K316+$R316+$Y316+$AF316+$AM316+$AT316</f>
        <v>12</v>
      </c>
      <c r="E316" s="21">
        <f>$L316+$S316+$Z316+$AG316+$AN316+$AU316</f>
        <v>1</v>
      </c>
      <c r="F316" s="21">
        <f>$M316+$T316+$AA316+$AH316+$AO316+$AV316</f>
        <v>102</v>
      </c>
      <c r="G316" s="22">
        <f>MAX($N316,$U316,$AB316,$AI316,$AP316,$AW316)</f>
        <v>23</v>
      </c>
      <c r="H316" s="22">
        <f>$O316+$V316+$AC316+$AJ316+$AQ316+$AX316</f>
        <v>0</v>
      </c>
      <c r="I316" s="22">
        <f>$P316+$W316+$AD316+$AK316+$AR316+$AY316</f>
        <v>0</v>
      </c>
      <c r="J316" s="23">
        <f>IF(D316-E316&lt;&gt;0,F316/(D316-E316),"")</f>
        <v>9.272727272727273</v>
      </c>
      <c r="K316" s="24"/>
      <c r="L316" s="24"/>
      <c r="M316" s="24"/>
      <c r="N316" s="24"/>
      <c r="O316" s="24"/>
      <c r="P316" s="24"/>
      <c r="Q316" s="26">
        <f>IF(K316-L316&lt;&gt;0,M316/(K316-L316),"")</f>
      </c>
      <c r="R316" s="27"/>
      <c r="S316" s="27"/>
      <c r="T316" s="27"/>
      <c r="U316" s="27"/>
      <c r="V316" s="27"/>
      <c r="W316" s="27"/>
      <c r="X316" s="29">
        <f>IF(R316-S316&lt;&gt;0,T316/(R316-S316),"")</f>
      </c>
      <c r="Y316" s="30"/>
      <c r="Z316" s="30"/>
      <c r="AA316" s="30"/>
      <c r="AB316" s="30"/>
      <c r="AC316" s="30"/>
      <c r="AD316" s="30"/>
      <c r="AE316" s="31">
        <f>IF(Y316-Z316&lt;&gt;0,AA316/(Y316-Z316),"")</f>
      </c>
      <c r="AF316" s="32"/>
      <c r="AG316" s="32"/>
      <c r="AH316" s="32"/>
      <c r="AI316" s="32"/>
      <c r="AJ316" s="32"/>
      <c r="AK316" s="32"/>
      <c r="AL316" s="33">
        <f>IF(AF316-AG316&lt;&gt;0,AH316/(AF316-AG316),"")</f>
      </c>
      <c r="AM316" s="34">
        <v>12</v>
      </c>
      <c r="AN316" s="34">
        <v>1</v>
      </c>
      <c r="AO316" s="34">
        <v>102</v>
      </c>
      <c r="AP316" s="34">
        <v>23</v>
      </c>
      <c r="AQ316" s="34"/>
      <c r="AR316" s="34"/>
      <c r="AS316" s="35">
        <f>IF(AM316-AN316&lt;&gt;0,AO316/(AM316-AN316),"")</f>
        <v>9.272727272727273</v>
      </c>
      <c r="AT316" s="36"/>
      <c r="AU316" s="36"/>
      <c r="AV316" s="36"/>
      <c r="AW316" s="36"/>
      <c r="AX316" s="36"/>
      <c r="AY316" s="36"/>
      <c r="AZ316" s="36">
        <f>IF(AT316-AU316&lt;&gt;0,AV316/(AT316-AU316),"")</f>
      </c>
    </row>
    <row r="317" spans="1:52" ht="12.75" customHeight="1">
      <c r="A317" s="17" t="s">
        <v>330</v>
      </c>
      <c r="B317" s="17"/>
      <c r="C317" s="17">
        <v>344</v>
      </c>
      <c r="D317" s="20">
        <f>$K317+$R317+$Y317+$AF317+$AM317+$AT317</f>
        <v>13</v>
      </c>
      <c r="E317" s="21">
        <f>$L317+$S317+$Z317+$AG317+$AN317+$AU317</f>
        <v>1</v>
      </c>
      <c r="F317" s="21">
        <f>$M317+$T317+$AA317+$AH317+$AO317+$AV317</f>
        <v>328</v>
      </c>
      <c r="G317" s="22">
        <f>MAX($N317,$U317,$AB317,$AI317,$AP317,$AW317)</f>
        <v>65</v>
      </c>
      <c r="H317" s="22">
        <f>$O317+$V317+$AC317+$AJ317+$AQ317+$AX317</f>
        <v>1</v>
      </c>
      <c r="I317" s="22">
        <f>$P317+$W317+$AD317+$AK317+$AR317+$AY317</f>
        <v>0</v>
      </c>
      <c r="J317" s="23">
        <f>IF(D317-E317&lt;&gt;0,F317/(D317-E317),"")</f>
        <v>27.333333333333332</v>
      </c>
      <c r="K317" s="24"/>
      <c r="L317" s="24"/>
      <c r="M317" s="24"/>
      <c r="N317" s="24"/>
      <c r="O317" s="24"/>
      <c r="P317" s="24"/>
      <c r="Q317" s="26">
        <f>IF(K317-L317&lt;&gt;0,M317/(K317-L317),"")</f>
      </c>
      <c r="R317" s="27"/>
      <c r="S317" s="27"/>
      <c r="T317" s="27"/>
      <c r="U317" s="27"/>
      <c r="V317" s="27"/>
      <c r="W317" s="27"/>
      <c r="X317" s="29">
        <f>IF(R317-S317&lt;&gt;0,T317/(R317-S317),"")</f>
      </c>
      <c r="Y317" s="30">
        <v>4</v>
      </c>
      <c r="Z317" s="30">
        <v>0</v>
      </c>
      <c r="AA317" s="30">
        <v>53</v>
      </c>
      <c r="AB317" s="30">
        <v>26</v>
      </c>
      <c r="AC317" s="30"/>
      <c r="AD317" s="30"/>
      <c r="AE317" s="31">
        <f>IF(Y317-Z317&lt;&gt;0,AA317/(Y317-Z317),"")</f>
        <v>13.25</v>
      </c>
      <c r="AF317" s="32">
        <v>9</v>
      </c>
      <c r="AG317" s="32">
        <v>1</v>
      </c>
      <c r="AH317" s="32">
        <v>275</v>
      </c>
      <c r="AI317" s="32">
        <v>65</v>
      </c>
      <c r="AJ317" s="32">
        <v>1</v>
      </c>
      <c r="AK317" s="32"/>
      <c r="AL317" s="33">
        <f>IF(AF317-AG317&lt;&gt;0,AH317/(AF317-AG317),"")</f>
        <v>34.375</v>
      </c>
      <c r="AM317" s="34"/>
      <c r="AN317" s="34"/>
      <c r="AO317" s="34"/>
      <c r="AP317" s="34"/>
      <c r="AQ317" s="34"/>
      <c r="AR317" s="34"/>
      <c r="AS317" s="35">
        <f>IF(AM317-AN317&lt;&gt;0,AO317/(AM317-AN317),"")</f>
      </c>
      <c r="AT317" s="36"/>
      <c r="AU317" s="36"/>
      <c r="AV317" s="36"/>
      <c r="AW317" s="36"/>
      <c r="AX317" s="36"/>
      <c r="AY317" s="36"/>
      <c r="AZ317" s="36">
        <f>IF(AT317-AU317&lt;&gt;0,AV317/(AT317-AU317),"")</f>
      </c>
    </row>
    <row r="318" spans="1:52" ht="12.75" customHeight="1">
      <c r="A318" s="17" t="s">
        <v>331</v>
      </c>
      <c r="B318" s="17"/>
      <c r="C318" s="17"/>
      <c r="D318" s="20">
        <f>$K318+$R318+$Y318+$AF318+$AM318+$AT318</f>
        <v>1</v>
      </c>
      <c r="E318" s="21">
        <f>$L318+$S318+$Z318+$AG318+$AN318+$AU318</f>
        <v>0</v>
      </c>
      <c r="F318" s="21">
        <f>$M318+$T318+$AA318+$AH318+$AO318+$AV318</f>
        <v>0</v>
      </c>
      <c r="G318" s="22">
        <f>MAX($N318,$U318,$AB318,$AI318,$AP318,$AW318)</f>
        <v>0</v>
      </c>
      <c r="H318" s="22">
        <f>$O318+$V318+$AC318+$AJ318+$AQ318+$AX318</f>
        <v>0</v>
      </c>
      <c r="I318" s="22">
        <f>$P318+$W318+$AD318+$AK318+$AR318+$AY318</f>
        <v>0</v>
      </c>
      <c r="J318" s="23">
        <f>IF(D318-E318&lt;&gt;0,F318/(D318-E318),"")</f>
        <v>0</v>
      </c>
      <c r="K318" s="24"/>
      <c r="L318" s="24"/>
      <c r="M318" s="24"/>
      <c r="N318" s="24"/>
      <c r="O318" s="24"/>
      <c r="P318" s="24"/>
      <c r="Q318" s="26">
        <f>IF(K318-L318&lt;&gt;0,M318/(K318-L318),"")</f>
      </c>
      <c r="R318" s="27"/>
      <c r="S318" s="27"/>
      <c r="T318" s="27"/>
      <c r="U318" s="27"/>
      <c r="V318" s="27"/>
      <c r="W318" s="27"/>
      <c r="X318" s="29">
        <f>IF(R318-S318&lt;&gt;0,T318/(R318-S318),"")</f>
      </c>
      <c r="Y318" s="30"/>
      <c r="Z318" s="30"/>
      <c r="AA318" s="30"/>
      <c r="AB318" s="30"/>
      <c r="AC318" s="30"/>
      <c r="AD318" s="30"/>
      <c r="AE318" s="31">
        <f>IF(Y318-Z318&lt;&gt;0,AA318/(Y318-Z318),"")</f>
      </c>
      <c r="AF318" s="32"/>
      <c r="AG318" s="32"/>
      <c r="AH318" s="32"/>
      <c r="AI318" s="32"/>
      <c r="AJ318" s="32"/>
      <c r="AK318" s="32"/>
      <c r="AL318" s="33">
        <f>IF(AF318-AG318&lt;&gt;0,AH318/(AF318-AG318),"")</f>
      </c>
      <c r="AM318" s="34">
        <v>1</v>
      </c>
      <c r="AN318" s="34">
        <v>0</v>
      </c>
      <c r="AO318" s="34">
        <v>0</v>
      </c>
      <c r="AP318" s="34">
        <v>0</v>
      </c>
      <c r="AQ318" s="34"/>
      <c r="AR318" s="34"/>
      <c r="AS318" s="35">
        <f>IF(AM318-AN318&lt;&gt;0,AO318/(AM318-AN318),"")</f>
        <v>0</v>
      </c>
      <c r="AT318" s="36"/>
      <c r="AU318" s="36"/>
      <c r="AV318" s="36"/>
      <c r="AW318" s="36"/>
      <c r="AX318" s="36"/>
      <c r="AY318" s="36"/>
      <c r="AZ318" s="36">
        <f>IF(AT318-AU318&lt;&gt;0,AV318/(AT318-AU318),"")</f>
      </c>
    </row>
    <row r="319" spans="1:52" ht="12.75" customHeight="1">
      <c r="A319" s="17" t="s">
        <v>332</v>
      </c>
      <c r="B319" s="17"/>
      <c r="C319" s="17">
        <v>265</v>
      </c>
      <c r="D319" s="20">
        <f>$K319+$R319+$Y319+$AF319+$AM319+$AT319</f>
        <v>139</v>
      </c>
      <c r="E319" s="21">
        <f>$L319+$S319+$Z319+$AG319+$AN319+$AU319</f>
        <v>18</v>
      </c>
      <c r="F319" s="21">
        <f>$M319+$T319+$AA319+$AH319+$AO319+$AV319</f>
        <v>2849</v>
      </c>
      <c r="G319" s="22">
        <f>MAX($N319,$U319,$AB319,$AI319,$AP319,$AW319)</f>
        <v>111</v>
      </c>
      <c r="H319" s="22">
        <f>$O319+$V319+$AC319+$AJ319+$AQ319+$AX319</f>
        <v>19</v>
      </c>
      <c r="I319" s="22">
        <f>$P319+$W319+$AD319+$AK319+$AR319+$AY319</f>
        <v>1</v>
      </c>
      <c r="J319" s="23">
        <f>IF(D319-E319&lt;&gt;0,F319/(D319-E319),"")</f>
        <v>23.545454545454547</v>
      </c>
      <c r="K319" s="24">
        <v>94</v>
      </c>
      <c r="L319" s="24">
        <v>10</v>
      </c>
      <c r="M319" s="24">
        <v>1859</v>
      </c>
      <c r="N319" s="24">
        <v>82</v>
      </c>
      <c r="O319" s="24">
        <v>12</v>
      </c>
      <c r="P319" s="24"/>
      <c r="Q319" s="26">
        <f>IF(K319-L319&lt;&gt;0,M319/(K319-L319),"")</f>
        <v>22.13095238095238</v>
      </c>
      <c r="R319" s="38">
        <f>14+3+8+8</f>
        <v>33</v>
      </c>
      <c r="S319" s="38">
        <f>3+1+2+2</f>
        <v>8</v>
      </c>
      <c r="T319" s="38">
        <f>287+17+167+287</f>
        <v>758</v>
      </c>
      <c r="U319" s="38">
        <v>111</v>
      </c>
      <c r="V319" s="38">
        <v>7</v>
      </c>
      <c r="W319" s="38">
        <v>1</v>
      </c>
      <c r="X319" s="29">
        <f>IF(R319-S319&lt;&gt;0,T319/(R319-S319),"")</f>
        <v>30.32</v>
      </c>
      <c r="Y319" s="30">
        <v>12</v>
      </c>
      <c r="Z319" s="30">
        <v>0</v>
      </c>
      <c r="AA319" s="30">
        <f>158+74</f>
        <v>232</v>
      </c>
      <c r="AB319" s="30">
        <v>40</v>
      </c>
      <c r="AC319" s="30"/>
      <c r="AD319" s="30"/>
      <c r="AE319" s="31">
        <f>IF(Y319-Z319&lt;&gt;0,AA319/(Y319-Z319),"")</f>
        <v>19.333333333333332</v>
      </c>
      <c r="AF319" s="32"/>
      <c r="AG319" s="32"/>
      <c r="AH319" s="32"/>
      <c r="AI319" s="32"/>
      <c r="AJ319" s="32"/>
      <c r="AK319" s="32"/>
      <c r="AL319" s="33">
        <f>IF(AF319-AG319&lt;&gt;0,AH319/(AF319-AG319),"")</f>
      </c>
      <c r="AM319" s="34"/>
      <c r="AN319" s="34"/>
      <c r="AO319" s="34"/>
      <c r="AP319" s="34"/>
      <c r="AQ319" s="34"/>
      <c r="AR319" s="34"/>
      <c r="AS319" s="35">
        <f>IF(AM319-AN319&lt;&gt;0,AO319/(AM319-AN319),"")</f>
      </c>
      <c r="AT319" s="36"/>
      <c r="AU319" s="36"/>
      <c r="AV319" s="36"/>
      <c r="AW319" s="36"/>
      <c r="AX319" s="36"/>
      <c r="AY319" s="36"/>
      <c r="AZ319" s="36">
        <f>IF(AT319-AU319&lt;&gt;0,AV319/(AT319-AU319),"")</f>
      </c>
    </row>
    <row r="320" spans="1:52" ht="12.75" customHeight="1">
      <c r="A320" s="17" t="s">
        <v>333</v>
      </c>
      <c r="B320" s="17"/>
      <c r="C320" s="17">
        <v>155</v>
      </c>
      <c r="D320" s="20">
        <f>$K320+$R320+$Y320+$AF320+$AM320+$AT320</f>
        <v>3</v>
      </c>
      <c r="E320" s="21">
        <f>$L320+$S320+$Z320+$AG320+$AN320+$AU320</f>
        <v>1</v>
      </c>
      <c r="F320" s="21">
        <f>$M320+$T320+$AA320+$AH320+$AO320+$AV320</f>
        <v>41</v>
      </c>
      <c r="G320" s="22">
        <f>MAX($N320,$U320,$AB320,$AI320,$AP320,$AW320)</f>
        <v>26</v>
      </c>
      <c r="H320" s="22">
        <f>$O320+$V320+$AC320+$AJ320+$AQ320+$AX320</f>
        <v>0</v>
      </c>
      <c r="I320" s="22">
        <f>$P320+$W320+$AD320+$AK320+$AR320+$AY320</f>
        <v>0</v>
      </c>
      <c r="J320" s="23">
        <f>IF(D320-E320&lt;&gt;0,F320/(D320-E320),"")</f>
        <v>20.5</v>
      </c>
      <c r="K320" s="24"/>
      <c r="L320" s="24"/>
      <c r="M320" s="24"/>
      <c r="N320" s="24"/>
      <c r="O320" s="24"/>
      <c r="P320" s="24"/>
      <c r="Q320" s="26">
        <f>IF(K320-L320&lt;&gt;0,M320/(K320-L320),"")</f>
      </c>
      <c r="R320" s="27"/>
      <c r="S320" s="27"/>
      <c r="T320" s="27"/>
      <c r="U320" s="27"/>
      <c r="V320" s="27"/>
      <c r="W320" s="27"/>
      <c r="X320" s="29">
        <f>IF(R320-S320&lt;&gt;0,T320/(R320-S320),"")</f>
      </c>
      <c r="Y320" s="30">
        <v>3</v>
      </c>
      <c r="Z320" s="30">
        <v>1</v>
      </c>
      <c r="AA320" s="30">
        <v>41</v>
      </c>
      <c r="AB320" s="30">
        <v>26</v>
      </c>
      <c r="AC320" s="30"/>
      <c r="AD320" s="30"/>
      <c r="AE320" s="31">
        <f>IF(Y320-Z320&lt;&gt;0,AA320/(Y320-Z320),"")</f>
        <v>20.5</v>
      </c>
      <c r="AF320" s="32"/>
      <c r="AG320" s="32"/>
      <c r="AH320" s="32"/>
      <c r="AI320" s="32"/>
      <c r="AJ320" s="32"/>
      <c r="AK320" s="32"/>
      <c r="AL320" s="33">
        <f>IF(AF320-AG320&lt;&gt;0,AH320/(AF320-AG320),"")</f>
      </c>
      <c r="AM320" s="34"/>
      <c r="AN320" s="34"/>
      <c r="AO320" s="34"/>
      <c r="AP320" s="34"/>
      <c r="AQ320" s="34"/>
      <c r="AR320" s="34"/>
      <c r="AS320" s="35">
        <f>IF(AM320-AN320&lt;&gt;0,AO320/(AM320-AN320),"")</f>
      </c>
      <c r="AT320" s="36"/>
      <c r="AU320" s="36"/>
      <c r="AV320" s="36"/>
      <c r="AW320" s="36"/>
      <c r="AX320" s="36"/>
      <c r="AY320" s="36"/>
      <c r="AZ320" s="36">
        <f>IF(AT320-AU320&lt;&gt;0,AV320/(AT320-AU320),"")</f>
      </c>
    </row>
    <row r="321" spans="1:52" ht="12.75" customHeight="1">
      <c r="A321" s="17" t="s">
        <v>334</v>
      </c>
      <c r="B321" s="17"/>
      <c r="C321" s="17">
        <v>527</v>
      </c>
      <c r="D321" s="20">
        <f>$K321+$R321+$Y321+$AF321+$AM321+$AT321</f>
        <v>1</v>
      </c>
      <c r="E321" s="21">
        <f>$L321+$S321+$Z321+$AG321+$AN321+$AU321</f>
        <v>0</v>
      </c>
      <c r="F321" s="21">
        <f>$M321+$T321+$AA321+$AH321+$AO321+$AV321</f>
        <v>0</v>
      </c>
      <c r="G321" s="22">
        <f>MAX($N321,$U321,$AB321,$AI321,$AP321,$AW321)</f>
        <v>0</v>
      </c>
      <c r="H321" s="22">
        <f>$O321+$V321+$AC321+$AJ321+$AQ321+$AX321</f>
        <v>0</v>
      </c>
      <c r="I321" s="22">
        <f>$P321+$W321+$AD321+$AK321+$AR321+$AY321</f>
        <v>0</v>
      </c>
      <c r="J321" s="23">
        <f>IF(D321-E321&lt;&gt;0,F321/(D321-E321),"")</f>
        <v>0</v>
      </c>
      <c r="K321" s="24"/>
      <c r="L321" s="24"/>
      <c r="M321" s="24"/>
      <c r="N321" s="24"/>
      <c r="O321" s="24"/>
      <c r="P321" s="24"/>
      <c r="Q321" s="26">
        <f>IF(K321-L321&lt;&gt;0,M321/(K321-L321),"")</f>
      </c>
      <c r="R321" s="27"/>
      <c r="S321" s="27"/>
      <c r="T321" s="27"/>
      <c r="U321" s="27"/>
      <c r="V321" s="27"/>
      <c r="W321" s="27"/>
      <c r="X321" s="29">
        <f>IF(R321-S321&lt;&gt;0,T321/(R321-S321),"")</f>
      </c>
      <c r="Y321" s="30"/>
      <c r="Z321" s="30"/>
      <c r="AA321" s="30"/>
      <c r="AB321" s="30"/>
      <c r="AC321" s="30"/>
      <c r="AD321" s="30"/>
      <c r="AE321" s="31">
        <f>IF(Y321-Z321&lt;&gt;0,AA321/(Y321-Z321),"")</f>
      </c>
      <c r="AF321" s="32"/>
      <c r="AG321" s="32"/>
      <c r="AH321" s="32"/>
      <c r="AI321" s="32"/>
      <c r="AJ321" s="32"/>
      <c r="AK321" s="32"/>
      <c r="AL321" s="33">
        <f>IF(AF321-AG321&lt;&gt;0,AH321/(AF321-AG321),"")</f>
      </c>
      <c r="AM321" s="34">
        <v>1</v>
      </c>
      <c r="AN321" s="34">
        <v>0</v>
      </c>
      <c r="AO321" s="34">
        <v>0</v>
      </c>
      <c r="AP321" s="34">
        <v>0</v>
      </c>
      <c r="AQ321" s="34"/>
      <c r="AR321" s="34"/>
      <c r="AS321" s="35">
        <f>IF(AM321-AN321&lt;&gt;0,AO321/(AM321-AN321),"")</f>
        <v>0</v>
      </c>
      <c r="AT321" s="36"/>
      <c r="AU321" s="36"/>
      <c r="AV321" s="36"/>
      <c r="AW321" s="36"/>
      <c r="AX321" s="36"/>
      <c r="AY321" s="36"/>
      <c r="AZ321" s="36">
        <f>IF(AT321-AU321&lt;&gt;0,AV321/(AT321-AU321),"")</f>
      </c>
    </row>
    <row r="322" spans="1:52" ht="12.75" customHeight="1">
      <c r="A322" s="17" t="s">
        <v>335</v>
      </c>
      <c r="B322" s="17"/>
      <c r="C322" s="17">
        <v>577</v>
      </c>
      <c r="D322" s="20">
        <f>$K322+$R322+$Y322+$AF322+$AM322+$AT322</f>
        <v>13</v>
      </c>
      <c r="E322" s="21">
        <f>$L322+$S322+$Z322+$AG322+$AN322+$AU322</f>
        <v>4</v>
      </c>
      <c r="F322" s="21">
        <f>$M322+$T322+$AA322+$AH322+$AO322+$AV322</f>
        <v>91</v>
      </c>
      <c r="G322" s="22">
        <f>MAX($N322,$U322,$AB322,$AI322,$AP322,$AW322)</f>
        <v>27</v>
      </c>
      <c r="H322" s="22">
        <f>$O322+$V322+$AC322+$AJ322+$AQ322+$AX322</f>
        <v>0</v>
      </c>
      <c r="I322" s="22">
        <f>$P322+$W322+$AD322+$AK322+$AR322+$AY322</f>
        <v>0</v>
      </c>
      <c r="J322" s="23">
        <f>IF(D322-E322&lt;&gt;0,F322/(D322-E322),"")</f>
        <v>10.11111111111111</v>
      </c>
      <c r="K322" s="24"/>
      <c r="L322" s="24"/>
      <c r="M322" s="24"/>
      <c r="N322" s="24"/>
      <c r="O322" s="24"/>
      <c r="P322" s="24"/>
      <c r="Q322" s="26">
        <f>IF(K322-L322&lt;&gt;0,M322/(K322-L322),"")</f>
      </c>
      <c r="R322" s="27"/>
      <c r="S322" s="27"/>
      <c r="T322" s="27"/>
      <c r="U322" s="27"/>
      <c r="V322" s="27"/>
      <c r="W322" s="27"/>
      <c r="X322" s="29">
        <f>IF(R322-S322&lt;&gt;0,T322/(R322-S322),"")</f>
      </c>
      <c r="Y322" s="30">
        <v>3</v>
      </c>
      <c r="Z322" s="30">
        <v>2</v>
      </c>
      <c r="AA322" s="30">
        <v>11</v>
      </c>
      <c r="AB322" s="30">
        <v>8</v>
      </c>
      <c r="AC322" s="30"/>
      <c r="AD322" s="30"/>
      <c r="AE322" s="31">
        <f>IF(Y322-Z322&lt;&gt;0,AA322/(Y322-Z322),"")</f>
        <v>11</v>
      </c>
      <c r="AF322" s="32">
        <v>5</v>
      </c>
      <c r="AG322" s="32">
        <v>0</v>
      </c>
      <c r="AH322" s="32">
        <v>52</v>
      </c>
      <c r="AI322" s="32">
        <v>27</v>
      </c>
      <c r="AJ322" s="32"/>
      <c r="AK322" s="32"/>
      <c r="AL322" s="33">
        <f>IF(AF322-AG322&lt;&gt;0,AH322/(AF322-AG322),"")</f>
        <v>10.4</v>
      </c>
      <c r="AM322" s="40">
        <v>5</v>
      </c>
      <c r="AN322" s="40">
        <v>2</v>
      </c>
      <c r="AO322" s="40">
        <v>28</v>
      </c>
      <c r="AP322" s="40">
        <v>13</v>
      </c>
      <c r="AQ322" s="40"/>
      <c r="AR322" s="40"/>
      <c r="AS322" s="35">
        <f>IF(AM322-AN322&lt;&gt;0,AO322/(AM322-AN322),"")</f>
        <v>9.333333333333334</v>
      </c>
      <c r="AT322" s="36"/>
      <c r="AU322" s="36"/>
      <c r="AV322" s="36"/>
      <c r="AW322" s="36"/>
      <c r="AX322" s="36"/>
      <c r="AY322" s="36"/>
      <c r="AZ322" s="36">
        <f>IF(AT322-AU322&lt;&gt;0,AV322/(AT322-AU322),"")</f>
      </c>
    </row>
    <row r="323" spans="1:52" ht="12.75" customHeight="1">
      <c r="A323" s="17" t="s">
        <v>336</v>
      </c>
      <c r="B323" s="17"/>
      <c r="C323" s="17">
        <v>505</v>
      </c>
      <c r="D323" s="20">
        <f>$K323+$R323+$Y323+$AF323+$AM323+$AT323</f>
        <v>5</v>
      </c>
      <c r="E323" s="21">
        <f>$L323+$S323+$Z323+$AG323+$AN323+$AU323</f>
        <v>0</v>
      </c>
      <c r="F323" s="21">
        <f>$M323+$T323+$AA323+$AH323+$AO323+$AV323</f>
        <v>25</v>
      </c>
      <c r="G323" s="22">
        <f>MAX($N323,$U323,$AB323,$AI323,$AP323,$AW323)</f>
        <v>17</v>
      </c>
      <c r="H323" s="22">
        <f>$O323+$V323+$AC323+$AJ323+$AQ323+$AX323</f>
        <v>0</v>
      </c>
      <c r="I323" s="22">
        <f>$P323+$W323+$AD323+$AK323+$AR323+$AY323</f>
        <v>0</v>
      </c>
      <c r="J323" s="23">
        <f>IF(D323-E323&lt;&gt;0,F323/(D323-E323),"")</f>
        <v>5</v>
      </c>
      <c r="K323" s="24"/>
      <c r="L323" s="24"/>
      <c r="M323" s="24"/>
      <c r="N323" s="24"/>
      <c r="O323" s="24"/>
      <c r="P323" s="24"/>
      <c r="Q323" s="26">
        <f>IF(K323-L323&lt;&gt;0,M323/(K323-L323),"")</f>
      </c>
      <c r="R323" s="27"/>
      <c r="S323" s="27"/>
      <c r="T323" s="27"/>
      <c r="U323" s="27"/>
      <c r="V323" s="27"/>
      <c r="W323" s="27"/>
      <c r="X323" s="29">
        <f>IF(R323-S323&lt;&gt;0,T323/(R323-S323),"")</f>
      </c>
      <c r="Y323" s="30"/>
      <c r="Z323" s="30"/>
      <c r="AA323" s="30"/>
      <c r="AB323" s="30"/>
      <c r="AC323" s="30"/>
      <c r="AD323" s="30"/>
      <c r="AE323" s="31">
        <f>IF(Y323-Z323&lt;&gt;0,AA323/(Y323-Z323),"")</f>
      </c>
      <c r="AF323" s="32"/>
      <c r="AG323" s="32"/>
      <c r="AH323" s="32"/>
      <c r="AI323" s="32"/>
      <c r="AJ323" s="32"/>
      <c r="AK323" s="32"/>
      <c r="AL323" s="33">
        <f>IF(AF323-AG323&lt;&gt;0,AH323/(AF323-AG323),"")</f>
      </c>
      <c r="AM323" s="40">
        <v>5</v>
      </c>
      <c r="AN323" s="40">
        <v>0</v>
      </c>
      <c r="AO323" s="40">
        <v>25</v>
      </c>
      <c r="AP323" s="34">
        <v>17</v>
      </c>
      <c r="AQ323" s="34"/>
      <c r="AR323" s="34"/>
      <c r="AS323" s="35">
        <f>IF(AM323-AN323&lt;&gt;0,AO323/(AM323-AN323),"")</f>
        <v>5</v>
      </c>
      <c r="AT323" s="36"/>
      <c r="AU323" s="36"/>
      <c r="AV323" s="36"/>
      <c r="AW323" s="36"/>
      <c r="AX323" s="36"/>
      <c r="AY323" s="36"/>
      <c r="AZ323" s="36">
        <f>IF(AT323-AU323&lt;&gt;0,AV323/(AT323-AU323),"")</f>
      </c>
    </row>
    <row r="324" spans="1:52" ht="12.75" customHeight="1">
      <c r="A324" s="17" t="s">
        <v>337</v>
      </c>
      <c r="B324" s="17">
        <v>1983</v>
      </c>
      <c r="C324" s="17">
        <v>75</v>
      </c>
      <c r="D324" s="20">
        <f>$K324+$R324+$Y324+$AF324+$AM324+$AT324</f>
        <v>1</v>
      </c>
      <c r="E324" s="21">
        <f>$L324+$S324+$Z324+$AG324+$AN324+$AU324</f>
        <v>0</v>
      </c>
      <c r="F324" s="21">
        <f>$M324+$T324+$AA324+$AH324+$AO324+$AV324</f>
        <v>10</v>
      </c>
      <c r="G324" s="22">
        <f>MAX($N324,$U324,$AB324,$AI324,$AP324,$AW324)</f>
        <v>10</v>
      </c>
      <c r="H324" s="22">
        <f>$O324+$V324+$AC324+$AJ324+$AQ324+$AX324</f>
        <v>0</v>
      </c>
      <c r="I324" s="22">
        <f>$P324+$W324+$AD324+$AK324+$AR324+$AY324</f>
        <v>0</v>
      </c>
      <c r="J324" s="23">
        <f>IF(D324-E324&lt;&gt;0,F324/(D324-E324),"")</f>
        <v>10</v>
      </c>
      <c r="K324" s="24"/>
      <c r="L324" s="24"/>
      <c r="M324" s="24"/>
      <c r="N324" s="24"/>
      <c r="O324" s="24"/>
      <c r="P324" s="24"/>
      <c r="Q324" s="26">
        <f>IF(K324-L324&lt;&gt;0,M324/(K324-L324),"")</f>
      </c>
      <c r="R324" s="27"/>
      <c r="S324" s="27"/>
      <c r="T324" s="27"/>
      <c r="U324" s="27"/>
      <c r="V324" s="27"/>
      <c r="W324" s="27"/>
      <c r="X324" s="29">
        <f>IF(R324-S324&lt;&gt;0,T324/(R324-S324),"")</f>
      </c>
      <c r="Y324" s="30">
        <v>1</v>
      </c>
      <c r="Z324" s="30">
        <v>0</v>
      </c>
      <c r="AA324" s="30">
        <v>10</v>
      </c>
      <c r="AB324" s="30">
        <v>10</v>
      </c>
      <c r="AC324" s="30"/>
      <c r="AD324" s="30"/>
      <c r="AE324" s="31">
        <f>IF(Y324-Z324&lt;&gt;0,AA324/(Y324-Z324),"")</f>
        <v>10</v>
      </c>
      <c r="AF324" s="32"/>
      <c r="AG324" s="32"/>
      <c r="AH324" s="32"/>
      <c r="AI324" s="32"/>
      <c r="AJ324" s="32"/>
      <c r="AK324" s="32"/>
      <c r="AL324" s="33">
        <f>IF(AF324-AG324&lt;&gt;0,AH324/(AF324-AG324),"")</f>
      </c>
      <c r="AM324" s="34"/>
      <c r="AN324" s="34"/>
      <c r="AO324" s="34"/>
      <c r="AP324" s="34"/>
      <c r="AQ324" s="34"/>
      <c r="AR324" s="34"/>
      <c r="AS324" s="35">
        <f>IF(AM324-AN324&lt;&gt;0,AO324/(AM324-AN324),"")</f>
      </c>
      <c r="AT324" s="36"/>
      <c r="AU324" s="36"/>
      <c r="AV324" s="36"/>
      <c r="AW324" s="36"/>
      <c r="AX324" s="36"/>
      <c r="AY324" s="36"/>
      <c r="AZ324" s="36">
        <f>IF(AT324-AU324&lt;&gt;0,AV324/(AT324-AU324),"")</f>
      </c>
    </row>
    <row r="325" spans="1:52" ht="12.75" customHeight="1">
      <c r="A325" s="17" t="s">
        <v>338</v>
      </c>
      <c r="B325" s="17"/>
      <c r="C325" s="17">
        <v>451</v>
      </c>
      <c r="D325" s="20">
        <f>$K325+$R325+$Y325+$AF325+$AM325+$AT325</f>
        <v>5</v>
      </c>
      <c r="E325" s="21">
        <f>$L325+$S325+$Z325+$AG325+$AN325+$AU325</f>
        <v>3</v>
      </c>
      <c r="F325" s="21">
        <f>$M325+$T325+$AA325+$AH325+$AO325+$AV325</f>
        <v>29</v>
      </c>
      <c r="G325" s="22">
        <f>MAX($N325,$U325,$AB325,$AI325,$AP325,$AW325)</f>
        <v>9</v>
      </c>
      <c r="H325" s="22">
        <f>$O325+$V325+$AC325+$AJ325+$AQ325+$AX325</f>
        <v>0</v>
      </c>
      <c r="I325" s="22">
        <f>$P325+$W325+$AD325+$AK325+$AR325+$AY325</f>
        <v>0</v>
      </c>
      <c r="J325" s="23">
        <f>IF(D325-E325&lt;&gt;0,F325/(D325-E325),"")</f>
        <v>14.5</v>
      </c>
      <c r="K325" s="24"/>
      <c r="L325" s="24"/>
      <c r="M325" s="24"/>
      <c r="N325" s="24"/>
      <c r="O325" s="24"/>
      <c r="P325" s="24"/>
      <c r="Q325" s="26">
        <f>IF(K325-L325&lt;&gt;0,M325/(K325-L325),"")</f>
      </c>
      <c r="R325" s="27"/>
      <c r="S325" s="27"/>
      <c r="T325" s="27"/>
      <c r="U325" s="27"/>
      <c r="V325" s="27"/>
      <c r="W325" s="27"/>
      <c r="X325" s="29">
        <f>IF(R325-S325&lt;&gt;0,T325/(R325-S325),"")</f>
      </c>
      <c r="Y325" s="30">
        <f>4+1</f>
        <v>5</v>
      </c>
      <c r="Z325" s="30">
        <v>3</v>
      </c>
      <c r="AA325" s="30">
        <f>27+2</f>
        <v>29</v>
      </c>
      <c r="AB325" s="30">
        <v>9</v>
      </c>
      <c r="AC325" s="30"/>
      <c r="AD325" s="30"/>
      <c r="AE325" s="31">
        <f>IF(Y325-Z325&lt;&gt;0,AA325/(Y325-Z325),"")</f>
        <v>14.5</v>
      </c>
      <c r="AF325" s="32"/>
      <c r="AG325" s="32"/>
      <c r="AH325" s="32"/>
      <c r="AI325" s="32"/>
      <c r="AJ325" s="32"/>
      <c r="AK325" s="32"/>
      <c r="AL325" s="33">
        <f>IF(AF325-AG325&lt;&gt;0,AH325/(AF325-AG325),"")</f>
      </c>
      <c r="AM325" s="34"/>
      <c r="AN325" s="34"/>
      <c r="AO325" s="34"/>
      <c r="AP325" s="34"/>
      <c r="AQ325" s="34"/>
      <c r="AR325" s="34"/>
      <c r="AS325" s="35">
        <f>IF(AM325-AN325&lt;&gt;0,AO325/(AM325-AN325),"")</f>
      </c>
      <c r="AT325" s="36"/>
      <c r="AU325" s="36"/>
      <c r="AV325" s="36"/>
      <c r="AW325" s="36"/>
      <c r="AX325" s="36"/>
      <c r="AY325" s="36"/>
      <c r="AZ325" s="36">
        <f>IF(AT325-AU325&lt;&gt;0,AV325/(AT325-AU325),"")</f>
      </c>
    </row>
    <row r="326" spans="1:52" ht="12.75" customHeight="1">
      <c r="A326" s="17" t="s">
        <v>339</v>
      </c>
      <c r="B326" s="17"/>
      <c r="C326" s="17">
        <v>379</v>
      </c>
      <c r="D326" s="20">
        <f>$K326+$R326+$Y326+$AF326+$AM326+$AT326</f>
        <v>14</v>
      </c>
      <c r="E326" s="21">
        <f>$L326+$S326+$Z326+$AG326+$AN326+$AU326</f>
        <v>2</v>
      </c>
      <c r="F326" s="21">
        <f>$M326+$T326+$AA326+$AH326+$AO326+$AV326</f>
        <v>215</v>
      </c>
      <c r="G326" s="22">
        <f>MAX($N326,$U326,$AB326,$AI326,$AP326,$AW326)</f>
        <v>68</v>
      </c>
      <c r="H326" s="22">
        <f>$O326+$V326+$AC326+$AJ326+$AQ326+$AX326</f>
        <v>1</v>
      </c>
      <c r="I326" s="22">
        <f>$P326+$W326+$AD326+$AK326+$AR326+$AY326</f>
        <v>0</v>
      </c>
      <c r="J326" s="23">
        <f>IF(D326-E326&lt;&gt;0,F326/(D326-E326),"")</f>
        <v>17.916666666666668</v>
      </c>
      <c r="K326" s="24">
        <v>2</v>
      </c>
      <c r="L326" s="24">
        <v>0</v>
      </c>
      <c r="M326" s="24">
        <v>9</v>
      </c>
      <c r="N326" s="24">
        <v>5</v>
      </c>
      <c r="O326" s="24"/>
      <c r="P326" s="24"/>
      <c r="Q326" s="26">
        <f>IF(K326-L326&lt;&gt;0,M326/(K326-L326),"")</f>
        <v>4.5</v>
      </c>
      <c r="R326" s="38">
        <v>4</v>
      </c>
      <c r="S326" s="38">
        <v>1</v>
      </c>
      <c r="T326" s="38">
        <v>57</v>
      </c>
      <c r="U326" s="38">
        <v>16</v>
      </c>
      <c r="V326" s="38"/>
      <c r="W326" s="38"/>
      <c r="X326" s="29">
        <f>IF(R326-S326&lt;&gt;0,T326/(R326-S326),"")</f>
        <v>19</v>
      </c>
      <c r="Y326" s="30">
        <v>4</v>
      </c>
      <c r="Z326" s="30">
        <v>1</v>
      </c>
      <c r="AA326" s="30">
        <v>118</v>
      </c>
      <c r="AB326" s="30">
        <v>68</v>
      </c>
      <c r="AC326" s="30">
        <v>1</v>
      </c>
      <c r="AD326" s="30"/>
      <c r="AE326" s="31">
        <f>IF(Y326-Z326&lt;&gt;0,AA326/(Y326-Z326),"")</f>
        <v>39.333333333333336</v>
      </c>
      <c r="AF326" s="32">
        <v>4</v>
      </c>
      <c r="AG326" s="32">
        <v>0</v>
      </c>
      <c r="AH326" s="32">
        <v>31</v>
      </c>
      <c r="AI326" s="32">
        <v>17</v>
      </c>
      <c r="AJ326" s="32"/>
      <c r="AK326" s="32"/>
      <c r="AL326" s="33">
        <f>IF(AF326-AG326&lt;&gt;0,AH326/(AF326-AG326),"")</f>
        <v>7.75</v>
      </c>
      <c r="AM326" s="34"/>
      <c r="AN326" s="34"/>
      <c r="AO326" s="34"/>
      <c r="AP326" s="34"/>
      <c r="AQ326" s="34"/>
      <c r="AR326" s="34"/>
      <c r="AS326" s="35">
        <f>IF(AM326-AN326&lt;&gt;0,AO326/(AM326-AN326),"")</f>
      </c>
      <c r="AT326" s="36"/>
      <c r="AU326" s="36"/>
      <c r="AV326" s="36"/>
      <c r="AW326" s="36"/>
      <c r="AX326" s="36"/>
      <c r="AY326" s="36"/>
      <c r="AZ326" s="36">
        <f>IF(AT326-AU326&lt;&gt;0,AV326/(AT326-AU326),"")</f>
      </c>
    </row>
    <row r="327" spans="1:52" ht="12.75" customHeight="1">
      <c r="A327" s="17" t="s">
        <v>340</v>
      </c>
      <c r="B327" s="17"/>
      <c r="C327" s="17">
        <v>445</v>
      </c>
      <c r="D327" s="20">
        <f>$K327+$R327+$Y327+$AF327+$AM327+$AT327</f>
        <v>67</v>
      </c>
      <c r="E327" s="21">
        <f>$L327+$S327+$Z327+$AG327+$AN327+$AU327</f>
        <v>10</v>
      </c>
      <c r="F327" s="21">
        <f>$M327+$T327+$AA327+$AH327+$AO327+$AV327</f>
        <v>1458</v>
      </c>
      <c r="G327" s="22">
        <f>MAX($N327,$U327,$AB327,$AI327,$AP327,$AW327)</f>
        <v>71</v>
      </c>
      <c r="H327" s="22">
        <f>$O327+$V327+$AC327+$AJ327+$AQ327+$AX327</f>
        <v>7</v>
      </c>
      <c r="I327" s="22">
        <f>$P327+$W327+$AD327+$AK327+$AR327+$AY327</f>
        <v>0</v>
      </c>
      <c r="J327" s="23">
        <f>IF(D327-E327&lt;&gt;0,F327/(D327-E327),"")</f>
        <v>25.57894736842105</v>
      </c>
      <c r="K327" s="24"/>
      <c r="L327" s="24"/>
      <c r="M327" s="24"/>
      <c r="N327" s="24"/>
      <c r="O327" s="24"/>
      <c r="P327" s="24"/>
      <c r="Q327" s="26">
        <f>IF(K327-L327&lt;&gt;0,M327/(K327-L327),"")</f>
      </c>
      <c r="R327" s="38">
        <v>16</v>
      </c>
      <c r="S327" s="38">
        <v>2</v>
      </c>
      <c r="T327" s="38">
        <v>224</v>
      </c>
      <c r="U327" s="38">
        <v>58</v>
      </c>
      <c r="V327" s="38">
        <v>1</v>
      </c>
      <c r="W327" s="38"/>
      <c r="X327" s="29">
        <f>IF(R327-S327&lt;&gt;0,T327/(R327-S327),"")</f>
        <v>16</v>
      </c>
      <c r="Y327" s="39">
        <v>12</v>
      </c>
      <c r="Z327" s="39">
        <v>1</v>
      </c>
      <c r="AA327" s="39">
        <v>186</v>
      </c>
      <c r="AB327" s="30">
        <v>38</v>
      </c>
      <c r="AC327" s="30"/>
      <c r="AD327" s="30"/>
      <c r="AE327" s="31">
        <f>IF(Y327-Z327&lt;&gt;0,AA327/(Y327-Z327),"")</f>
        <v>16.90909090909091</v>
      </c>
      <c r="AF327" s="32">
        <v>30</v>
      </c>
      <c r="AG327" s="32">
        <v>6</v>
      </c>
      <c r="AH327" s="32">
        <v>794</v>
      </c>
      <c r="AI327" s="32">
        <v>71</v>
      </c>
      <c r="AJ327" s="32">
        <v>5</v>
      </c>
      <c r="AK327" s="32"/>
      <c r="AL327" s="33">
        <f>IF(AF327-AG327&lt;&gt;0,AH327/(AF327-AG327),"")</f>
        <v>33.083333333333336</v>
      </c>
      <c r="AM327" s="40">
        <v>9</v>
      </c>
      <c r="AN327" s="40">
        <v>1</v>
      </c>
      <c r="AO327" s="40">
        <v>254</v>
      </c>
      <c r="AP327" s="34">
        <v>70</v>
      </c>
      <c r="AQ327" s="34">
        <v>1</v>
      </c>
      <c r="AR327" s="34"/>
      <c r="AS327" s="35">
        <f>IF(AM327-AN327&lt;&gt;0,AO327/(AM327-AN327),"")</f>
        <v>31.75</v>
      </c>
      <c r="AT327" s="36"/>
      <c r="AU327" s="36"/>
      <c r="AV327" s="36"/>
      <c r="AW327" s="36"/>
      <c r="AX327" s="36"/>
      <c r="AY327" s="36"/>
      <c r="AZ327" s="36">
        <f>IF(AT327-AU327&lt;&gt;0,AV327/(AT327-AU327),"")</f>
      </c>
    </row>
    <row r="328" spans="1:52" ht="12.75" customHeight="1">
      <c r="A328" s="17" t="s">
        <v>341</v>
      </c>
      <c r="B328" s="17"/>
      <c r="C328" s="17">
        <v>223</v>
      </c>
      <c r="D328" s="20">
        <f>$K328+$R328+$Y328+$AF328+$AM328+$AT328</f>
        <v>3</v>
      </c>
      <c r="E328" s="21">
        <f>$L328+$S328+$Z328+$AG328+$AN328+$AU328</f>
        <v>0</v>
      </c>
      <c r="F328" s="21">
        <f>$M328+$T328+$AA328+$AH328+$AO328+$AV328</f>
        <v>13</v>
      </c>
      <c r="G328" s="22">
        <f>MAX($N328,$U328,$AB328,$AI328,$AP328,$AW328)</f>
        <v>12</v>
      </c>
      <c r="H328" s="22">
        <f>$O328+$V328+$AC328+$AJ328+$AQ328+$AX328</f>
        <v>0</v>
      </c>
      <c r="I328" s="22">
        <f>$P328+$W328+$AD328+$AK328+$AR328+$AY328</f>
        <v>0</v>
      </c>
      <c r="J328" s="23">
        <f>IF(D328-E328&lt;&gt;0,F328/(D328-E328),"")</f>
        <v>4.333333333333333</v>
      </c>
      <c r="K328" s="24"/>
      <c r="L328" s="24"/>
      <c r="M328" s="24"/>
      <c r="N328" s="24"/>
      <c r="O328" s="24"/>
      <c r="P328" s="24"/>
      <c r="Q328" s="26">
        <f>IF(K328-L328&lt;&gt;0,M328/(K328-L328),"")</f>
      </c>
      <c r="R328" s="27"/>
      <c r="S328" s="27"/>
      <c r="T328" s="27"/>
      <c r="U328" s="27"/>
      <c r="V328" s="27"/>
      <c r="W328" s="27"/>
      <c r="X328" s="29">
        <f>IF(R328-S328&lt;&gt;0,T328/(R328-S328),"")</f>
      </c>
      <c r="Y328" s="30">
        <v>3</v>
      </c>
      <c r="Z328" s="30">
        <v>0</v>
      </c>
      <c r="AA328" s="30">
        <v>13</v>
      </c>
      <c r="AB328" s="30">
        <v>12</v>
      </c>
      <c r="AC328" s="30"/>
      <c r="AD328" s="30"/>
      <c r="AE328" s="31">
        <f>IF(Y328-Z328&lt;&gt;0,AA328/(Y328-Z328),"")</f>
        <v>4.333333333333333</v>
      </c>
      <c r="AF328" s="32"/>
      <c r="AG328" s="32"/>
      <c r="AH328" s="32"/>
      <c r="AI328" s="32"/>
      <c r="AJ328" s="32"/>
      <c r="AK328" s="32"/>
      <c r="AL328" s="33">
        <f>IF(AF328-AG328&lt;&gt;0,AH328/(AF328-AG328),"")</f>
      </c>
      <c r="AM328" s="34"/>
      <c r="AN328" s="34"/>
      <c r="AO328" s="34"/>
      <c r="AP328" s="34"/>
      <c r="AQ328" s="34"/>
      <c r="AR328" s="34"/>
      <c r="AS328" s="35">
        <f>IF(AM328-AN328&lt;&gt;0,AO328/(AM328-AN328),"")</f>
      </c>
      <c r="AT328" s="36"/>
      <c r="AU328" s="36"/>
      <c r="AV328" s="36"/>
      <c r="AW328" s="36"/>
      <c r="AX328" s="36"/>
      <c r="AY328" s="36"/>
      <c r="AZ328" s="36">
        <f>IF(AT328-AU328&lt;&gt;0,AV328/(AT328-AU328),"")</f>
      </c>
    </row>
    <row r="329" spans="1:52" ht="12.75" customHeight="1">
      <c r="A329" s="17" t="s">
        <v>342</v>
      </c>
      <c r="B329" s="17"/>
      <c r="C329" s="17">
        <v>226</v>
      </c>
      <c r="D329" s="20">
        <f>$K329+$R329+$Y329+$AF329+$AM329+$AT329</f>
        <v>159</v>
      </c>
      <c r="E329" s="21">
        <f>$L329+$S329+$Z329+$AG329+$AN329+$AU329</f>
        <v>28</v>
      </c>
      <c r="F329" s="21">
        <f>$M329+$T329+$AA329+$AH329+$AO329+$AV329</f>
        <v>2660</v>
      </c>
      <c r="G329" s="22">
        <f>MAX($N329,$U329,$AB329,$AI329,$AP329,$AW329)</f>
        <v>102</v>
      </c>
      <c r="H329" s="22">
        <f>$O329+$V329+$AC329+$AJ329+$AQ329+$AX329</f>
        <v>9</v>
      </c>
      <c r="I329" s="22">
        <f>$P329+$W329+$AD329+$AK329+$AR329+$AY329</f>
        <v>1</v>
      </c>
      <c r="J329" s="23">
        <f>IF(D329-E329&lt;&gt;0,F329/(D329-E329),"")</f>
        <v>20.30534351145038</v>
      </c>
      <c r="K329" s="24">
        <v>50</v>
      </c>
      <c r="L329" s="24">
        <v>6</v>
      </c>
      <c r="M329" s="24">
        <v>500</v>
      </c>
      <c r="N329" s="24">
        <v>55</v>
      </c>
      <c r="O329" s="24">
        <v>2</v>
      </c>
      <c r="P329" s="24"/>
      <c r="Q329" s="26">
        <f>IF(K329-L329&lt;&gt;0,M329/(K329-L329),"")</f>
        <v>11.363636363636363</v>
      </c>
      <c r="R329" s="38">
        <f>80+7+8</f>
        <v>95</v>
      </c>
      <c r="S329" s="38">
        <v>20</v>
      </c>
      <c r="T329" s="38">
        <f>1774+65+131</f>
        <v>1970</v>
      </c>
      <c r="U329" s="38">
        <v>102</v>
      </c>
      <c r="V329" s="38">
        <v>7</v>
      </c>
      <c r="W329" s="38">
        <v>1</v>
      </c>
      <c r="X329" s="29">
        <f>IF(R329-S329&lt;&gt;0,T329/(R329-S329),"")</f>
        <v>26.266666666666666</v>
      </c>
      <c r="Y329" s="39">
        <v>13</v>
      </c>
      <c r="Z329" s="39">
        <v>1</v>
      </c>
      <c r="AA329" s="39">
        <v>143</v>
      </c>
      <c r="AB329" s="30">
        <v>32</v>
      </c>
      <c r="AC329" s="30"/>
      <c r="AD329" s="30"/>
      <c r="AE329" s="31">
        <f>IF(Y329-Z329&lt;&gt;0,AA329/(Y329-Z329),"")</f>
        <v>11.916666666666666</v>
      </c>
      <c r="AF329" s="32"/>
      <c r="AG329" s="32"/>
      <c r="AH329" s="32"/>
      <c r="AI329" s="32"/>
      <c r="AJ329" s="32"/>
      <c r="AK329" s="32"/>
      <c r="AL329" s="33">
        <f>IF(AF329-AG329&lt;&gt;0,AH329/(AF329-AG329),"")</f>
      </c>
      <c r="AM329" s="40">
        <v>1</v>
      </c>
      <c r="AN329" s="40">
        <v>1</v>
      </c>
      <c r="AO329" s="40">
        <v>47</v>
      </c>
      <c r="AP329" s="34">
        <v>47</v>
      </c>
      <c r="AQ329" s="34"/>
      <c r="AR329" s="34"/>
      <c r="AS329" s="35">
        <f>IF(AM329-AN329&lt;&gt;0,AO329/(AM329-AN329),"")</f>
      </c>
      <c r="AT329" s="36"/>
      <c r="AU329" s="36"/>
      <c r="AV329" s="36"/>
      <c r="AW329" s="36"/>
      <c r="AX329" s="36"/>
      <c r="AY329" s="36"/>
      <c r="AZ329" s="36">
        <f>IF(AT329-AU329&lt;&gt;0,AV329/(AT329-AU329),"")</f>
      </c>
    </row>
    <row r="330" spans="1:52" ht="12.75" customHeight="1">
      <c r="A330" s="51" t="s">
        <v>343</v>
      </c>
      <c r="B330" s="51"/>
      <c r="C330" s="17">
        <v>631</v>
      </c>
      <c r="D330" s="20">
        <f>$K330+$R330+$Y330+$AF330+$AM330+$AT330</f>
        <v>4</v>
      </c>
      <c r="E330" s="21">
        <f>$L330+$S330+$Z330+$AG330+$AN330+$AU330</f>
        <v>2</v>
      </c>
      <c r="F330" s="21">
        <f>$M330+$T330+$AA330+$AH330+$AO330+$AV330</f>
        <v>27</v>
      </c>
      <c r="G330" s="22">
        <f>MAX($N330,$U330,$AB330,$AI330,$AP330,$AW330)</f>
        <v>11</v>
      </c>
      <c r="H330" s="22">
        <f>$O330+$V330+$AC330+$AJ330+$AQ330+$AX330</f>
        <v>0</v>
      </c>
      <c r="I330" s="22">
        <f>$P330+$W330+$AD330+$AK330+$AR330+$AY330</f>
        <v>0</v>
      </c>
      <c r="J330" s="23">
        <f>IF(D330-E330&lt;&gt;0,F330/(D330-E330),"")</f>
        <v>13.5</v>
      </c>
      <c r="K330" s="36"/>
      <c r="L330" s="36"/>
      <c r="M330" s="36"/>
      <c r="N330" s="36"/>
      <c r="O330" s="36"/>
      <c r="P330" s="36"/>
      <c r="Q330" s="26">
        <f>IF(K330-L330&lt;&gt;0,M330/(K330-L330),"")</f>
      </c>
      <c r="R330" s="44"/>
      <c r="S330" s="44"/>
      <c r="T330" s="44"/>
      <c r="U330" s="44"/>
      <c r="V330" s="44"/>
      <c r="W330" s="44"/>
      <c r="X330" s="29">
        <f>IF(R330-S330&lt;&gt;0,T330/(R330-S330),"")</f>
      </c>
      <c r="Y330" s="52"/>
      <c r="Z330" s="52"/>
      <c r="AA330" s="52"/>
      <c r="AB330" s="52"/>
      <c r="AC330" s="52"/>
      <c r="AD330" s="52"/>
      <c r="AE330" s="31">
        <f>IF(Y330-Z330&lt;&gt;0,AA330/(Y330-Z330),"")</f>
      </c>
      <c r="AF330" s="47">
        <v>2</v>
      </c>
      <c r="AG330" s="47">
        <v>1</v>
      </c>
      <c r="AH330" s="47">
        <v>12</v>
      </c>
      <c r="AI330" s="47">
        <v>7</v>
      </c>
      <c r="AJ330" s="47"/>
      <c r="AK330" s="47"/>
      <c r="AL330" s="33">
        <f>IF(AF330-AG330&lt;&gt;0,AH330/(AF330-AG330),"")</f>
        <v>12</v>
      </c>
      <c r="AM330" s="48">
        <v>2</v>
      </c>
      <c r="AN330" s="48">
        <v>1</v>
      </c>
      <c r="AO330" s="48">
        <v>15</v>
      </c>
      <c r="AP330" s="53">
        <v>11</v>
      </c>
      <c r="AQ330" s="48"/>
      <c r="AR330" s="48"/>
      <c r="AS330" s="35">
        <f>IF(AM330-AN330&lt;&gt;0,AO330/(AM330-AN330),"")</f>
        <v>15</v>
      </c>
      <c r="AT330" s="36"/>
      <c r="AU330" s="36"/>
      <c r="AV330" s="36"/>
      <c r="AW330" s="36"/>
      <c r="AX330" s="36"/>
      <c r="AY330" s="36"/>
      <c r="AZ330" s="36">
        <f>IF(AT330-AU330&lt;&gt;0,AV330/(AT330-AU330),"")</f>
      </c>
    </row>
    <row r="331" spans="1:52" ht="12.75" customHeight="1">
      <c r="A331" s="17" t="s">
        <v>344</v>
      </c>
      <c r="B331" s="17"/>
      <c r="C331" s="17">
        <v>529</v>
      </c>
      <c r="D331" s="20">
        <f>$K331+$R331+$Y331+$AF331+$AM331+$AT331</f>
        <v>4</v>
      </c>
      <c r="E331" s="21">
        <f>$L331+$S331+$Z331+$AG331+$AN331+$AU331</f>
        <v>3</v>
      </c>
      <c r="F331" s="21">
        <f>$M331+$T331+$AA331+$AH331+$AO331+$AV331</f>
        <v>17</v>
      </c>
      <c r="G331" s="22">
        <f>MAX($N331,$U331,$AB331,$AI331,$AP331,$AW331)</f>
        <v>11</v>
      </c>
      <c r="H331" s="22">
        <f>$O331+$V331+$AC331+$AJ331+$AQ331+$AX331</f>
        <v>0</v>
      </c>
      <c r="I331" s="22">
        <f>$P331+$W331+$AD331+$AK331+$AR331+$AY331</f>
        <v>0</v>
      </c>
      <c r="J331" s="23">
        <f>IF(D331-E331&lt;&gt;0,F331/(D331-E331),"")</f>
        <v>17</v>
      </c>
      <c r="K331" s="24"/>
      <c r="L331" s="24"/>
      <c r="M331" s="24"/>
      <c r="N331" s="24"/>
      <c r="O331" s="24"/>
      <c r="P331" s="24"/>
      <c r="Q331" s="26">
        <f>IF(K331-L331&lt;&gt;0,M331/(K331-L331),"")</f>
      </c>
      <c r="R331" s="38"/>
      <c r="S331" s="38"/>
      <c r="T331" s="38"/>
      <c r="U331" s="38"/>
      <c r="V331" s="38"/>
      <c r="W331" s="38"/>
      <c r="X331" s="29">
        <f>IF(R331-S331&lt;&gt;0,T331/(R331-S331),"")</f>
      </c>
      <c r="Y331" s="30">
        <v>3</v>
      </c>
      <c r="Z331" s="30">
        <v>3</v>
      </c>
      <c r="AA331" s="30">
        <v>16</v>
      </c>
      <c r="AB331" s="41">
        <v>11</v>
      </c>
      <c r="AC331" s="30"/>
      <c r="AD331" s="30"/>
      <c r="AE331" s="31">
        <f>IF(Y331-Z331&lt;&gt;0,AA331/(Y331-Z331),"")</f>
      </c>
      <c r="AF331" s="32"/>
      <c r="AG331" s="32"/>
      <c r="AH331" s="32"/>
      <c r="AI331" s="32"/>
      <c r="AJ331" s="32"/>
      <c r="AK331" s="32"/>
      <c r="AL331" s="33">
        <f>IF(AF331-AG331&lt;&gt;0,AH331/(AF331-AG331),"")</f>
      </c>
      <c r="AM331" s="40">
        <v>1</v>
      </c>
      <c r="AN331" s="40"/>
      <c r="AO331" s="40">
        <v>1</v>
      </c>
      <c r="AP331" s="40">
        <v>1</v>
      </c>
      <c r="AQ331" s="40"/>
      <c r="AR331" s="40"/>
      <c r="AS331" s="35">
        <f>IF(AM331-AN331&lt;&gt;0,AO331/(AM331-AN331),"")</f>
        <v>1</v>
      </c>
      <c r="AT331" s="36"/>
      <c r="AU331" s="36"/>
      <c r="AV331" s="36"/>
      <c r="AW331" s="36"/>
      <c r="AX331" s="36"/>
      <c r="AY331" s="36"/>
      <c r="AZ331" s="36">
        <f>IF(AT331-AU331&lt;&gt;0,AV331/(AT331-AU331),"")</f>
      </c>
    </row>
    <row r="332" spans="1:52" ht="12.75" customHeight="1">
      <c r="A332" s="17" t="s">
        <v>345</v>
      </c>
      <c r="B332" s="17"/>
      <c r="C332" s="17">
        <v>156</v>
      </c>
      <c r="D332" s="20">
        <f>$K332+$R332+$Y332+$AF332+$AM332+$AT332</f>
        <v>9</v>
      </c>
      <c r="E332" s="21">
        <f>$L332+$S332+$Z332+$AG332+$AN332+$AU332</f>
        <v>0</v>
      </c>
      <c r="F332" s="21">
        <f>$M332+$T332+$AA332+$AH332+$AO332+$AV332</f>
        <v>76</v>
      </c>
      <c r="G332" s="22">
        <f>MAX($N332,$U332,$AB332,$AI332,$AP332,$AW332)</f>
        <v>47</v>
      </c>
      <c r="H332" s="22">
        <f>$O332+$V332+$AC332+$AJ332+$AQ332+$AX332</f>
        <v>0</v>
      </c>
      <c r="I332" s="22">
        <f>$P332+$W332+$AD332+$AK332+$AR332+$AY332</f>
        <v>0</v>
      </c>
      <c r="J332" s="23">
        <f>IF(D332-E332&lt;&gt;0,F332/(D332-E332),"")</f>
        <v>8.444444444444445</v>
      </c>
      <c r="K332" s="24"/>
      <c r="L332" s="24"/>
      <c r="M332" s="24"/>
      <c r="N332" s="24"/>
      <c r="O332" s="24"/>
      <c r="P332" s="24"/>
      <c r="Q332" s="26">
        <f>IF(K332-L332&lt;&gt;0,M332/(K332-L332),"")</f>
      </c>
      <c r="R332" s="27"/>
      <c r="S332" s="27"/>
      <c r="T332" s="27"/>
      <c r="U332" s="27"/>
      <c r="V332" s="27"/>
      <c r="W332" s="27"/>
      <c r="X332" s="29">
        <f>IF(R332-S332&lt;&gt;0,T332/(R332-S332),"")</f>
      </c>
      <c r="Y332" s="30">
        <v>9</v>
      </c>
      <c r="Z332" s="30">
        <v>0</v>
      </c>
      <c r="AA332" s="30">
        <v>76</v>
      </c>
      <c r="AB332" s="30">
        <v>47</v>
      </c>
      <c r="AC332" s="30"/>
      <c r="AD332" s="30"/>
      <c r="AE332" s="31">
        <f>IF(Y332-Z332&lt;&gt;0,AA332/(Y332-Z332),"")</f>
        <v>8.444444444444445</v>
      </c>
      <c r="AF332" s="32"/>
      <c r="AG332" s="32"/>
      <c r="AH332" s="32"/>
      <c r="AI332" s="32"/>
      <c r="AJ332" s="32"/>
      <c r="AK332" s="32"/>
      <c r="AL332" s="33">
        <f>IF(AF332-AG332&lt;&gt;0,AH332/(AF332-AG332),"")</f>
      </c>
      <c r="AM332" s="34"/>
      <c r="AN332" s="34"/>
      <c r="AO332" s="34"/>
      <c r="AP332" s="34"/>
      <c r="AQ332" s="34"/>
      <c r="AR332" s="34"/>
      <c r="AS332" s="35">
        <f>IF(AM332-AN332&lt;&gt;0,AO332/(AM332-AN332),"")</f>
      </c>
      <c r="AT332" s="36"/>
      <c r="AU332" s="36"/>
      <c r="AV332" s="36"/>
      <c r="AW332" s="36"/>
      <c r="AX332" s="36"/>
      <c r="AY332" s="36"/>
      <c r="AZ332" s="36">
        <f>IF(AT332-AU332&lt;&gt;0,AV332/(AT332-AU332),"")</f>
      </c>
    </row>
    <row r="333" spans="1:52" ht="12.75" customHeight="1">
      <c r="A333" s="17" t="s">
        <v>346</v>
      </c>
      <c r="B333" s="17">
        <v>1979</v>
      </c>
      <c r="C333" s="17">
        <v>48</v>
      </c>
      <c r="D333" s="20">
        <f>$K333+$R333+$Y333+$AF333+$AM333+$AT333</f>
        <v>4</v>
      </c>
      <c r="E333" s="21">
        <f>$L333+$S333+$Z333+$AG333+$AN333+$AU333</f>
        <v>2</v>
      </c>
      <c r="F333" s="21">
        <f>$M333+$T333+$AA333+$AH333+$AO333+$AV333</f>
        <v>128</v>
      </c>
      <c r="G333" s="22">
        <f>MAX($N333,$U333,$AB333,$AI333,$AP333,$AW333)</f>
        <v>46</v>
      </c>
      <c r="H333" s="22">
        <f>$O333+$V333+$AC333+$AJ333+$AQ333+$AX333</f>
        <v>0</v>
      </c>
      <c r="I333" s="22">
        <f>$P333+$W333+$AD333+$AK333+$AR333+$AY333</f>
        <v>0</v>
      </c>
      <c r="J333" s="23">
        <f>IF(D333-E333&lt;&gt;0,F333/(D333-E333),"")</f>
        <v>64</v>
      </c>
      <c r="K333" s="24"/>
      <c r="L333" s="24"/>
      <c r="M333" s="24"/>
      <c r="N333" s="24"/>
      <c r="O333" s="24"/>
      <c r="P333" s="24"/>
      <c r="Q333" s="26">
        <f>IF(K333-L333&lt;&gt;0,M333/(K333-L333),"")</f>
      </c>
      <c r="R333" s="38">
        <v>4</v>
      </c>
      <c r="S333" s="38">
        <v>2</v>
      </c>
      <c r="T333" s="38">
        <v>128</v>
      </c>
      <c r="U333" s="38">
        <v>46</v>
      </c>
      <c r="V333" s="38"/>
      <c r="W333" s="38"/>
      <c r="X333" s="29">
        <f>IF(R333-S333&lt;&gt;0,T333/(R333-S333),"")</f>
        <v>64</v>
      </c>
      <c r="Y333" s="30"/>
      <c r="Z333" s="30"/>
      <c r="AA333" s="30"/>
      <c r="AB333" s="30"/>
      <c r="AC333" s="30"/>
      <c r="AD333" s="30"/>
      <c r="AE333" s="31">
        <f>IF(Y333-Z333&lt;&gt;0,AA333/(Y333-Z333),"")</f>
      </c>
      <c r="AF333" s="32"/>
      <c r="AG333" s="32"/>
      <c r="AH333" s="32"/>
      <c r="AI333" s="32"/>
      <c r="AJ333" s="32"/>
      <c r="AK333" s="32"/>
      <c r="AL333" s="33">
        <f>IF(AF333-AG333&lt;&gt;0,AH333/(AF333-AG333),"")</f>
      </c>
      <c r="AM333" s="34"/>
      <c r="AN333" s="34"/>
      <c r="AO333" s="34"/>
      <c r="AP333" s="34"/>
      <c r="AQ333" s="34"/>
      <c r="AR333" s="34"/>
      <c r="AS333" s="35">
        <f>IF(AM333-AN333&lt;&gt;0,AO333/(AM333-AN333),"")</f>
      </c>
      <c r="AT333" s="36"/>
      <c r="AU333" s="36"/>
      <c r="AV333" s="36"/>
      <c r="AW333" s="36"/>
      <c r="AX333" s="36"/>
      <c r="AY333" s="36"/>
      <c r="AZ333" s="36">
        <f>IF(AT333-AU333&lt;&gt;0,AV333/(AT333-AU333),"")</f>
      </c>
    </row>
    <row r="334" spans="1:52" ht="12.75" customHeight="1">
      <c r="A334" s="17" t="s">
        <v>347</v>
      </c>
      <c r="B334" s="17"/>
      <c r="C334" s="17">
        <v>383</v>
      </c>
      <c r="D334" s="20">
        <f>$K334+$R334+$Y334+$AF334+$AM334+$AT334</f>
        <v>9</v>
      </c>
      <c r="E334" s="21">
        <f>$L334+$S334+$Z334+$AG334+$AN334+$AU334</f>
        <v>1</v>
      </c>
      <c r="F334" s="21">
        <f>$M334+$T334+$AA334+$AH334+$AO334+$AV334</f>
        <v>55</v>
      </c>
      <c r="G334" s="22">
        <f>MAX($N334,$U334,$AB334,$AI334,$AP334,$AW334)</f>
        <v>21</v>
      </c>
      <c r="H334" s="22">
        <f>$O334+$V334+$AC334+$AJ334+$AQ334+$AX334</f>
        <v>0</v>
      </c>
      <c r="I334" s="22">
        <f>$P334+$W334+$AD334+$AK334+$AR334+$AY334</f>
        <v>0</v>
      </c>
      <c r="J334" s="23">
        <f>IF(D334-E334&lt;&gt;0,F334/(D334-E334),"")</f>
        <v>6.875</v>
      </c>
      <c r="K334" s="24"/>
      <c r="L334" s="24"/>
      <c r="M334" s="24"/>
      <c r="N334" s="24"/>
      <c r="O334" s="24"/>
      <c r="P334" s="24"/>
      <c r="Q334" s="26">
        <f>IF(K334-L334&lt;&gt;0,M334/(K334-L334),"")</f>
      </c>
      <c r="R334" s="38"/>
      <c r="S334" s="38"/>
      <c r="T334" s="38"/>
      <c r="U334" s="38"/>
      <c r="V334" s="38"/>
      <c r="W334" s="38"/>
      <c r="X334" s="29">
        <f>IF(R334-S334&lt;&gt;0,T334/(R334-S334),"")</f>
      </c>
      <c r="Y334" s="30">
        <v>2</v>
      </c>
      <c r="Z334" s="30">
        <v>0</v>
      </c>
      <c r="AA334" s="30">
        <v>10</v>
      </c>
      <c r="AB334" s="30">
        <v>10</v>
      </c>
      <c r="AC334" s="30"/>
      <c r="AD334" s="30"/>
      <c r="AE334" s="31">
        <f>IF(Y334-Z334&lt;&gt;0,AA334/(Y334-Z334),"")</f>
        <v>5</v>
      </c>
      <c r="AF334" s="28">
        <v>7</v>
      </c>
      <c r="AG334" s="28">
        <v>1</v>
      </c>
      <c r="AH334" s="28">
        <v>45</v>
      </c>
      <c r="AI334" s="28">
        <v>21</v>
      </c>
      <c r="AJ334" s="28"/>
      <c r="AK334" s="28"/>
      <c r="AL334" s="33">
        <f>IF(AF334-AG334&lt;&gt;0,AH334/(AF334-AG334),"")</f>
        <v>7.5</v>
      </c>
      <c r="AM334" s="40"/>
      <c r="AN334" s="40"/>
      <c r="AO334" s="40"/>
      <c r="AP334" s="40"/>
      <c r="AQ334" s="40"/>
      <c r="AR334" s="40"/>
      <c r="AS334" s="35">
        <f>IF(AM334-AN334&lt;&gt;0,AO334/(AM334-AN334),"")</f>
      </c>
      <c r="AT334" s="36"/>
      <c r="AU334" s="36"/>
      <c r="AV334" s="36"/>
      <c r="AW334" s="36"/>
      <c r="AX334" s="36"/>
      <c r="AY334" s="36"/>
      <c r="AZ334" s="36">
        <f>IF(AT334-AU334&lt;&gt;0,AV334/(AT334-AU334),"")</f>
      </c>
    </row>
    <row r="335" spans="1:52" ht="12.75" customHeight="1">
      <c r="A335" s="17" t="s">
        <v>348</v>
      </c>
      <c r="B335" s="17"/>
      <c r="C335" s="17">
        <v>541</v>
      </c>
      <c r="D335" s="20">
        <f>$K335+$R335+$Y335+$AF335+$AM335+$AT335</f>
        <v>13</v>
      </c>
      <c r="E335" s="21">
        <f>$L335+$S335+$Z335+$AG335+$AN335+$AU335</f>
        <v>2</v>
      </c>
      <c r="F335" s="21">
        <f>$M335+$T335+$AA335+$AH335+$AO335+$AV335</f>
        <v>86</v>
      </c>
      <c r="G335" s="22">
        <f>MAX($N335,$U335,$AB335,$AI335,$AP335,$AW335)</f>
        <v>24</v>
      </c>
      <c r="H335" s="22">
        <f>$O335+$V335+$AC335+$AJ335+$AQ335+$AX335</f>
        <v>0</v>
      </c>
      <c r="I335" s="22">
        <f>$P335+$W335+$AD335+$AK335+$AR335+$AY335</f>
        <v>0</v>
      </c>
      <c r="J335" s="23">
        <f>IF(D335-E335&lt;&gt;0,F335/(D335-E335),"")</f>
        <v>7.818181818181818</v>
      </c>
      <c r="K335" s="24"/>
      <c r="L335" s="24"/>
      <c r="M335" s="24"/>
      <c r="N335" s="24"/>
      <c r="O335" s="24"/>
      <c r="P335" s="24"/>
      <c r="Q335" s="26">
        <f>IF(K335-L335&lt;&gt;0,M335/(K335-L335),"")</f>
      </c>
      <c r="R335" s="38"/>
      <c r="S335" s="38"/>
      <c r="T335" s="38"/>
      <c r="U335" s="38"/>
      <c r="V335" s="38"/>
      <c r="W335" s="38"/>
      <c r="X335" s="29">
        <f>IF(R335-S335&lt;&gt;0,T335/(R335-S335),"")</f>
      </c>
      <c r="Y335" s="30"/>
      <c r="Z335" s="30"/>
      <c r="AA335" s="30"/>
      <c r="AB335" s="30"/>
      <c r="AC335" s="30"/>
      <c r="AD335" s="30"/>
      <c r="AE335" s="31">
        <f>IF(Y335-Z335&lt;&gt;0,AA335/(Y335-Z335),"")</f>
      </c>
      <c r="AF335" s="28">
        <v>4</v>
      </c>
      <c r="AG335" s="28">
        <v>1</v>
      </c>
      <c r="AH335" s="28">
        <v>11</v>
      </c>
      <c r="AI335" s="28">
        <v>9</v>
      </c>
      <c r="AJ335" s="28"/>
      <c r="AK335" s="28"/>
      <c r="AL335" s="33">
        <f>IF(AF335-AG335&lt;&gt;0,AH335/(AF335-AG335),"")</f>
        <v>3.6666666666666665</v>
      </c>
      <c r="AM335" s="40">
        <v>9</v>
      </c>
      <c r="AN335" s="40">
        <v>1</v>
      </c>
      <c r="AO335" s="40">
        <v>75</v>
      </c>
      <c r="AP335" s="40">
        <v>24</v>
      </c>
      <c r="AQ335" s="40"/>
      <c r="AR335" s="40"/>
      <c r="AS335" s="35">
        <f>IF(AM335-AN335&lt;&gt;0,AO335/(AM335-AN335),"")</f>
        <v>9.375</v>
      </c>
      <c r="AT335" s="36"/>
      <c r="AU335" s="36"/>
      <c r="AV335" s="36"/>
      <c r="AW335" s="36"/>
      <c r="AX335" s="36"/>
      <c r="AY335" s="36"/>
      <c r="AZ335" s="36">
        <f>IF(AT335-AU335&lt;&gt;0,AV335/(AT335-AU335),"")</f>
      </c>
    </row>
    <row r="336" spans="1:52" ht="12.75" customHeight="1">
      <c r="A336" s="17" t="s">
        <v>349</v>
      </c>
      <c r="B336" s="17"/>
      <c r="C336" s="17">
        <v>507</v>
      </c>
      <c r="D336" s="20">
        <f>$K336+$R336+$Y336+$AF336+$AM336+$AT336</f>
        <v>16</v>
      </c>
      <c r="E336" s="21">
        <f>$L336+$S336+$Z336+$AG336+$AN336+$AU336</f>
        <v>2</v>
      </c>
      <c r="F336" s="21">
        <f>$M336+$T336+$AA336+$AH336+$AO336+$AV336</f>
        <v>407</v>
      </c>
      <c r="G336" s="22">
        <f>MAX($N336,$U336,$AB336,$AI336,$AP336,$AW336)</f>
        <v>114</v>
      </c>
      <c r="H336" s="22">
        <f>$O336+$V336+$AC336+$AJ336+$AQ336+$AX336</f>
        <v>2</v>
      </c>
      <c r="I336" s="22">
        <f>$P336+$W336+$AD336+$AK336+$AR336+$AY336</f>
        <v>1</v>
      </c>
      <c r="J336" s="23">
        <f>IF(D336-E336&lt;&gt;0,F336/(D336-E336),"")</f>
        <v>29.071428571428573</v>
      </c>
      <c r="K336" s="24"/>
      <c r="L336" s="24"/>
      <c r="M336" s="24"/>
      <c r="N336" s="24"/>
      <c r="O336" s="24"/>
      <c r="P336" s="24"/>
      <c r="Q336" s="26"/>
      <c r="R336" s="38"/>
      <c r="S336" s="38"/>
      <c r="T336" s="38"/>
      <c r="U336" s="38"/>
      <c r="V336" s="38"/>
      <c r="W336" s="38"/>
      <c r="X336" s="29"/>
      <c r="Y336" s="30">
        <v>4</v>
      </c>
      <c r="Z336" s="30">
        <v>1</v>
      </c>
      <c r="AA336" s="30">
        <v>37</v>
      </c>
      <c r="AB336" s="30">
        <v>20</v>
      </c>
      <c r="AC336" s="30"/>
      <c r="AD336" s="30"/>
      <c r="AE336" s="31">
        <f>IF(Y336-Z336&lt;&gt;0,AA336/(Y336-Z336),"")</f>
        <v>12.333333333333334</v>
      </c>
      <c r="AF336" s="28">
        <v>3</v>
      </c>
      <c r="AG336" s="28">
        <v>1</v>
      </c>
      <c r="AH336" s="28">
        <v>35</v>
      </c>
      <c r="AI336" s="65">
        <v>28</v>
      </c>
      <c r="AJ336" s="28"/>
      <c r="AK336" s="28"/>
      <c r="AL336" s="33">
        <f>IF(AF336-AG336&lt;&gt;0,AH336/(AF336-AG336),"")</f>
        <v>17.5</v>
      </c>
      <c r="AM336" s="40">
        <v>9</v>
      </c>
      <c r="AN336" s="40">
        <v>0</v>
      </c>
      <c r="AO336" s="40">
        <v>335</v>
      </c>
      <c r="AP336" s="40">
        <v>114</v>
      </c>
      <c r="AQ336" s="40">
        <v>2</v>
      </c>
      <c r="AR336" s="40">
        <v>1</v>
      </c>
      <c r="AS336" s="35">
        <f>IF(AM336-AN336&lt;&gt;0,AO336/(AM336-AN336),"")</f>
        <v>37.22222222222222</v>
      </c>
      <c r="AT336" s="36"/>
      <c r="AU336" s="36"/>
      <c r="AV336" s="36"/>
      <c r="AW336" s="36"/>
      <c r="AX336" s="36"/>
      <c r="AY336" s="36"/>
      <c r="AZ336" s="36">
        <f>IF(AT336-AU336&lt;&gt;0,AV336/(AT336-AU336),"")</f>
      </c>
    </row>
    <row r="337" spans="1:52" ht="12.75" customHeight="1">
      <c r="A337" s="51" t="s">
        <v>350</v>
      </c>
      <c r="B337" s="51"/>
      <c r="C337" s="17">
        <v>645</v>
      </c>
      <c r="D337" s="20">
        <f>$K337+$R337+$Y337+$AF337+$AM337+$AT337</f>
        <v>2</v>
      </c>
      <c r="E337" s="21">
        <f>$L337+$S337+$Z337+$AG337+$AN337+$AU337</f>
        <v>0</v>
      </c>
      <c r="F337" s="21">
        <f>$M337+$T337+$AA337+$AH337+$AO337+$AV337</f>
        <v>13</v>
      </c>
      <c r="G337" s="22">
        <f>MAX($N337,$U337,$AB337,$AI337,$AP337,$AW337)</f>
        <v>8</v>
      </c>
      <c r="H337" s="22">
        <f>$O337+$V337+$AC337+$AJ337+$AQ337+$AX337</f>
        <v>0</v>
      </c>
      <c r="I337" s="22">
        <f>$P337+$W337+$AD337+$AK337+$AR337+$AY337</f>
        <v>0</v>
      </c>
      <c r="J337" s="23">
        <f>IF(D337-E337&lt;&gt;0,F337/(D337-E337),"")</f>
        <v>6.5</v>
      </c>
      <c r="K337" s="36"/>
      <c r="L337" s="36"/>
      <c r="M337" s="36"/>
      <c r="N337" s="36"/>
      <c r="O337" s="36"/>
      <c r="P337" s="36"/>
      <c r="Q337" s="26">
        <f>IF(K337-L337&lt;&gt;0,M337/(K337-L337),"")</f>
      </c>
      <c r="R337" s="44"/>
      <c r="S337" s="44"/>
      <c r="T337" s="44"/>
      <c r="U337" s="44"/>
      <c r="V337" s="44"/>
      <c r="W337" s="44"/>
      <c r="X337" s="29">
        <f>IF(R337-S337&lt;&gt;0,T337/(R337-S337),"")</f>
      </c>
      <c r="Y337" s="52"/>
      <c r="Z337" s="52"/>
      <c r="AA337" s="52"/>
      <c r="AB337" s="52"/>
      <c r="AC337" s="52"/>
      <c r="AD337" s="52"/>
      <c r="AE337" s="31">
        <f>IF(Y337-Z337&lt;&gt;0,AA337/(Y337-Z337),"")</f>
      </c>
      <c r="AF337" s="47">
        <v>2</v>
      </c>
      <c r="AG337" s="47">
        <v>0</v>
      </c>
      <c r="AH337" s="47">
        <v>13</v>
      </c>
      <c r="AI337" s="47">
        <v>8</v>
      </c>
      <c r="AJ337" s="47"/>
      <c r="AK337" s="47"/>
      <c r="AL337" s="33">
        <f>IF(AF337-AG337&lt;&gt;0,AH337/(AF337-AG337),"")</f>
        <v>6.5</v>
      </c>
      <c r="AM337" s="48"/>
      <c r="AN337" s="48"/>
      <c r="AO337" s="48"/>
      <c r="AP337" s="48"/>
      <c r="AQ337" s="48"/>
      <c r="AR337" s="48"/>
      <c r="AS337" s="35">
        <f>IF(AM337-AN337&lt;&gt;0,AO337/(AM337-AN337),"")</f>
      </c>
      <c r="AT337" s="36"/>
      <c r="AU337" s="36"/>
      <c r="AV337" s="36"/>
      <c r="AW337" s="36"/>
      <c r="AX337" s="36"/>
      <c r="AY337" s="36"/>
      <c r="AZ337" s="36">
        <f>IF(AT337-AU337&lt;&gt;0,AV337/(AT337-AU337),"")</f>
      </c>
    </row>
    <row r="338" spans="1:52" ht="12.75" customHeight="1">
      <c r="A338" s="17" t="s">
        <v>351</v>
      </c>
      <c r="B338" s="17"/>
      <c r="C338" s="17">
        <v>433</v>
      </c>
      <c r="D338" s="20">
        <f>$K338+$R338+$Y338+$AF338+$AM338+$AT338</f>
        <v>7</v>
      </c>
      <c r="E338" s="21">
        <f>$L338+$S338+$Z338+$AG338+$AN338+$AU338</f>
        <v>2</v>
      </c>
      <c r="F338" s="21">
        <f>$M338+$T338+$AA338+$AH338+$AO338+$AV338</f>
        <v>182</v>
      </c>
      <c r="G338" s="22">
        <f>MAX($N338,$U338,$AB338,$AI338,$AP338,$AW338)</f>
        <v>70</v>
      </c>
      <c r="H338" s="22">
        <f>$O338+$V338+$AC338+$AJ338+$AQ338+$AX338</f>
        <v>2</v>
      </c>
      <c r="I338" s="22">
        <f>$P338+$W338+$AD338+$AK338+$AR338+$AY338</f>
        <v>0</v>
      </c>
      <c r="J338" s="23">
        <f>IF(D338-E338&lt;&gt;0,F338/(D338-E338),"")</f>
        <v>36.4</v>
      </c>
      <c r="K338" s="24"/>
      <c r="L338" s="24"/>
      <c r="M338" s="24"/>
      <c r="N338" s="24"/>
      <c r="O338" s="24"/>
      <c r="P338" s="24"/>
      <c r="Q338" s="26">
        <f>IF(K338-L338&lt;&gt;0,M338/(K338-L338),"")</f>
      </c>
      <c r="R338" s="38"/>
      <c r="S338" s="38"/>
      <c r="T338" s="38"/>
      <c r="U338" s="38"/>
      <c r="V338" s="38"/>
      <c r="W338" s="38"/>
      <c r="X338" s="29">
        <f>IF(R338-S338&lt;&gt;0,T338/(R338-S338),"")</f>
      </c>
      <c r="Y338" s="30"/>
      <c r="Z338" s="30"/>
      <c r="AA338" s="30"/>
      <c r="AB338" s="30"/>
      <c r="AC338" s="30"/>
      <c r="AD338" s="30"/>
      <c r="AE338" s="31">
        <f>IF(Y338-Z338&lt;&gt;0,AA338/(Y338-Z338),"")</f>
      </c>
      <c r="AF338" s="28"/>
      <c r="AG338" s="28"/>
      <c r="AH338" s="28"/>
      <c r="AI338" s="28"/>
      <c r="AJ338" s="28"/>
      <c r="AK338" s="28"/>
      <c r="AL338" s="33">
        <f>IF(AF338-AG338&lt;&gt;0,AH338/(AF338-AG338),"")</f>
      </c>
      <c r="AM338" s="34">
        <v>7</v>
      </c>
      <c r="AN338" s="34">
        <v>2</v>
      </c>
      <c r="AO338" s="34">
        <v>182</v>
      </c>
      <c r="AP338" s="34">
        <v>70</v>
      </c>
      <c r="AQ338" s="34">
        <v>2</v>
      </c>
      <c r="AR338" s="34"/>
      <c r="AS338" s="35">
        <f>IF(AM338-AN338&lt;&gt;0,AO338/(AM338-AN338),"")</f>
        <v>36.4</v>
      </c>
      <c r="AT338" s="36"/>
      <c r="AU338" s="36"/>
      <c r="AV338" s="36"/>
      <c r="AW338" s="36"/>
      <c r="AX338" s="36"/>
      <c r="AY338" s="36"/>
      <c r="AZ338" s="36">
        <f>IF(AT338-AU338&lt;&gt;0,AV338/(AT338-AU338),"")</f>
      </c>
    </row>
    <row r="339" spans="1:52" ht="12.75" customHeight="1">
      <c r="A339" s="42" t="s">
        <v>352</v>
      </c>
      <c r="B339" s="42">
        <v>2020</v>
      </c>
      <c r="C339" s="42">
        <v>676</v>
      </c>
      <c r="D339" s="20">
        <f>$K339+$R339+$Y339+$AF339+$AM339+$AT339</f>
        <v>2</v>
      </c>
      <c r="E339" s="21">
        <f>$L339+$S339+$Z339+$AG339+$AN339+$AU339</f>
        <v>0</v>
      </c>
      <c r="F339" s="21">
        <f>$M339+$T339+$AA339+$AH339+$AO339+$AV339</f>
        <v>0</v>
      </c>
      <c r="G339" s="22">
        <f>MAX($N339,$U339,$AB339,$AI339,$AP339,$AW339)</f>
        <v>0</v>
      </c>
      <c r="H339" s="22">
        <f>$O339+$V339+$AC339+$AJ339+$AQ339+$AX339</f>
        <v>0</v>
      </c>
      <c r="I339" s="22">
        <f>$P339+$W339+$AD339+$AK339+$AR339+$AY339</f>
        <v>0</v>
      </c>
      <c r="J339" s="23">
        <f>IF(D339-E339&lt;&gt;0,F339/(D339-E339),"")</f>
        <v>0</v>
      </c>
      <c r="K339" s="36"/>
      <c r="L339" s="36"/>
      <c r="M339" s="36"/>
      <c r="N339" s="36"/>
      <c r="O339" s="36"/>
      <c r="P339" s="36"/>
      <c r="Q339" s="43">
        <f>IF(K339-L339&lt;&gt;0,M339/(K339-L339),"")</f>
      </c>
      <c r="R339" s="44"/>
      <c r="S339" s="44"/>
      <c r="T339" s="44"/>
      <c r="U339" s="44"/>
      <c r="V339" s="44"/>
      <c r="W339" s="44"/>
      <c r="X339" s="29">
        <f>IF(R339-S339&lt;&gt;0,T339/(R339-S339),"")</f>
      </c>
      <c r="Y339" s="45"/>
      <c r="Z339" s="45"/>
      <c r="AA339" s="45"/>
      <c r="AB339" s="45"/>
      <c r="AC339" s="45"/>
      <c r="AD339" s="45"/>
      <c r="AE339" s="31">
        <f>IF(Y339-Z339&lt;&gt;0,AA339/(Y339-Z339),"")</f>
      </c>
      <c r="AF339" s="47"/>
      <c r="AG339" s="47"/>
      <c r="AH339" s="47"/>
      <c r="AI339" s="47"/>
      <c r="AJ339" s="47"/>
      <c r="AK339" s="47"/>
      <c r="AL339" s="33">
        <f>IF(AF339-AG339&lt;&gt;0,AH339/(AF339-AG339),"")</f>
      </c>
      <c r="AM339" s="48"/>
      <c r="AN339" s="48"/>
      <c r="AO339" s="48"/>
      <c r="AP339" s="48"/>
      <c r="AQ339" s="48"/>
      <c r="AR339" s="48"/>
      <c r="AS339" s="35">
        <f>IF(AM339-AN339&lt;&gt;0,AO339/(AM339-AN339),"")</f>
      </c>
      <c r="AT339" s="36">
        <v>2</v>
      </c>
      <c r="AU339" s="36">
        <v>0</v>
      </c>
      <c r="AV339" s="36">
        <v>0</v>
      </c>
      <c r="AW339" s="36">
        <v>0</v>
      </c>
      <c r="AX339" s="36"/>
      <c r="AY339" s="36"/>
      <c r="AZ339" s="36">
        <f>IF(AT339-AU339&lt;&gt;0,AV339/(AT339-AU339),"")</f>
        <v>0</v>
      </c>
    </row>
    <row r="340" spans="1:52" ht="12.75" customHeight="1">
      <c r="A340" s="17" t="s">
        <v>353</v>
      </c>
      <c r="B340" s="17">
        <v>1973</v>
      </c>
      <c r="C340" s="17">
        <v>9</v>
      </c>
      <c r="D340" s="20">
        <f>$K340+$R340+$Y340+$AF340+$AM340+$AT340</f>
        <v>9</v>
      </c>
      <c r="E340" s="21">
        <f>$L340+$S340+$Z340+$AG340+$AN340+$AU340</f>
        <v>0</v>
      </c>
      <c r="F340" s="21">
        <f>$M340+$T340+$AA340+$AH340+$AO340+$AV340</f>
        <v>63</v>
      </c>
      <c r="G340" s="22">
        <f>MAX($N340,$U340,$AB340,$AI340,$AP340,$AW340)</f>
        <v>31</v>
      </c>
      <c r="H340" s="22">
        <f>$O340+$V340+$AC340+$AJ340+$AQ340+$AX340</f>
        <v>0</v>
      </c>
      <c r="I340" s="22">
        <f>$P340+$W340+$AD340+$AK340+$AR340+$AY340</f>
        <v>0</v>
      </c>
      <c r="J340" s="23">
        <f>IF(D340-E340&lt;&gt;0,F340/(D340-E340),"")</f>
        <v>7</v>
      </c>
      <c r="K340" s="24">
        <v>9</v>
      </c>
      <c r="L340" s="24">
        <v>0</v>
      </c>
      <c r="M340" s="24">
        <v>63</v>
      </c>
      <c r="N340" s="24">
        <v>31</v>
      </c>
      <c r="O340" s="24"/>
      <c r="P340" s="24"/>
      <c r="Q340" s="26">
        <f>IF(K340-L340&lt;&gt;0,M340/(K340-L340),"")</f>
        <v>7</v>
      </c>
      <c r="R340" s="38"/>
      <c r="S340" s="38"/>
      <c r="T340" s="38"/>
      <c r="U340" s="38"/>
      <c r="V340" s="38"/>
      <c r="W340" s="38"/>
      <c r="X340" s="29">
        <f>IF(R340-S340&lt;&gt;0,T340/(R340-S340),"")</f>
      </c>
      <c r="Y340" s="30"/>
      <c r="Z340" s="30"/>
      <c r="AA340" s="30"/>
      <c r="AB340" s="30"/>
      <c r="AC340" s="30"/>
      <c r="AD340" s="30"/>
      <c r="AE340" s="31">
        <f>IF(Y340-Z340&lt;&gt;0,AA340/(Y340-Z340),"")</f>
      </c>
      <c r="AF340" s="32"/>
      <c r="AG340" s="32"/>
      <c r="AH340" s="32"/>
      <c r="AI340" s="32"/>
      <c r="AJ340" s="32"/>
      <c r="AK340" s="32"/>
      <c r="AL340" s="33">
        <f>IF(AF340-AG340&lt;&gt;0,AH340/(AF340-AG340),"")</f>
      </c>
      <c r="AM340" s="34"/>
      <c r="AN340" s="34"/>
      <c r="AO340" s="34"/>
      <c r="AP340" s="34"/>
      <c r="AQ340" s="34"/>
      <c r="AR340" s="34"/>
      <c r="AS340" s="35">
        <f>IF(AM340-AN340&lt;&gt;0,AO340/(AM340-AN340),"")</f>
      </c>
      <c r="AT340" s="36"/>
      <c r="AU340" s="36"/>
      <c r="AV340" s="36"/>
      <c r="AW340" s="36"/>
      <c r="AX340" s="36"/>
      <c r="AY340" s="36"/>
      <c r="AZ340" s="36">
        <f>IF(AT340-AU340&lt;&gt;0,AV340/(AT340-AU340),"")</f>
      </c>
    </row>
    <row r="341" spans="1:52" ht="12.75" customHeight="1">
      <c r="A341" s="17" t="s">
        <v>354</v>
      </c>
      <c r="B341" s="17">
        <v>1979</v>
      </c>
      <c r="C341" s="17">
        <v>47</v>
      </c>
      <c r="D341" s="20">
        <f>$K341+$R341+$Y341+$AF341+$AM341+$AT341</f>
        <v>50</v>
      </c>
      <c r="E341" s="21">
        <f>$L341+$S341+$Z341+$AG341+$AN341+$AU341</f>
        <v>3</v>
      </c>
      <c r="F341" s="21">
        <f>$M341+$T341+$AA341+$AH341+$AO341+$AV341</f>
        <v>972</v>
      </c>
      <c r="G341" s="22">
        <f>MAX($N341,$U341,$AB341,$AI341,$AP341,$AW341)</f>
        <v>79</v>
      </c>
      <c r="H341" s="22">
        <f>$O341+$V341+$AC341+$AJ341+$AQ341+$AX341</f>
        <v>3</v>
      </c>
      <c r="I341" s="22">
        <f>$P341+$W341+$AD341+$AK341+$AR341+$AY341</f>
        <v>0</v>
      </c>
      <c r="J341" s="23">
        <f>IF(D341-E341&lt;&gt;0,F341/(D341-E341),"")</f>
        <v>20.680851063829788</v>
      </c>
      <c r="K341" s="24">
        <v>42</v>
      </c>
      <c r="L341" s="24">
        <v>2</v>
      </c>
      <c r="M341" s="24">
        <v>738</v>
      </c>
      <c r="N341" s="24">
        <v>70</v>
      </c>
      <c r="O341" s="24">
        <v>2</v>
      </c>
      <c r="P341" s="24"/>
      <c r="Q341" s="26">
        <f>IF(K341-L341&lt;&gt;0,M341/(K341-L341),"")</f>
        <v>18.45</v>
      </c>
      <c r="R341" s="38">
        <v>8</v>
      </c>
      <c r="S341" s="38">
        <v>1</v>
      </c>
      <c r="T341" s="38">
        <v>234</v>
      </c>
      <c r="U341" s="38">
        <v>79</v>
      </c>
      <c r="V341" s="38">
        <v>1</v>
      </c>
      <c r="W341" s="38"/>
      <c r="X341" s="29">
        <f>IF(R341-S341&lt;&gt;0,T341/(R341-S341),"")</f>
        <v>33.42857142857143</v>
      </c>
      <c r="Y341" s="30"/>
      <c r="Z341" s="30"/>
      <c r="AA341" s="30"/>
      <c r="AB341" s="30"/>
      <c r="AC341" s="30"/>
      <c r="AD341" s="30"/>
      <c r="AE341" s="31">
        <f>IF(Y341-Z341&lt;&gt;0,AA341/(Y341-Z341),"")</f>
      </c>
      <c r="AF341" s="32"/>
      <c r="AG341" s="32"/>
      <c r="AH341" s="32"/>
      <c r="AI341" s="32"/>
      <c r="AJ341" s="32"/>
      <c r="AK341" s="32"/>
      <c r="AL341" s="33">
        <f>IF(AF341-AG341&lt;&gt;0,AH341/(AF341-AG341),"")</f>
      </c>
      <c r="AM341" s="34"/>
      <c r="AN341" s="34"/>
      <c r="AO341" s="34"/>
      <c r="AP341" s="34"/>
      <c r="AQ341" s="34"/>
      <c r="AR341" s="34"/>
      <c r="AS341" s="35">
        <f>IF(AM341-AN341&lt;&gt;0,AO341/(AM341-AN341),"")</f>
      </c>
      <c r="AT341" s="36"/>
      <c r="AU341" s="36"/>
      <c r="AV341" s="36"/>
      <c r="AW341" s="36"/>
      <c r="AX341" s="36"/>
      <c r="AY341" s="36"/>
      <c r="AZ341" s="36">
        <f>IF(AT341-AU341&lt;&gt;0,AV341/(AT341-AU341),"")</f>
      </c>
    </row>
    <row r="342" spans="1:52" ht="12.75" customHeight="1">
      <c r="A342" s="17" t="s">
        <v>355</v>
      </c>
      <c r="B342" s="17">
        <v>1984</v>
      </c>
      <c r="C342" s="17">
        <v>83</v>
      </c>
      <c r="D342" s="20">
        <f>$K342+$R342+$Y342+$AF342+$AM342+$AT342</f>
        <v>124</v>
      </c>
      <c r="E342" s="21">
        <f>$L342+$S342+$Z342+$AG342+$AN342+$AU342</f>
        <v>17</v>
      </c>
      <c r="F342" s="21">
        <f>$M342+$T342+$AA342+$AH342+$AO342+$AV342</f>
        <v>1866</v>
      </c>
      <c r="G342" s="22">
        <f>MAX($N342,$U342,$AB342,$AI342,$AP342,$AW342)</f>
        <v>99</v>
      </c>
      <c r="H342" s="22">
        <f>$O342+$V342+$AC342+$AJ342+$AQ342+$AX342</f>
        <v>5</v>
      </c>
      <c r="I342" s="22">
        <f>$P342+$W342+$AD342+$AK342+$AR342+$AY342</f>
        <v>0</v>
      </c>
      <c r="J342" s="23">
        <f>IF(D342-E342&lt;&gt;0,F342/(D342-E342),"")</f>
        <v>17.439252336448597</v>
      </c>
      <c r="K342" s="24">
        <v>112</v>
      </c>
      <c r="L342" s="24">
        <v>14</v>
      </c>
      <c r="M342" s="24">
        <v>1738</v>
      </c>
      <c r="N342" s="24">
        <v>99</v>
      </c>
      <c r="O342" s="24">
        <v>4</v>
      </c>
      <c r="P342" s="24"/>
      <c r="Q342" s="26">
        <f>IF(K342-L342&lt;&gt;0,M342/(K342-L342),"")</f>
        <v>17.73469387755102</v>
      </c>
      <c r="R342" s="38">
        <v>2</v>
      </c>
      <c r="S342" s="38">
        <v>0</v>
      </c>
      <c r="T342" s="38">
        <v>27</v>
      </c>
      <c r="U342" s="38">
        <v>20</v>
      </c>
      <c r="V342" s="38"/>
      <c r="W342" s="38"/>
      <c r="X342" s="29">
        <f>IF(R342-S342&lt;&gt;0,T342/(R342-S342),"")</f>
        <v>13.5</v>
      </c>
      <c r="Y342" s="30">
        <v>10</v>
      </c>
      <c r="Z342" s="30">
        <v>3</v>
      </c>
      <c r="AA342" s="30">
        <v>101</v>
      </c>
      <c r="AB342" s="30">
        <v>57</v>
      </c>
      <c r="AC342" s="30">
        <v>1</v>
      </c>
      <c r="AD342" s="30"/>
      <c r="AE342" s="31">
        <f>IF(Y342-Z342&lt;&gt;0,AA342/(Y342-Z342),"")</f>
        <v>14.428571428571429</v>
      </c>
      <c r="AF342" s="32"/>
      <c r="AG342" s="32"/>
      <c r="AH342" s="32"/>
      <c r="AI342" s="32"/>
      <c r="AJ342" s="32"/>
      <c r="AK342" s="32"/>
      <c r="AL342" s="33">
        <f>IF(AF342-AG342&lt;&gt;0,AH342/(AF342-AG342),"")</f>
      </c>
      <c r="AM342" s="34"/>
      <c r="AN342" s="34"/>
      <c r="AO342" s="34"/>
      <c r="AP342" s="34"/>
      <c r="AQ342" s="34"/>
      <c r="AR342" s="34"/>
      <c r="AS342" s="35">
        <f>IF(AM342-AN342&lt;&gt;0,AO342/(AM342-AN342),"")</f>
      </c>
      <c r="AT342" s="36"/>
      <c r="AU342" s="36"/>
      <c r="AV342" s="36"/>
      <c r="AW342" s="36"/>
      <c r="AX342" s="36"/>
      <c r="AY342" s="36"/>
      <c r="AZ342" s="36">
        <f>IF(AT342-AU342&lt;&gt;0,AV342/(AT342-AU342),"")</f>
      </c>
    </row>
    <row r="343" spans="1:52" ht="12.75" customHeight="1">
      <c r="A343" s="17" t="s">
        <v>356</v>
      </c>
      <c r="B343" s="17">
        <v>1978</v>
      </c>
      <c r="C343" s="17">
        <v>37</v>
      </c>
      <c r="D343" s="20">
        <f>$K343+$R343+$Y343+$AF343+$AM343+$AT343</f>
        <v>91</v>
      </c>
      <c r="E343" s="21">
        <f>$L343+$S343+$Z343+$AG343+$AN343+$AU343</f>
        <v>6</v>
      </c>
      <c r="F343" s="21">
        <f>$M343+$T343+$AA343+$AH343+$AO343+$AV343</f>
        <v>1755</v>
      </c>
      <c r="G343" s="22">
        <f>MAX($N343,$U343,$AB343,$AI343,$AP343,$AW343)</f>
        <v>117</v>
      </c>
      <c r="H343" s="22">
        <f>$O343+$V343+$AC343+$AJ343+$AQ343+$AX343</f>
        <v>4</v>
      </c>
      <c r="I343" s="22">
        <f>$P343+$W343+$AD343+$AK343+$AR343+$AY343</f>
        <v>1</v>
      </c>
      <c r="J343" s="23">
        <f>IF(D343-E343&lt;&gt;0,F343/(D343-E343),"")</f>
        <v>20.647058823529413</v>
      </c>
      <c r="K343" s="24">
        <v>44</v>
      </c>
      <c r="L343" s="24">
        <v>1</v>
      </c>
      <c r="M343" s="24">
        <v>539</v>
      </c>
      <c r="N343" s="24">
        <v>42</v>
      </c>
      <c r="O343" s="24"/>
      <c r="P343" s="24"/>
      <c r="Q343" s="26">
        <f>IF(K343-L343&lt;&gt;0,M343/(K343-L343),"")</f>
        <v>12.534883720930232</v>
      </c>
      <c r="R343" s="38">
        <v>47</v>
      </c>
      <c r="S343" s="38">
        <v>5</v>
      </c>
      <c r="T343" s="38">
        <v>1216</v>
      </c>
      <c r="U343" s="38">
        <v>117</v>
      </c>
      <c r="V343" s="38">
        <v>4</v>
      </c>
      <c r="W343" s="38">
        <v>1</v>
      </c>
      <c r="X343" s="29">
        <f>IF(R343-S343&lt;&gt;0,T343/(R343-S343),"")</f>
        <v>28.952380952380953</v>
      </c>
      <c r="Y343" s="30"/>
      <c r="Z343" s="30"/>
      <c r="AA343" s="30"/>
      <c r="AB343" s="30"/>
      <c r="AC343" s="30"/>
      <c r="AD343" s="30"/>
      <c r="AE343" s="31">
        <f>IF(Y343-Z343&lt;&gt;0,AA343/(Y343-Z343),"")</f>
      </c>
      <c r="AF343" s="32"/>
      <c r="AG343" s="32"/>
      <c r="AH343" s="32"/>
      <c r="AI343" s="32"/>
      <c r="AJ343" s="32"/>
      <c r="AK343" s="32"/>
      <c r="AL343" s="33">
        <f>IF(AF343-AG343&lt;&gt;0,AH343/(AF343-AG343),"")</f>
      </c>
      <c r="AM343" s="34"/>
      <c r="AN343" s="34"/>
      <c r="AO343" s="34"/>
      <c r="AP343" s="34"/>
      <c r="AQ343" s="34"/>
      <c r="AR343" s="34"/>
      <c r="AS343" s="35">
        <f>IF(AM343-AN343&lt;&gt;0,AO343/(AM343-AN343),"")</f>
      </c>
      <c r="AT343" s="36"/>
      <c r="AU343" s="36"/>
      <c r="AV343" s="36"/>
      <c r="AW343" s="36"/>
      <c r="AX343" s="36"/>
      <c r="AY343" s="36"/>
      <c r="AZ343" s="36">
        <f>IF(AT343-AU343&lt;&gt;0,AV343/(AT343-AU343),"")</f>
      </c>
    </row>
    <row r="344" spans="1:52" ht="12.75" customHeight="1">
      <c r="A344" s="17" t="s">
        <v>357</v>
      </c>
      <c r="B344" s="17">
        <v>1982</v>
      </c>
      <c r="C344" s="17">
        <v>68</v>
      </c>
      <c r="D344" s="20">
        <f>$K344+$R344+$Y344+$AF344+$AM344+$AT344</f>
        <v>158</v>
      </c>
      <c r="E344" s="21">
        <f>$L344+$S344+$Z344+$AG344+$AN344+$AU344</f>
        <v>31</v>
      </c>
      <c r="F344" s="21">
        <f>$M344+$T344+$AA344+$AH344+$AO344+$AV344</f>
        <v>2945</v>
      </c>
      <c r="G344" s="22">
        <f>MAX($N344,$U344,$AB344,$AI344,$AP344,$AW344)</f>
        <v>87</v>
      </c>
      <c r="H344" s="22">
        <f>$O344+$V344+$AC344+$AJ344+$AQ344+$AX344</f>
        <v>8</v>
      </c>
      <c r="I344" s="22">
        <f>$P344+$W344+$AD344+$AK344+$AR344+$AY344</f>
        <v>0</v>
      </c>
      <c r="J344" s="23">
        <f>IF(D344-E344&lt;&gt;0,F344/(D344-E344),"")</f>
        <v>23.188976377952756</v>
      </c>
      <c r="K344" s="24">
        <v>137</v>
      </c>
      <c r="L344" s="24">
        <v>27</v>
      </c>
      <c r="M344" s="24">
        <v>2705</v>
      </c>
      <c r="N344" s="24">
        <v>87</v>
      </c>
      <c r="O344" s="24">
        <v>8</v>
      </c>
      <c r="P344" s="24"/>
      <c r="Q344" s="26">
        <f>IF(K344-L344&lt;&gt;0,M344/(K344-L344),"")</f>
        <v>24.59090909090909</v>
      </c>
      <c r="R344" s="38">
        <v>19</v>
      </c>
      <c r="S344" s="38">
        <v>4</v>
      </c>
      <c r="T344" s="38">
        <v>238</v>
      </c>
      <c r="U344" s="38">
        <v>33</v>
      </c>
      <c r="V344" s="38"/>
      <c r="W344" s="38"/>
      <c r="X344" s="29">
        <f>IF(R344-S344&lt;&gt;0,T344/(R344-S344),"")</f>
        <v>15.866666666666667</v>
      </c>
      <c r="Y344" s="30">
        <v>2</v>
      </c>
      <c r="Z344" s="30">
        <v>0</v>
      </c>
      <c r="AA344" s="30">
        <v>2</v>
      </c>
      <c r="AB344" s="30">
        <v>1</v>
      </c>
      <c r="AC344" s="30"/>
      <c r="AD344" s="30"/>
      <c r="AE344" s="31">
        <f>IF(Y344-Z344&lt;&gt;0,AA344/(Y344-Z344),"")</f>
        <v>1</v>
      </c>
      <c r="AF344" s="32"/>
      <c r="AG344" s="32"/>
      <c r="AH344" s="32"/>
      <c r="AI344" s="32"/>
      <c r="AJ344" s="32"/>
      <c r="AK344" s="32"/>
      <c r="AL344" s="33">
        <f>IF(AF344-AG344&lt;&gt;0,AH344/(AF344-AG344),"")</f>
      </c>
      <c r="AM344" s="34"/>
      <c r="AN344" s="34"/>
      <c r="AO344" s="34"/>
      <c r="AP344" s="34"/>
      <c r="AQ344" s="34"/>
      <c r="AR344" s="34"/>
      <c r="AS344" s="35">
        <f>IF(AM344-AN344&lt;&gt;0,AO344/(AM344-AN344),"")</f>
      </c>
      <c r="AT344" s="36"/>
      <c r="AU344" s="36"/>
      <c r="AV344" s="36"/>
      <c r="AW344" s="36"/>
      <c r="AX344" s="36"/>
      <c r="AY344" s="36"/>
      <c r="AZ344" s="36">
        <f>IF(AT344-AU344&lt;&gt;0,AV344/(AT344-AU344),"")</f>
      </c>
    </row>
    <row r="345" spans="1:52" ht="12.75" customHeight="1">
      <c r="A345" s="17" t="s">
        <v>358</v>
      </c>
      <c r="B345" s="17"/>
      <c r="C345" s="17">
        <v>621</v>
      </c>
      <c r="D345" s="20">
        <f>$K345+$R345+$Y345+$AF345+$AM345+$AT345</f>
        <v>19</v>
      </c>
      <c r="E345" s="21">
        <f>$L345+$S345+$Z345+$AG345+$AN345+$AU345</f>
        <v>7</v>
      </c>
      <c r="F345" s="21">
        <f>$M345+$T345+$AA345+$AH345+$AO345+$AV345</f>
        <v>49</v>
      </c>
      <c r="G345" s="22">
        <f>MAX($N345,$U345,$AB345,$AI345,$AP345,$AW345)</f>
        <v>15</v>
      </c>
      <c r="H345" s="22">
        <f>$O345+$V345+$AC345+$AJ345+$AQ345+$AX345</f>
        <v>0</v>
      </c>
      <c r="I345" s="22">
        <f>$P345+$W345+$AD345+$AK345+$AR345+$AY345</f>
        <v>0</v>
      </c>
      <c r="J345" s="23">
        <f>IF(D345-E345&lt;&gt;0,F345/(D345-E345),"")</f>
        <v>4.083333333333333</v>
      </c>
      <c r="K345" s="24"/>
      <c r="L345" s="24"/>
      <c r="M345" s="24"/>
      <c r="N345" s="24"/>
      <c r="O345" s="24"/>
      <c r="P345" s="24"/>
      <c r="Q345" s="26">
        <f>IF(K345-L345&lt;&gt;0,M345/(K345-L345),"")</f>
      </c>
      <c r="R345" s="27"/>
      <c r="S345" s="27"/>
      <c r="T345" s="27"/>
      <c r="U345" s="27"/>
      <c r="V345" s="27"/>
      <c r="W345" s="27"/>
      <c r="X345" s="29">
        <f>IF(R345-S345&lt;&gt;0,T345/(R345-S345),"")</f>
      </c>
      <c r="Y345" s="30"/>
      <c r="Z345" s="30"/>
      <c r="AA345" s="30"/>
      <c r="AB345" s="30"/>
      <c r="AC345" s="30"/>
      <c r="AD345" s="30"/>
      <c r="AE345" s="31">
        <f>IF(Y345-Z345&lt;&gt;0,AA345/(Y345-Z345),"")</f>
      </c>
      <c r="AF345" s="32">
        <v>17</v>
      </c>
      <c r="AG345" s="32">
        <v>6</v>
      </c>
      <c r="AH345" s="32">
        <v>39</v>
      </c>
      <c r="AI345" s="32">
        <v>15</v>
      </c>
      <c r="AJ345" s="32"/>
      <c r="AK345" s="32"/>
      <c r="AL345" s="33">
        <f>IF(AF345-AG345&lt;&gt;0,AH345/(AF345-AG345),"")</f>
        <v>3.5454545454545454</v>
      </c>
      <c r="AM345" s="34">
        <v>2</v>
      </c>
      <c r="AN345" s="34">
        <v>1</v>
      </c>
      <c r="AO345" s="34">
        <v>10</v>
      </c>
      <c r="AP345" s="59">
        <v>7</v>
      </c>
      <c r="AQ345" s="34"/>
      <c r="AR345" s="34"/>
      <c r="AS345" s="35">
        <f>IF(AM345-AN345&lt;&gt;0,AO345/(AM345-AN345),"")</f>
        <v>10</v>
      </c>
      <c r="AT345" s="36"/>
      <c r="AU345" s="36"/>
      <c r="AV345" s="36"/>
      <c r="AW345" s="36"/>
      <c r="AX345" s="36"/>
      <c r="AY345" s="36"/>
      <c r="AZ345" s="36">
        <f>IF(AT345-AU345&lt;&gt;0,AV345/(AT345-AU345),"")</f>
      </c>
    </row>
    <row r="346" spans="1:52" ht="12.75" customHeight="1">
      <c r="A346" s="17" t="s">
        <v>359</v>
      </c>
      <c r="B346" s="17"/>
      <c r="C346" s="17">
        <v>230</v>
      </c>
      <c r="D346" s="20">
        <f>$K346+$R346+$Y346+$AF346+$AM346+$AT346</f>
        <v>29</v>
      </c>
      <c r="E346" s="21">
        <f>$L346+$S346+$Z346+$AG346+$AN346+$AU346</f>
        <v>8</v>
      </c>
      <c r="F346" s="21">
        <f>$M346+$T346+$AA346+$AH346+$AO346+$AV346</f>
        <v>144</v>
      </c>
      <c r="G346" s="22">
        <f>MAX($N346,$U346,$AB346,$AI346,$AP346,$AW346)</f>
        <v>17</v>
      </c>
      <c r="H346" s="22">
        <f>$O346+$V346+$AC346+$AJ346+$AQ346+$AX346</f>
        <v>0</v>
      </c>
      <c r="I346" s="22">
        <f>$P346+$W346+$AD346+$AK346+$AR346+$AY346</f>
        <v>0</v>
      </c>
      <c r="J346" s="23">
        <f>IF(D346-E346&lt;&gt;0,F346/(D346-E346),"")</f>
        <v>6.857142857142857</v>
      </c>
      <c r="K346" s="24"/>
      <c r="L346" s="24"/>
      <c r="M346" s="24"/>
      <c r="N346" s="24"/>
      <c r="O346" s="24"/>
      <c r="P346" s="24"/>
      <c r="Q346" s="26">
        <f>IF(K346-L346&lt;&gt;0,M346/(K346-L346),"")</f>
      </c>
      <c r="R346" s="38">
        <v>23</v>
      </c>
      <c r="S346" s="38">
        <v>7</v>
      </c>
      <c r="T346" s="38">
        <v>96</v>
      </c>
      <c r="U346" s="38">
        <v>14</v>
      </c>
      <c r="V346" s="38"/>
      <c r="W346" s="38"/>
      <c r="X346" s="29">
        <f>IF(R346-S346&lt;&gt;0,T346/(R346-S346),"")</f>
        <v>6</v>
      </c>
      <c r="Y346" s="30">
        <v>4</v>
      </c>
      <c r="Z346" s="30">
        <v>1</v>
      </c>
      <c r="AA346" s="30">
        <v>46</v>
      </c>
      <c r="AB346" s="30">
        <v>17</v>
      </c>
      <c r="AC346" s="30"/>
      <c r="AD346" s="30"/>
      <c r="AE346" s="31">
        <f>IF(Y346-Z346&lt;&gt;0,AA346/(Y346-Z346),"")</f>
        <v>15.333333333333334</v>
      </c>
      <c r="AF346" s="32">
        <v>2</v>
      </c>
      <c r="AG346" s="32">
        <v>0</v>
      </c>
      <c r="AH346" s="32">
        <v>2</v>
      </c>
      <c r="AI346" s="32">
        <v>2</v>
      </c>
      <c r="AJ346" s="32"/>
      <c r="AK346" s="32"/>
      <c r="AL346" s="33">
        <f>IF(AF346-AG346&lt;&gt;0,AH346/(AF346-AG346),"")</f>
        <v>1</v>
      </c>
      <c r="AM346" s="34"/>
      <c r="AN346" s="34"/>
      <c r="AO346" s="34"/>
      <c r="AP346" s="34"/>
      <c r="AQ346" s="34"/>
      <c r="AR346" s="34"/>
      <c r="AS346" s="35">
        <f>IF(AM346-AN346&lt;&gt;0,AO346/(AM346-AN346),"")</f>
      </c>
      <c r="AT346" s="36"/>
      <c r="AU346" s="36"/>
      <c r="AV346" s="36"/>
      <c r="AW346" s="36"/>
      <c r="AX346" s="36"/>
      <c r="AY346" s="36"/>
      <c r="AZ346" s="36">
        <f>IF(AT346-AU346&lt;&gt;0,AV346/(AT346-AU346),"")</f>
      </c>
    </row>
    <row r="347" spans="1:52" ht="12.75" customHeight="1">
      <c r="A347" s="17" t="s">
        <v>360</v>
      </c>
      <c r="B347" s="17"/>
      <c r="C347" s="17">
        <v>290</v>
      </c>
      <c r="D347" s="20">
        <f>$K347+$R347+$Y347+$AF347+$AM347+$AT347</f>
        <v>2</v>
      </c>
      <c r="E347" s="21">
        <f>$L347+$S347+$Z347+$AG347+$AN347+$AU347</f>
        <v>0</v>
      </c>
      <c r="F347" s="21">
        <f>$M347+$T347+$AA347+$AH347+$AO347+$AV347</f>
        <v>18</v>
      </c>
      <c r="G347" s="22">
        <f>MAX($N347,$U347,$AB347,$AI347,$AP347,$AW347)</f>
        <v>14</v>
      </c>
      <c r="H347" s="22">
        <f>$O347+$V347+$AC347+$AJ347+$AQ347+$AX347</f>
        <v>0</v>
      </c>
      <c r="I347" s="22">
        <f>$P347+$W347+$AD347+$AK347+$AR347+$AY347</f>
        <v>0</v>
      </c>
      <c r="J347" s="23">
        <f>IF(D347-E347&lt;&gt;0,F347/(D347-E347),"")</f>
        <v>9</v>
      </c>
      <c r="K347" s="24"/>
      <c r="L347" s="24"/>
      <c r="M347" s="24"/>
      <c r="N347" s="24"/>
      <c r="O347" s="24"/>
      <c r="P347" s="24"/>
      <c r="Q347" s="26">
        <f>IF(K347-L347&lt;&gt;0,M347/(K347-L347),"")</f>
      </c>
      <c r="R347" s="27"/>
      <c r="S347" s="27"/>
      <c r="T347" s="27"/>
      <c r="U347" s="27"/>
      <c r="V347" s="27"/>
      <c r="W347" s="27"/>
      <c r="X347" s="29">
        <f>IF(R347-S347&lt;&gt;0,T347/(R347-S347),"")</f>
      </c>
      <c r="Y347" s="30">
        <v>1</v>
      </c>
      <c r="Z347" s="30">
        <v>0</v>
      </c>
      <c r="AA347" s="30">
        <v>4</v>
      </c>
      <c r="AB347" s="30">
        <v>4</v>
      </c>
      <c r="AC347" s="30"/>
      <c r="AD347" s="30"/>
      <c r="AE347" s="31">
        <f>IF(Y347-Z347&lt;&gt;0,AA347/(Y347-Z347),"")</f>
        <v>4</v>
      </c>
      <c r="AF347" s="32">
        <v>1</v>
      </c>
      <c r="AG347" s="32">
        <v>0</v>
      </c>
      <c r="AH347" s="32">
        <v>14</v>
      </c>
      <c r="AI347" s="32">
        <v>14</v>
      </c>
      <c r="AJ347" s="32"/>
      <c r="AK347" s="32"/>
      <c r="AL347" s="33">
        <f>IF(AF347-AG347&lt;&gt;0,AH347/(AF347-AG347),"")</f>
        <v>14</v>
      </c>
      <c r="AM347" s="34"/>
      <c r="AN347" s="34"/>
      <c r="AO347" s="34"/>
      <c r="AP347" s="34"/>
      <c r="AQ347" s="34"/>
      <c r="AR347" s="34"/>
      <c r="AS347" s="35">
        <f>IF(AM347-AN347&lt;&gt;0,AO347/(AM347-AN347),"")</f>
      </c>
      <c r="AT347" s="36"/>
      <c r="AU347" s="36"/>
      <c r="AV347" s="36"/>
      <c r="AW347" s="36"/>
      <c r="AX347" s="36"/>
      <c r="AY347" s="36"/>
      <c r="AZ347" s="36">
        <f>IF(AT347-AU347&lt;&gt;0,AV347/(AT347-AU347),"")</f>
      </c>
    </row>
    <row r="348" spans="1:52" ht="12.75" customHeight="1">
      <c r="A348" s="17" t="s">
        <v>361</v>
      </c>
      <c r="B348" s="17"/>
      <c r="C348" s="17">
        <v>554</v>
      </c>
      <c r="D348" s="20">
        <f>$K348+$R348+$Y348+$AF348+$AM348+$AT348</f>
        <v>22</v>
      </c>
      <c r="E348" s="21">
        <f>$L348+$S348+$Z348+$AG348+$AN348+$AU348</f>
        <v>1</v>
      </c>
      <c r="F348" s="21">
        <f>$M348+$T348+$AA348+$AH348+$AO348+$AV348</f>
        <v>304</v>
      </c>
      <c r="G348" s="22">
        <f>MAX($N348,$U348,$AB348,$AI348,$AP348,$AW348)</f>
        <v>46</v>
      </c>
      <c r="H348" s="22">
        <f>$O348+$V348+$AC348+$AJ348+$AQ348+$AX348</f>
        <v>0</v>
      </c>
      <c r="I348" s="22">
        <f>$P348+$W348+$AD348+$AK348+$AR348+$AY348</f>
        <v>0</v>
      </c>
      <c r="J348" s="23">
        <f>IF(D348-E348&lt;&gt;0,F348/(D348-E348),"")</f>
        <v>14.476190476190476</v>
      </c>
      <c r="K348" s="24">
        <v>17</v>
      </c>
      <c r="L348" s="24">
        <v>0</v>
      </c>
      <c r="M348" s="24">
        <v>198</v>
      </c>
      <c r="N348" s="24">
        <v>46</v>
      </c>
      <c r="O348" s="24"/>
      <c r="P348" s="24"/>
      <c r="Q348" s="26">
        <f>IF(K348-L348&lt;&gt;0,M348/(K348-L348),"")</f>
        <v>11.647058823529411</v>
      </c>
      <c r="R348" s="27">
        <v>3</v>
      </c>
      <c r="S348" s="27">
        <v>1</v>
      </c>
      <c r="T348" s="27">
        <v>83</v>
      </c>
      <c r="U348" s="38">
        <v>42</v>
      </c>
      <c r="V348" s="38"/>
      <c r="W348" s="38"/>
      <c r="X348" s="29">
        <f>IF(R348-S348&lt;&gt;0,T348/(R348-S348),"")</f>
        <v>41.5</v>
      </c>
      <c r="Y348" s="30">
        <v>2</v>
      </c>
      <c r="Z348" s="30">
        <v>0</v>
      </c>
      <c r="AA348" s="30">
        <v>23</v>
      </c>
      <c r="AB348" s="30">
        <v>14</v>
      </c>
      <c r="AC348" s="30"/>
      <c r="AD348" s="30"/>
      <c r="AE348" s="31">
        <f>IF(Y348-Z348&lt;&gt;0,AA348/(Y348-Z348),"")</f>
        <v>11.5</v>
      </c>
      <c r="AF348" s="32"/>
      <c r="AG348" s="32"/>
      <c r="AH348" s="32"/>
      <c r="AI348" s="32"/>
      <c r="AJ348" s="32"/>
      <c r="AK348" s="32"/>
      <c r="AL348" s="33">
        <f>IF(AF348-AG348&lt;&gt;0,AH348/(AF348-AG348),"")</f>
      </c>
      <c r="AM348" s="34"/>
      <c r="AN348" s="34"/>
      <c r="AO348" s="34"/>
      <c r="AP348" s="34"/>
      <c r="AQ348" s="34"/>
      <c r="AR348" s="34"/>
      <c r="AS348" s="35">
        <f>IF(AM348-AN348&lt;&gt;0,AO348/(AM348-AN348),"")</f>
      </c>
      <c r="AT348" s="36"/>
      <c r="AU348" s="36"/>
      <c r="AV348" s="36"/>
      <c r="AW348" s="36"/>
      <c r="AX348" s="36"/>
      <c r="AY348" s="36"/>
      <c r="AZ348" s="36">
        <f>IF(AT348-AU348&lt;&gt;0,AV348/(AT348-AU348),"")</f>
      </c>
    </row>
    <row r="349" spans="1:52" ht="12.75" customHeight="1">
      <c r="A349" s="17" t="s">
        <v>362</v>
      </c>
      <c r="B349" s="17"/>
      <c r="C349" s="17">
        <v>420</v>
      </c>
      <c r="D349" s="20">
        <f>$K349+$R349+$Y349+$AF349+$AM349+$AT349</f>
        <v>4</v>
      </c>
      <c r="E349" s="21">
        <f>$L349+$S349+$Z349+$AG349+$AN349+$AU349</f>
        <v>2</v>
      </c>
      <c r="F349" s="21">
        <f>$M349+$T349+$AA349+$AH349+$AO349+$AV349</f>
        <v>7</v>
      </c>
      <c r="G349" s="22">
        <f>MAX($N349,$U349,$AB349,$AI349,$AP349,$AW349)</f>
        <v>2</v>
      </c>
      <c r="H349" s="22">
        <f>$O349+$V349+$AC349+$AJ349+$AQ349+$AX349</f>
        <v>0</v>
      </c>
      <c r="I349" s="22">
        <f>$P349+$W349+$AD349+$AK349+$AR349+$AY349</f>
        <v>0</v>
      </c>
      <c r="J349" s="23">
        <f>IF(D349-E349&lt;&gt;0,F349/(D349-E349),"")</f>
        <v>3.5</v>
      </c>
      <c r="K349" s="24"/>
      <c r="L349" s="24"/>
      <c r="M349" s="24"/>
      <c r="N349" s="24"/>
      <c r="O349" s="24"/>
      <c r="P349" s="24"/>
      <c r="Q349" s="26">
        <f>IF(K349-L349&lt;&gt;0,M349/(K349-L349),"")</f>
      </c>
      <c r="R349" s="27"/>
      <c r="S349" s="27"/>
      <c r="T349" s="27"/>
      <c r="U349" s="27"/>
      <c r="V349" s="27"/>
      <c r="W349" s="27"/>
      <c r="X349" s="29">
        <f>IF(R349-S349&lt;&gt;0,T349/(R349-S349),"")</f>
      </c>
      <c r="Y349" s="30"/>
      <c r="Z349" s="30"/>
      <c r="AA349" s="30"/>
      <c r="AB349" s="30"/>
      <c r="AC349" s="30"/>
      <c r="AD349" s="30"/>
      <c r="AE349" s="31">
        <f>IF(Y349-Z349&lt;&gt;0,AA349/(Y349-Z349),"")</f>
      </c>
      <c r="AF349" s="32"/>
      <c r="AG349" s="32"/>
      <c r="AH349" s="32"/>
      <c r="AI349" s="32"/>
      <c r="AJ349" s="32"/>
      <c r="AK349" s="32"/>
      <c r="AL349" s="33">
        <f>IF(AF349-AG349&lt;&gt;0,AH349/(AF349-AG349),"")</f>
      </c>
      <c r="AM349" s="34">
        <v>4</v>
      </c>
      <c r="AN349" s="34">
        <v>2</v>
      </c>
      <c r="AO349" s="34">
        <v>7</v>
      </c>
      <c r="AP349" s="34">
        <v>2</v>
      </c>
      <c r="AQ349" s="34"/>
      <c r="AR349" s="34"/>
      <c r="AS349" s="35">
        <f>IF(AM349-AN349&lt;&gt;0,AO349/(AM349-AN349),"")</f>
        <v>3.5</v>
      </c>
      <c r="AT349" s="36"/>
      <c r="AU349" s="36"/>
      <c r="AV349" s="36"/>
      <c r="AW349" s="36"/>
      <c r="AX349" s="36"/>
      <c r="AY349" s="36"/>
      <c r="AZ349" s="36">
        <f>IF(AT349-AU349&lt;&gt;0,AV349/(AT349-AU349),"")</f>
      </c>
    </row>
    <row r="350" spans="1:52" ht="12.75" customHeight="1">
      <c r="A350" s="17" t="s">
        <v>363</v>
      </c>
      <c r="B350" s="17"/>
      <c r="C350" s="17">
        <v>317</v>
      </c>
      <c r="D350" s="20">
        <f>$K350+$R350+$Y350+$AF350+$AM350+$AT350</f>
        <v>8</v>
      </c>
      <c r="E350" s="21">
        <f>$L350+$S350+$Z350+$AG350+$AN350+$AU350</f>
        <v>0</v>
      </c>
      <c r="F350" s="21">
        <f>$M350+$T350+$AA350+$AH350+$AO350+$AV350</f>
        <v>37</v>
      </c>
      <c r="G350" s="22">
        <f>MAX($N350,$U350,$AB350,$AI350,$AP350,$AW350)</f>
        <v>14</v>
      </c>
      <c r="H350" s="22">
        <f>$O350+$V350+$AC350+$AJ350+$AQ350+$AX350</f>
        <v>0</v>
      </c>
      <c r="I350" s="22">
        <f>$P350+$W350+$AD350+$AK350+$AR350+$AY350</f>
        <v>0</v>
      </c>
      <c r="J350" s="23">
        <f>IF(D350-E350&lt;&gt;0,F350/(D350-E350),"")</f>
        <v>4.625</v>
      </c>
      <c r="K350" s="24"/>
      <c r="L350" s="24"/>
      <c r="M350" s="24"/>
      <c r="N350" s="24"/>
      <c r="O350" s="24"/>
      <c r="P350" s="24"/>
      <c r="Q350" s="26">
        <f>IF(K350-L350&lt;&gt;0,M350/(K350-L350),"")</f>
      </c>
      <c r="R350" s="27"/>
      <c r="S350" s="27"/>
      <c r="T350" s="27"/>
      <c r="U350" s="27"/>
      <c r="V350" s="27"/>
      <c r="W350" s="27"/>
      <c r="X350" s="29">
        <f>IF(R350-S350&lt;&gt;0,T350/(R350-S350),"")</f>
      </c>
      <c r="Y350" s="30">
        <v>4</v>
      </c>
      <c r="Z350" s="30">
        <v>0</v>
      </c>
      <c r="AA350" s="30">
        <v>16</v>
      </c>
      <c r="AB350" s="30">
        <v>5</v>
      </c>
      <c r="AC350" s="30"/>
      <c r="AD350" s="30"/>
      <c r="AE350" s="31">
        <f>IF(Y350-Z350&lt;&gt;0,AA350/(Y350-Z350),"")</f>
        <v>4</v>
      </c>
      <c r="AF350" s="32">
        <v>4</v>
      </c>
      <c r="AG350" s="32">
        <v>0</v>
      </c>
      <c r="AH350" s="32">
        <v>21</v>
      </c>
      <c r="AI350" s="32">
        <v>14</v>
      </c>
      <c r="AJ350" s="32"/>
      <c r="AK350" s="32"/>
      <c r="AL350" s="33">
        <f>IF(AF350-AG350&lt;&gt;0,AH350/(AF350-AG350),"")</f>
        <v>5.25</v>
      </c>
      <c r="AM350" s="34"/>
      <c r="AN350" s="34"/>
      <c r="AO350" s="34"/>
      <c r="AP350" s="34"/>
      <c r="AQ350" s="34"/>
      <c r="AR350" s="34"/>
      <c r="AS350" s="35">
        <f>IF(AM350-AN350&lt;&gt;0,AO350/(AM350-AN350),"")</f>
      </c>
      <c r="AT350" s="36"/>
      <c r="AU350" s="36"/>
      <c r="AV350" s="36"/>
      <c r="AW350" s="36"/>
      <c r="AX350" s="36"/>
      <c r="AY350" s="36"/>
      <c r="AZ350" s="36">
        <f>IF(AT350-AU350&lt;&gt;0,AV350/(AT350-AU350),"")</f>
      </c>
    </row>
    <row r="351" spans="1:52" ht="12.75" customHeight="1">
      <c r="A351" s="17" t="s">
        <v>364</v>
      </c>
      <c r="B351" s="17"/>
      <c r="C351" s="17">
        <v>450</v>
      </c>
      <c r="D351" s="20">
        <f>$K351+$R351+$Y351+$AF351+$AM351+$AT351</f>
        <v>1</v>
      </c>
      <c r="E351" s="21">
        <f>$L351+$S351+$Z351+$AG351+$AN351+$AU351</f>
        <v>1</v>
      </c>
      <c r="F351" s="21">
        <f>$M351+$T351+$AA351+$AH351+$AO351+$AV351</f>
        <v>6</v>
      </c>
      <c r="G351" s="22">
        <f>MAX($N351,$U351,$AB351,$AI351,$AP351,$AW351)</f>
        <v>6</v>
      </c>
      <c r="H351" s="22">
        <f>$O351+$V351+$AC351+$AJ351+$AQ351+$AX351</f>
        <v>0</v>
      </c>
      <c r="I351" s="22">
        <f>$P351+$W351+$AD351+$AK351+$AR351+$AY351</f>
        <v>0</v>
      </c>
      <c r="J351" s="23">
        <f>IF(D351-E351&lt;&gt;0,F351/(D351-E351),"")</f>
      </c>
      <c r="K351" s="24"/>
      <c r="L351" s="24"/>
      <c r="M351" s="24"/>
      <c r="N351" s="24"/>
      <c r="O351" s="24"/>
      <c r="P351" s="24"/>
      <c r="Q351" s="26">
        <f>IF(K351-L351&lt;&gt;0,M351/(K351-L351),"")</f>
      </c>
      <c r="R351" s="38">
        <v>1</v>
      </c>
      <c r="S351" s="38">
        <v>1</v>
      </c>
      <c r="T351" s="38">
        <v>6</v>
      </c>
      <c r="U351" s="38">
        <v>6</v>
      </c>
      <c r="V351" s="38"/>
      <c r="W351" s="38"/>
      <c r="X351" s="29">
        <f>IF(R351-S351&lt;&gt;0,T351/(R351-S351),"")</f>
      </c>
      <c r="Y351" s="30"/>
      <c r="Z351" s="30"/>
      <c r="AA351" s="30"/>
      <c r="AB351" s="30"/>
      <c r="AC351" s="30"/>
      <c r="AD351" s="30"/>
      <c r="AE351" s="31">
        <f>IF(Y351-Z351&lt;&gt;0,AA351/(Y351-Z351),"")</f>
      </c>
      <c r="AF351" s="32"/>
      <c r="AG351" s="32"/>
      <c r="AH351" s="32"/>
      <c r="AI351" s="32"/>
      <c r="AJ351" s="32"/>
      <c r="AK351" s="32"/>
      <c r="AL351" s="33">
        <f>IF(AF351-AG351&lt;&gt;0,AH351/(AF351-AG351),"")</f>
      </c>
      <c r="AM351" s="34"/>
      <c r="AN351" s="34"/>
      <c r="AO351" s="34"/>
      <c r="AP351" s="34"/>
      <c r="AQ351" s="34"/>
      <c r="AR351" s="34"/>
      <c r="AS351" s="35">
        <f>IF(AM351-AN351&lt;&gt;0,AO351/(AM351-AN351),"")</f>
      </c>
      <c r="AT351" s="36"/>
      <c r="AU351" s="36"/>
      <c r="AV351" s="36"/>
      <c r="AW351" s="36"/>
      <c r="AX351" s="36"/>
      <c r="AY351" s="36"/>
      <c r="AZ351" s="36">
        <f>IF(AT351-AU351&lt;&gt;0,AV351/(AT351-AU351),"")</f>
      </c>
    </row>
    <row r="352" spans="1:52" ht="12.75" customHeight="1">
      <c r="A352" s="17" t="s">
        <v>365</v>
      </c>
      <c r="B352" s="17"/>
      <c r="C352" s="17">
        <v>322</v>
      </c>
      <c r="D352" s="20">
        <f>$K352+$R352+$Y352+$AF352+$AM352+$AT352</f>
        <v>41</v>
      </c>
      <c r="E352" s="21">
        <f>$L352+$S352+$Z352+$AG352+$AN352+$AU352</f>
        <v>7</v>
      </c>
      <c r="F352" s="21">
        <f>$M352+$T352+$AA352+$AH352+$AO352+$AV352</f>
        <v>382</v>
      </c>
      <c r="G352" s="22">
        <f>MAX($N352,$U352,$AB352,$AI352,$AP352,$AW352)</f>
        <v>35</v>
      </c>
      <c r="H352" s="22">
        <f>$O352+$V352+$AC352+$AJ352+$AQ352+$AX352</f>
        <v>0</v>
      </c>
      <c r="I352" s="22">
        <f>$P352+$W352+$AD352+$AK352+$AR352+$AY352</f>
        <v>0</v>
      </c>
      <c r="J352" s="23">
        <f>IF(D352-E352&lt;&gt;0,F352/(D352-E352),"")</f>
        <v>11.235294117647058</v>
      </c>
      <c r="K352" s="24"/>
      <c r="L352" s="24"/>
      <c r="M352" s="24"/>
      <c r="N352" s="24"/>
      <c r="O352" s="24"/>
      <c r="P352" s="24"/>
      <c r="Q352" s="26">
        <f>IF(K352-L352&lt;&gt;0,M352/(K352-L352),"")</f>
      </c>
      <c r="R352" s="27">
        <v>3</v>
      </c>
      <c r="S352" s="38">
        <v>0</v>
      </c>
      <c r="T352" s="38">
        <v>24</v>
      </c>
      <c r="U352" s="38">
        <v>11</v>
      </c>
      <c r="V352" s="38"/>
      <c r="W352" s="38"/>
      <c r="X352" s="29">
        <f>IF(R352-S352&lt;&gt;0,T352/(R352-S352),"")</f>
        <v>8</v>
      </c>
      <c r="Y352" s="30">
        <v>28</v>
      </c>
      <c r="Z352" s="30">
        <v>5</v>
      </c>
      <c r="AA352" s="30">
        <v>250</v>
      </c>
      <c r="AB352" s="30">
        <v>35</v>
      </c>
      <c r="AC352" s="30"/>
      <c r="AD352" s="30"/>
      <c r="AE352" s="31">
        <f>IF(Y352-Z352&lt;&gt;0,AA352/(Y352-Z352),"")</f>
        <v>10.869565217391305</v>
      </c>
      <c r="AF352" s="32">
        <v>9</v>
      </c>
      <c r="AG352" s="32">
        <v>2</v>
      </c>
      <c r="AH352" s="32">
        <v>98</v>
      </c>
      <c r="AI352" s="32">
        <v>28</v>
      </c>
      <c r="AJ352" s="32"/>
      <c r="AK352" s="32"/>
      <c r="AL352" s="33">
        <f>IF(AF352-AG352&lt;&gt;0,AH352/(AF352-AG352),"")</f>
        <v>14</v>
      </c>
      <c r="AM352" s="34">
        <v>1</v>
      </c>
      <c r="AN352" s="34">
        <v>0</v>
      </c>
      <c r="AO352" s="34">
        <v>10</v>
      </c>
      <c r="AP352" s="34">
        <v>10</v>
      </c>
      <c r="AQ352" s="34"/>
      <c r="AR352" s="34"/>
      <c r="AS352" s="35">
        <f>IF(AM352-AN352&lt;&gt;0,AO352/(AM352-AN352),"")</f>
        <v>10</v>
      </c>
      <c r="AT352" s="36"/>
      <c r="AU352" s="36"/>
      <c r="AV352" s="36"/>
      <c r="AW352" s="36"/>
      <c r="AX352" s="36"/>
      <c r="AY352" s="36"/>
      <c r="AZ352" s="36">
        <f>IF(AT352-AU352&lt;&gt;0,AV352/(AT352-AU352),"")</f>
      </c>
    </row>
    <row r="353" spans="1:52" ht="12.75" customHeight="1">
      <c r="A353" s="17" t="s">
        <v>366</v>
      </c>
      <c r="B353" s="17">
        <v>1986</v>
      </c>
      <c r="C353" s="17">
        <v>96</v>
      </c>
      <c r="D353" s="20">
        <f>$K353+$R353+$Y353+$AF353+$AM353+$AT353</f>
        <v>2</v>
      </c>
      <c r="E353" s="21">
        <f>$L353+$S353+$Z353+$AG353+$AN353+$AU353</f>
        <v>0</v>
      </c>
      <c r="F353" s="21">
        <f>$M353+$T353+$AA353+$AH353+$AO353+$AV353</f>
        <v>9</v>
      </c>
      <c r="G353" s="22">
        <f>MAX($N353,$U353,$AB353,$AI353,$AP353,$AW353)</f>
        <v>5</v>
      </c>
      <c r="H353" s="22">
        <f>$O353+$V353+$AC353+$AJ353+$AQ353+$AX353</f>
        <v>0</v>
      </c>
      <c r="I353" s="22">
        <f>$P353+$W353+$AD353+$AK353+$AR353+$AY353</f>
        <v>0</v>
      </c>
      <c r="J353" s="23">
        <f>IF(D353-E353&lt;&gt;0,F353/(D353-E353),"")</f>
        <v>4.5</v>
      </c>
      <c r="K353" s="24">
        <v>2</v>
      </c>
      <c r="L353" s="24">
        <v>0</v>
      </c>
      <c r="M353" s="24">
        <v>9</v>
      </c>
      <c r="N353" s="24">
        <v>5</v>
      </c>
      <c r="O353" s="24"/>
      <c r="P353" s="24"/>
      <c r="Q353" s="26">
        <f>IF(K353-L353&lt;&gt;0,M353/(K353-L353),"")</f>
        <v>4.5</v>
      </c>
      <c r="R353" s="38"/>
      <c r="S353" s="38"/>
      <c r="T353" s="38"/>
      <c r="U353" s="38"/>
      <c r="V353" s="38"/>
      <c r="W353" s="38"/>
      <c r="X353" s="29">
        <f>IF(R353-S353&lt;&gt;0,T353/(R353-S353),"")</f>
      </c>
      <c r="Y353" s="30"/>
      <c r="Z353" s="30"/>
      <c r="AA353" s="30"/>
      <c r="AB353" s="30"/>
      <c r="AC353" s="30"/>
      <c r="AD353" s="30"/>
      <c r="AE353" s="31">
        <f>IF(Y353-Z353&lt;&gt;0,AA353/(Y353-Z353),"")</f>
      </c>
      <c r="AF353" s="32"/>
      <c r="AG353" s="32"/>
      <c r="AH353" s="32"/>
      <c r="AI353" s="32"/>
      <c r="AJ353" s="32"/>
      <c r="AK353" s="32"/>
      <c r="AL353" s="33">
        <f>IF(AF353-AG353&lt;&gt;0,AH353/(AF353-AG353),"")</f>
      </c>
      <c r="AM353" s="34"/>
      <c r="AN353" s="34"/>
      <c r="AO353" s="34"/>
      <c r="AP353" s="34"/>
      <c r="AQ353" s="34"/>
      <c r="AR353" s="34"/>
      <c r="AS353" s="35">
        <f>IF(AM353-AN353&lt;&gt;0,AO353/(AM353-AN353),"")</f>
      </c>
      <c r="AT353" s="36"/>
      <c r="AU353" s="36"/>
      <c r="AV353" s="36"/>
      <c r="AW353" s="36"/>
      <c r="AX353" s="36"/>
      <c r="AY353" s="36"/>
      <c r="AZ353" s="36">
        <f>IF(AT353-AU353&lt;&gt;0,AV353/(AT353-AU353),"")</f>
      </c>
    </row>
    <row r="354" spans="1:52" ht="12.75" customHeight="1">
      <c r="A354" s="17" t="s">
        <v>367</v>
      </c>
      <c r="B354" s="17"/>
      <c r="C354" s="17">
        <v>482</v>
      </c>
      <c r="D354" s="20">
        <f>$K354+$R354+$Y354+$AF354+$AM354+$AT354</f>
        <v>1</v>
      </c>
      <c r="E354" s="21">
        <f>$L354+$S354+$Z354+$AG354+$AN354+$AU354</f>
        <v>0</v>
      </c>
      <c r="F354" s="21">
        <f>$M354+$T354+$AA354+$AH354+$AO354+$AV354</f>
        <v>0</v>
      </c>
      <c r="G354" s="22">
        <f>MAX($N354,$U354,$AB354,$AI354,$AP354,$AW354)</f>
        <v>0</v>
      </c>
      <c r="H354" s="22">
        <f>$O354+$V354+$AC354+$AJ354+$AQ354+$AX354</f>
        <v>0</v>
      </c>
      <c r="I354" s="22">
        <f>$P354+$W354+$AD354+$AK354+$AR354+$AY354</f>
        <v>0</v>
      </c>
      <c r="J354" s="23">
        <f>IF(D354-E354&lt;&gt;0,F354/(D354-E354),"")</f>
        <v>0</v>
      </c>
      <c r="K354" s="24"/>
      <c r="L354" s="24"/>
      <c r="M354" s="24"/>
      <c r="N354" s="24"/>
      <c r="O354" s="24"/>
      <c r="P354" s="24"/>
      <c r="Q354" s="26">
        <f>IF(K354-L354&lt;&gt;0,M354/(K354-L354),"")</f>
      </c>
      <c r="R354" s="38"/>
      <c r="S354" s="38"/>
      <c r="T354" s="38"/>
      <c r="U354" s="38"/>
      <c r="V354" s="38"/>
      <c r="W354" s="38"/>
      <c r="X354" s="29">
        <f>IF(R354-S354&lt;&gt;0,T354/(R354-S354),"")</f>
      </c>
      <c r="Y354" s="30"/>
      <c r="Z354" s="30"/>
      <c r="AA354" s="30"/>
      <c r="AB354" s="30"/>
      <c r="AC354" s="30"/>
      <c r="AD354" s="30"/>
      <c r="AE354" s="31">
        <f>IF(Y354-Z354&lt;&gt;0,AA354/(Y354-Z354),"")</f>
      </c>
      <c r="AF354" s="32"/>
      <c r="AG354" s="32"/>
      <c r="AH354" s="32"/>
      <c r="AI354" s="32"/>
      <c r="AJ354" s="32"/>
      <c r="AK354" s="32"/>
      <c r="AL354" s="33">
        <f>IF(AF354-AG354&lt;&gt;0,AH354/(AF354-AG354),"")</f>
      </c>
      <c r="AM354" s="34">
        <v>1</v>
      </c>
      <c r="AN354" s="34">
        <v>0</v>
      </c>
      <c r="AO354" s="34">
        <v>0</v>
      </c>
      <c r="AP354" s="34">
        <v>0</v>
      </c>
      <c r="AQ354" s="34"/>
      <c r="AR354" s="34"/>
      <c r="AS354" s="35">
        <f>IF(AM354-AN354&lt;&gt;0,AO354/(AM354-AN354),"")</f>
        <v>0</v>
      </c>
      <c r="AT354" s="36"/>
      <c r="AU354" s="36"/>
      <c r="AV354" s="36"/>
      <c r="AW354" s="36"/>
      <c r="AX354" s="36"/>
      <c r="AY354" s="36"/>
      <c r="AZ354" s="36">
        <f>IF(AT354-AU354&lt;&gt;0,AV354/(AT354-AU354),"")</f>
      </c>
    </row>
    <row r="355" spans="1:52" ht="12.75" customHeight="1">
      <c r="A355" s="17" t="s">
        <v>368</v>
      </c>
      <c r="B355" s="17"/>
      <c r="C355" s="17">
        <v>258</v>
      </c>
      <c r="D355" s="20">
        <f>$K355+$R355+$Y355+$AF355+$AM355+$AT355</f>
        <v>6</v>
      </c>
      <c r="E355" s="21">
        <f>$L355+$S355+$Z355+$AG355+$AN355+$AU355</f>
        <v>0</v>
      </c>
      <c r="F355" s="21">
        <f>$M355+$T355+$AA355+$AH355+$AO355+$AV355</f>
        <v>109</v>
      </c>
      <c r="G355" s="22">
        <f>MAX($N355,$U355,$AB355,$AI355,$AP355,$AW355)</f>
        <v>55</v>
      </c>
      <c r="H355" s="22">
        <f>$O355+$V355+$AC355+$AJ355+$AQ355+$AX355</f>
        <v>1</v>
      </c>
      <c r="I355" s="22">
        <f>$P355+$W355+$AD355+$AK355+$AR355+$AY355</f>
        <v>0</v>
      </c>
      <c r="J355" s="23">
        <f>IF(D355-E355&lt;&gt;0,F355/(D355-E355),"")</f>
        <v>18.166666666666668</v>
      </c>
      <c r="K355" s="24">
        <v>6</v>
      </c>
      <c r="L355" s="24">
        <v>0</v>
      </c>
      <c r="M355" s="24">
        <v>109</v>
      </c>
      <c r="N355" s="24">
        <v>55</v>
      </c>
      <c r="O355" s="24">
        <v>1</v>
      </c>
      <c r="P355" s="24"/>
      <c r="Q355" s="26">
        <f>IF(K355-L355&lt;&gt;0,M355/(K355-L355),"")</f>
        <v>18.166666666666668</v>
      </c>
      <c r="R355" s="38"/>
      <c r="S355" s="38"/>
      <c r="T355" s="38"/>
      <c r="U355" s="38"/>
      <c r="V355" s="38"/>
      <c r="W355" s="38"/>
      <c r="X355" s="29">
        <f>IF(R355-S355&lt;&gt;0,T355/(R355-S355),"")</f>
      </c>
      <c r="Y355" s="30"/>
      <c r="Z355" s="30"/>
      <c r="AA355" s="30"/>
      <c r="AB355" s="30"/>
      <c r="AC355" s="30"/>
      <c r="AD355" s="30"/>
      <c r="AE355" s="31">
        <f>IF(Y355-Z355&lt;&gt;0,AA355/(Y355-Z355),"")</f>
      </c>
      <c r="AF355" s="32"/>
      <c r="AG355" s="32"/>
      <c r="AH355" s="32"/>
      <c r="AI355" s="32"/>
      <c r="AJ355" s="32"/>
      <c r="AK355" s="32"/>
      <c r="AL355" s="33">
        <f>IF(AF355-AG355&lt;&gt;0,AH355/(AF355-AG355),"")</f>
      </c>
      <c r="AM355" s="34"/>
      <c r="AN355" s="34"/>
      <c r="AO355" s="34"/>
      <c r="AP355" s="34"/>
      <c r="AQ355" s="34"/>
      <c r="AR355" s="34"/>
      <c r="AS355" s="35">
        <f>IF(AM355-AN355&lt;&gt;0,AO355/(AM355-AN355),"")</f>
      </c>
      <c r="AT355" s="36"/>
      <c r="AU355" s="36"/>
      <c r="AV355" s="36"/>
      <c r="AW355" s="36"/>
      <c r="AX355" s="36"/>
      <c r="AY355" s="36"/>
      <c r="AZ355" s="36">
        <f>IF(AT355-AU355&lt;&gt;0,AV355/(AT355-AU355),"")</f>
      </c>
    </row>
    <row r="356" spans="1:52" ht="12.75" customHeight="1">
      <c r="A356" s="17" t="s">
        <v>369</v>
      </c>
      <c r="B356" s="17">
        <v>1975</v>
      </c>
      <c r="C356" s="17">
        <v>31</v>
      </c>
      <c r="D356" s="20">
        <f>$K356+$R356+$Y356+$AF356+$AM356+$AT356</f>
        <v>1</v>
      </c>
      <c r="E356" s="21">
        <f>$L356+$S356+$Z356+$AG356+$AN356+$AU356</f>
        <v>0</v>
      </c>
      <c r="F356" s="21">
        <f>$M356+$T356+$AA356+$AH356+$AO356+$AV356</f>
        <v>0</v>
      </c>
      <c r="G356" s="22">
        <f>MAX($N356,$U356,$AB356,$AI356,$AP356,$AW356)</f>
        <v>0</v>
      </c>
      <c r="H356" s="22">
        <f>$O356+$V356+$AC356+$AJ356+$AQ356+$AX356</f>
        <v>0</v>
      </c>
      <c r="I356" s="22">
        <f>$P356+$W356+$AD356+$AK356+$AR356+$AY356</f>
        <v>0</v>
      </c>
      <c r="J356" s="23">
        <f>IF(D356-E356&lt;&gt;0,F356/(D356-E356),"")</f>
        <v>0</v>
      </c>
      <c r="K356" s="24">
        <v>1</v>
      </c>
      <c r="L356" s="24">
        <v>0</v>
      </c>
      <c r="M356" s="24">
        <v>0</v>
      </c>
      <c r="N356" s="24">
        <v>0</v>
      </c>
      <c r="O356" s="24"/>
      <c r="P356" s="24"/>
      <c r="Q356" s="26">
        <f>IF(K356-L356&lt;&gt;0,M356/(K356-L356),"")</f>
        <v>0</v>
      </c>
      <c r="R356" s="38"/>
      <c r="S356" s="38"/>
      <c r="T356" s="38"/>
      <c r="U356" s="38"/>
      <c r="V356" s="38"/>
      <c r="W356" s="38"/>
      <c r="X356" s="29">
        <f>IF(R356-S356&lt;&gt;0,T356/(R356-S356),"")</f>
      </c>
      <c r="Y356" s="30"/>
      <c r="Z356" s="30"/>
      <c r="AA356" s="30"/>
      <c r="AB356" s="30"/>
      <c r="AC356" s="30"/>
      <c r="AD356" s="30"/>
      <c r="AE356" s="31">
        <f>IF(Y356-Z356&lt;&gt;0,AA356/(Y356-Z356),"")</f>
      </c>
      <c r="AF356" s="32"/>
      <c r="AG356" s="32"/>
      <c r="AH356" s="32"/>
      <c r="AI356" s="32"/>
      <c r="AJ356" s="32"/>
      <c r="AK356" s="32"/>
      <c r="AL356" s="33">
        <f>IF(AF356-AG356&lt;&gt;0,AH356/(AF356-AG356),"")</f>
      </c>
      <c r="AM356" s="34"/>
      <c r="AN356" s="34"/>
      <c r="AO356" s="34"/>
      <c r="AP356" s="34"/>
      <c r="AQ356" s="34"/>
      <c r="AR356" s="34"/>
      <c r="AS356" s="35">
        <f>IF(AM356-AN356&lt;&gt;0,AO356/(AM356-AN356),"")</f>
      </c>
      <c r="AT356" s="36"/>
      <c r="AU356" s="36"/>
      <c r="AV356" s="36"/>
      <c r="AW356" s="36"/>
      <c r="AX356" s="36"/>
      <c r="AY356" s="36"/>
      <c r="AZ356" s="36">
        <f>IF(AT356-AU356&lt;&gt;0,AV356/(AT356-AU356),"")</f>
      </c>
    </row>
    <row r="357" spans="1:52" ht="12.75" customHeight="1">
      <c r="A357" s="17" t="s">
        <v>370</v>
      </c>
      <c r="B357" s="17"/>
      <c r="C357" s="17">
        <v>314</v>
      </c>
      <c r="D357" s="20">
        <f>$K357+$R357+$Y357+$AF357+$AM357+$AT357</f>
        <v>70</v>
      </c>
      <c r="E357" s="21">
        <f>$L357+$S357+$Z357+$AG357+$AN357+$AU357</f>
        <v>11</v>
      </c>
      <c r="F357" s="21">
        <f>$M357+$T357+$AA357+$AH357+$AO357+$AV357</f>
        <v>638</v>
      </c>
      <c r="G357" s="22">
        <f>MAX($N357,$U357,$AB357,$AI357,$AP357,$AW357)</f>
        <v>84</v>
      </c>
      <c r="H357" s="22">
        <f>$O357+$V357+$AC357+$AJ357+$AQ357+$AX357</f>
        <v>1</v>
      </c>
      <c r="I357" s="22">
        <f>$P357+$W357+$AD357+$AK357+$AR357+$AY357</f>
        <v>0</v>
      </c>
      <c r="J357" s="23">
        <f>IF(D357-E357&lt;&gt;0,F357/(D357-E357),"")</f>
        <v>10.813559322033898</v>
      </c>
      <c r="K357" s="24">
        <v>8</v>
      </c>
      <c r="L357" s="24">
        <v>0</v>
      </c>
      <c r="M357" s="24">
        <v>54</v>
      </c>
      <c r="N357" s="24">
        <v>23</v>
      </c>
      <c r="O357" s="24"/>
      <c r="P357" s="24"/>
      <c r="Q357" s="26">
        <f>IF(K357-L357&lt;&gt;0,M357/(K357-L357),"")</f>
        <v>6.75</v>
      </c>
      <c r="R357" s="38">
        <v>24</v>
      </c>
      <c r="S357" s="38">
        <v>5</v>
      </c>
      <c r="T357" s="38">
        <v>125</v>
      </c>
      <c r="U357" s="38">
        <v>38</v>
      </c>
      <c r="V357" s="38"/>
      <c r="W357" s="38"/>
      <c r="X357" s="29">
        <f>IF(R357-S357&lt;&gt;0,T357/(R357-S357),"")</f>
        <v>6.578947368421052</v>
      </c>
      <c r="Y357" s="30">
        <v>24</v>
      </c>
      <c r="Z357" s="30">
        <v>5</v>
      </c>
      <c r="AA357" s="30">
        <v>268</v>
      </c>
      <c r="AB357" s="30">
        <v>44</v>
      </c>
      <c r="AC357" s="30"/>
      <c r="AD357" s="30"/>
      <c r="AE357" s="31">
        <f>IF(Y357-Z357&lt;&gt;0,AA357/(Y357-Z357),"")</f>
        <v>14.105263157894736</v>
      </c>
      <c r="AF357" s="32">
        <f>9+2</f>
        <v>11</v>
      </c>
      <c r="AG357" s="32">
        <v>1</v>
      </c>
      <c r="AH357" s="32">
        <f>164+21</f>
        <v>185</v>
      </c>
      <c r="AI357" s="32">
        <v>84</v>
      </c>
      <c r="AJ357" s="32">
        <v>1</v>
      </c>
      <c r="AK357" s="32"/>
      <c r="AL357" s="33">
        <f>IF(AF357-AG357&lt;&gt;0,AH357/(AF357-AG357),"")</f>
        <v>18.5</v>
      </c>
      <c r="AM357" s="40">
        <v>3</v>
      </c>
      <c r="AN357" s="40">
        <v>0</v>
      </c>
      <c r="AO357" s="40">
        <v>6</v>
      </c>
      <c r="AP357" s="40">
        <v>6</v>
      </c>
      <c r="AQ357" s="40"/>
      <c r="AR357" s="40"/>
      <c r="AS357" s="35">
        <f>IF(AM357-AN357&lt;&gt;0,AO357/(AM357-AN357),"")</f>
        <v>2</v>
      </c>
      <c r="AT357" s="36"/>
      <c r="AU357" s="36"/>
      <c r="AV357" s="36"/>
      <c r="AW357" s="36"/>
      <c r="AX357" s="36"/>
      <c r="AY357" s="36"/>
      <c r="AZ357" s="36">
        <f>IF(AT357-AU357&lt;&gt;0,AV357/(AT357-AU357),"")</f>
      </c>
    </row>
    <row r="358" spans="1:52" ht="12.75" customHeight="1">
      <c r="A358" s="17" t="s">
        <v>371</v>
      </c>
      <c r="B358" s="17"/>
      <c r="C358" s="17">
        <v>356</v>
      </c>
      <c r="D358" s="20">
        <f>$K358+$R358+$Y358+$AF358+$AM358+$AT358</f>
        <v>106</v>
      </c>
      <c r="E358" s="21">
        <f>$L358+$S358+$Z358+$AG358+$AN358+$AU358</f>
        <v>17</v>
      </c>
      <c r="F358" s="21">
        <f>$M358+$T358+$AA358+$AH358+$AO358+$AV358</f>
        <v>1303</v>
      </c>
      <c r="G358" s="22">
        <f>MAX($N358,$U358,$AB358,$AI358,$AP358,$AW358)</f>
        <v>74</v>
      </c>
      <c r="H358" s="22">
        <f>$O358+$V358+$AC358+$AJ358+$AQ358+$AX358</f>
        <v>5</v>
      </c>
      <c r="I358" s="22">
        <f>$P358+$W358+$AD358+$AK358+$AR358+$AY358</f>
        <v>0</v>
      </c>
      <c r="J358" s="23">
        <f>IF(D358-E358&lt;&gt;0,F358/(D358-E358),"")</f>
        <v>14.640449438202246</v>
      </c>
      <c r="K358" s="24">
        <v>16</v>
      </c>
      <c r="L358" s="24">
        <v>0</v>
      </c>
      <c r="M358" s="24">
        <v>169</v>
      </c>
      <c r="N358" s="24">
        <v>35</v>
      </c>
      <c r="O358" s="24"/>
      <c r="P358" s="24"/>
      <c r="Q358" s="26">
        <f>IF(K358-L358&lt;&gt;0,M358/(K358-L358),"")</f>
        <v>10.5625</v>
      </c>
      <c r="R358" s="55">
        <v>38</v>
      </c>
      <c r="S358" s="55">
        <v>2</v>
      </c>
      <c r="T358" s="55">
        <v>513</v>
      </c>
      <c r="U358" s="55">
        <v>56</v>
      </c>
      <c r="V358" s="55">
        <v>2</v>
      </c>
      <c r="W358" s="55"/>
      <c r="X358" s="29">
        <f>IF(R358-S358&lt;&gt;0,T358/(R358-S358),"")</f>
        <v>14.25</v>
      </c>
      <c r="Y358" s="30">
        <v>21</v>
      </c>
      <c r="Z358" s="30">
        <v>4</v>
      </c>
      <c r="AA358" s="30">
        <v>289</v>
      </c>
      <c r="AB358" s="41">
        <v>74</v>
      </c>
      <c r="AC358" s="30">
        <v>1</v>
      </c>
      <c r="AD358" s="30"/>
      <c r="AE358" s="31">
        <f>IF(Y358-Z358&lt;&gt;0,AA358/(Y358-Z358),"")</f>
        <v>17</v>
      </c>
      <c r="AF358" s="32">
        <v>30</v>
      </c>
      <c r="AG358" s="32">
        <v>11</v>
      </c>
      <c r="AH358" s="32">
        <v>304</v>
      </c>
      <c r="AI358" s="49">
        <v>74</v>
      </c>
      <c r="AJ358" s="32">
        <v>2</v>
      </c>
      <c r="AK358" s="32"/>
      <c r="AL358" s="33">
        <f>IF(AF358-AG358&lt;&gt;0,AH358/(AF358-AG358),"")</f>
        <v>16</v>
      </c>
      <c r="AM358" s="34">
        <v>1</v>
      </c>
      <c r="AN358" s="34">
        <v>0</v>
      </c>
      <c r="AO358" s="34">
        <v>28</v>
      </c>
      <c r="AP358" s="34">
        <v>28</v>
      </c>
      <c r="AQ358" s="34"/>
      <c r="AR358" s="34"/>
      <c r="AS358" s="35">
        <f>IF(AM358-AN358&lt;&gt;0,AO358/(AM358-AN358),"")</f>
        <v>28</v>
      </c>
      <c r="AT358" s="36"/>
      <c r="AU358" s="36"/>
      <c r="AV358" s="36"/>
      <c r="AW358" s="36"/>
      <c r="AX358" s="36"/>
      <c r="AY358" s="36"/>
      <c r="AZ358" s="36">
        <f>IF(AT358-AU358&lt;&gt;0,AV358/(AT358-AU358),"")</f>
      </c>
    </row>
    <row r="359" spans="1:52" ht="12.75" customHeight="1">
      <c r="A359" s="17" t="s">
        <v>372</v>
      </c>
      <c r="B359" s="17"/>
      <c r="C359" s="17">
        <v>279</v>
      </c>
      <c r="D359" s="20">
        <f>$K359+$R359+$Y359+$AF359+$AM359+$AT359</f>
        <v>2</v>
      </c>
      <c r="E359" s="21">
        <f>$L359+$S359+$Z359+$AG359+$AN359+$AU359</f>
        <v>1</v>
      </c>
      <c r="F359" s="21">
        <f>$M359+$T359+$AA359+$AH359+$AO359+$AV359</f>
        <v>13</v>
      </c>
      <c r="G359" s="22">
        <f>MAX($N359,$U359,$AB359,$AI359,$AP359,$AW359)</f>
        <v>7</v>
      </c>
      <c r="H359" s="22">
        <f>$O359+$V359+$AC359+$AJ359+$AQ359+$AX359</f>
        <v>0</v>
      </c>
      <c r="I359" s="22">
        <f>$P359+$W359+$AD359+$AK359+$AR359+$AY359</f>
        <v>0</v>
      </c>
      <c r="J359" s="23">
        <f>IF(D359-E359&lt;&gt;0,F359/(D359-E359),"")</f>
        <v>13</v>
      </c>
      <c r="K359" s="24"/>
      <c r="L359" s="24"/>
      <c r="M359" s="24"/>
      <c r="N359" s="24"/>
      <c r="O359" s="24"/>
      <c r="P359" s="24"/>
      <c r="Q359" s="26">
        <f>IF(K359-L359&lt;&gt;0,M359/(K359-L359),"")</f>
      </c>
      <c r="R359" s="27"/>
      <c r="S359" s="27"/>
      <c r="T359" s="27"/>
      <c r="U359" s="27"/>
      <c r="V359" s="27"/>
      <c r="W359" s="27"/>
      <c r="X359" s="29">
        <f>IF(R359-S359&lt;&gt;0,T359/(R359-S359),"")</f>
      </c>
      <c r="Y359" s="30"/>
      <c r="Z359" s="30"/>
      <c r="AA359" s="30"/>
      <c r="AB359" s="30"/>
      <c r="AC359" s="30"/>
      <c r="AD359" s="30"/>
      <c r="AE359" s="31">
        <f>IF(Y359-Z359&lt;&gt;0,AA359/(Y359-Z359),"")</f>
      </c>
      <c r="AF359" s="32">
        <v>2</v>
      </c>
      <c r="AG359" s="32">
        <v>1</v>
      </c>
      <c r="AH359" s="32">
        <v>13</v>
      </c>
      <c r="AI359" s="32">
        <v>7</v>
      </c>
      <c r="AJ359" s="32"/>
      <c r="AK359" s="32"/>
      <c r="AL359" s="33">
        <f>IF(AF359-AG359&lt;&gt;0,AH359/(AF359-AG359),"")</f>
        <v>13</v>
      </c>
      <c r="AM359" s="34"/>
      <c r="AN359" s="34"/>
      <c r="AO359" s="34"/>
      <c r="AP359" s="34"/>
      <c r="AQ359" s="34"/>
      <c r="AR359" s="34"/>
      <c r="AS359" s="35">
        <f>IF(AM359-AN359&lt;&gt;0,AO359/(AM359-AN359),"")</f>
      </c>
      <c r="AT359" s="36"/>
      <c r="AU359" s="36"/>
      <c r="AV359" s="36"/>
      <c r="AW359" s="36"/>
      <c r="AX359" s="36"/>
      <c r="AY359" s="36"/>
      <c r="AZ359" s="36">
        <f>IF(AT359-AU359&lt;&gt;0,AV359/(AT359-AU359),"")</f>
      </c>
    </row>
    <row r="360" spans="1:52" ht="12.75" customHeight="1">
      <c r="A360" s="17" t="s">
        <v>373</v>
      </c>
      <c r="B360" s="17"/>
      <c r="C360" s="17">
        <v>293</v>
      </c>
      <c r="D360" s="20">
        <f>$K360+$R360+$Y360+$AF360+$AM360+$AT360</f>
        <v>16</v>
      </c>
      <c r="E360" s="21">
        <f>$L360+$S360+$Z360+$AG360+$AN360+$AU360</f>
        <v>7</v>
      </c>
      <c r="F360" s="21">
        <f>$M360+$T360+$AA360+$AH360+$AO360+$AV360</f>
        <v>131</v>
      </c>
      <c r="G360" s="22">
        <f>MAX($N360,$U360,$AB360,$AI360,$AP360,$AW360)</f>
        <v>29</v>
      </c>
      <c r="H360" s="22">
        <f>$O360+$V360+$AC360+$AJ360+$AQ360+$AX360</f>
        <v>0</v>
      </c>
      <c r="I360" s="22">
        <f>$P360+$W360+$AD360+$AK360+$AR360+$AY360</f>
        <v>0</v>
      </c>
      <c r="J360" s="23">
        <f>IF(D360-E360&lt;&gt;0,F360/(D360-E360),"")</f>
        <v>14.555555555555555</v>
      </c>
      <c r="K360" s="24"/>
      <c r="L360" s="24"/>
      <c r="M360" s="24"/>
      <c r="N360" s="24"/>
      <c r="O360" s="24"/>
      <c r="P360" s="24"/>
      <c r="Q360" s="26">
        <f>IF(K360-L360&lt;&gt;0,M360/(K360-L360),"")</f>
      </c>
      <c r="R360" s="38">
        <v>1</v>
      </c>
      <c r="S360" s="38">
        <v>1</v>
      </c>
      <c r="T360" s="38">
        <v>4</v>
      </c>
      <c r="U360" s="38">
        <v>4</v>
      </c>
      <c r="V360" s="38"/>
      <c r="W360" s="38"/>
      <c r="X360" s="29">
        <f>IF(R360-S360&lt;&gt;0,T360/(R360-S360),"")</f>
      </c>
      <c r="Y360" s="30">
        <v>5</v>
      </c>
      <c r="Z360" s="30">
        <v>2</v>
      </c>
      <c r="AA360" s="30">
        <v>42</v>
      </c>
      <c r="AB360" s="30">
        <v>29</v>
      </c>
      <c r="AC360" s="30"/>
      <c r="AD360" s="30"/>
      <c r="AE360" s="31">
        <f>IF(Y360-Z360&lt;&gt;0,AA360/(Y360-Z360),"")</f>
        <v>14</v>
      </c>
      <c r="AF360" s="32">
        <v>7</v>
      </c>
      <c r="AG360" s="32">
        <v>3</v>
      </c>
      <c r="AH360" s="32">
        <v>32</v>
      </c>
      <c r="AI360" s="32">
        <v>16</v>
      </c>
      <c r="AJ360" s="32"/>
      <c r="AK360" s="32"/>
      <c r="AL360" s="33">
        <f>IF(AF360-AG360&lt;&gt;0,AH360/(AF360-AG360),"")</f>
        <v>8</v>
      </c>
      <c r="AM360" s="34">
        <v>3</v>
      </c>
      <c r="AN360" s="34">
        <v>1</v>
      </c>
      <c r="AO360" s="34">
        <v>53</v>
      </c>
      <c r="AP360" s="34">
        <v>29</v>
      </c>
      <c r="AQ360" s="34"/>
      <c r="AR360" s="34"/>
      <c r="AS360" s="35">
        <f>IF(AM360-AN360&lt;&gt;0,AO360/(AM360-AN360),"")</f>
        <v>26.5</v>
      </c>
      <c r="AT360" s="36"/>
      <c r="AU360" s="36"/>
      <c r="AV360" s="36"/>
      <c r="AW360" s="36"/>
      <c r="AX360" s="36"/>
      <c r="AY360" s="36"/>
      <c r="AZ360" s="36">
        <f>IF(AT360-AU360&lt;&gt;0,AV360/(AT360-AU360),"")</f>
      </c>
    </row>
    <row r="361" spans="1:52" ht="12.75" customHeight="1">
      <c r="A361" s="17" t="s">
        <v>374</v>
      </c>
      <c r="B361" s="17">
        <v>1982</v>
      </c>
      <c r="C361" s="17">
        <v>66</v>
      </c>
      <c r="D361" s="20">
        <f>$K361+$R361+$Y361+$AF361+$AM361+$AT361</f>
        <v>90</v>
      </c>
      <c r="E361" s="21">
        <f>$L361+$S361+$Z361+$AG361+$AN361+$AU361</f>
        <v>34</v>
      </c>
      <c r="F361" s="21">
        <f>$M361+$T361+$AA361+$AH361+$AO361+$AV361</f>
        <v>515</v>
      </c>
      <c r="G361" s="22">
        <f>MAX($N361,$U361,$AB361,$AI361,$AP361,$AW361)</f>
        <v>25</v>
      </c>
      <c r="H361" s="22">
        <f>$O361+$V361+$AC361+$AJ361+$AQ361+$AX361</f>
        <v>0</v>
      </c>
      <c r="I361" s="22">
        <f>$P361+$W361+$AD361+$AK361+$AR361+$AY361</f>
        <v>0</v>
      </c>
      <c r="J361" s="23">
        <f>IF(D361-E361&lt;&gt;0,F361/(D361-E361),"")</f>
        <v>9.196428571428571</v>
      </c>
      <c r="K361" s="24">
        <v>58</v>
      </c>
      <c r="L361" s="24">
        <v>23</v>
      </c>
      <c r="M361" s="24">
        <v>253</v>
      </c>
      <c r="N361" s="24">
        <v>23</v>
      </c>
      <c r="O361" s="24"/>
      <c r="P361" s="24"/>
      <c r="Q361" s="26">
        <f>IF(K361-L361&lt;&gt;0,M361/(K361-L361),"")</f>
        <v>7.228571428571429</v>
      </c>
      <c r="R361" s="38">
        <v>24</v>
      </c>
      <c r="S361" s="38">
        <v>7</v>
      </c>
      <c r="T361" s="38">
        <v>187</v>
      </c>
      <c r="U361" s="38">
        <v>21</v>
      </c>
      <c r="V361" s="38"/>
      <c r="W361" s="38"/>
      <c r="X361" s="29">
        <f>IF(R361-S361&lt;&gt;0,T361/(R361-S361),"")</f>
        <v>11</v>
      </c>
      <c r="Y361" s="30">
        <v>8</v>
      </c>
      <c r="Z361" s="30">
        <v>4</v>
      </c>
      <c r="AA361" s="30">
        <v>75</v>
      </c>
      <c r="AB361" s="30">
        <v>25</v>
      </c>
      <c r="AC361" s="30"/>
      <c r="AD361" s="30"/>
      <c r="AE361" s="31">
        <f>IF(Y361-Z361&lt;&gt;0,AA361/(Y361-Z361),"")</f>
        <v>18.75</v>
      </c>
      <c r="AF361" s="32"/>
      <c r="AG361" s="32"/>
      <c r="AH361" s="32"/>
      <c r="AI361" s="32"/>
      <c r="AJ361" s="32"/>
      <c r="AK361" s="32"/>
      <c r="AL361" s="33">
        <f>IF(AF361-AG361&lt;&gt;0,AH361/(AF361-AG361),"")</f>
      </c>
      <c r="AM361" s="34"/>
      <c r="AN361" s="34"/>
      <c r="AO361" s="34"/>
      <c r="AP361" s="34"/>
      <c r="AQ361" s="34"/>
      <c r="AR361" s="34"/>
      <c r="AS361" s="35">
        <f>IF(AM361-AN361&lt;&gt;0,AO361/(AM361-AN361),"")</f>
      </c>
      <c r="AT361" s="36"/>
      <c r="AU361" s="36"/>
      <c r="AV361" s="36"/>
      <c r="AW361" s="36"/>
      <c r="AX361" s="36"/>
      <c r="AY361" s="36"/>
      <c r="AZ361" s="36">
        <f>IF(AT361-AU361&lt;&gt;0,AV361/(AT361-AU361),"")</f>
      </c>
    </row>
    <row r="362" spans="1:52" ht="12.75" customHeight="1">
      <c r="A362" s="17" t="s">
        <v>375</v>
      </c>
      <c r="B362" s="17"/>
      <c r="C362" s="17">
        <v>248</v>
      </c>
      <c r="D362" s="20">
        <f>$K362+$R362+$Y362+$AF362+$AM362+$AT362</f>
        <v>1</v>
      </c>
      <c r="E362" s="21">
        <f>$L362+$S362+$Z362+$AG362+$AN362+$AU362</f>
        <v>0</v>
      </c>
      <c r="F362" s="21">
        <f>$M362+$T362+$AA362+$AH362+$AO362+$AV362</f>
        <v>0</v>
      </c>
      <c r="G362" s="22">
        <f>MAX($N362,$U362,$AB362,$AI362,$AP362,$AW362)</f>
        <v>0</v>
      </c>
      <c r="H362" s="22">
        <f>$O362+$V362+$AC362+$AJ362+$AQ362+$AX362</f>
        <v>0</v>
      </c>
      <c r="I362" s="22">
        <f>$P362+$W362+$AD362+$AK362+$AR362+$AY362</f>
        <v>0</v>
      </c>
      <c r="J362" s="23">
        <f>IF(D362-E362&lt;&gt;0,F362/(D362-E362),"")</f>
        <v>0</v>
      </c>
      <c r="K362" s="24"/>
      <c r="L362" s="24"/>
      <c r="M362" s="24"/>
      <c r="N362" s="24"/>
      <c r="O362" s="24"/>
      <c r="P362" s="24"/>
      <c r="Q362" s="26">
        <f>IF(K362-L362&lt;&gt;0,M362/(K362-L362),"")</f>
      </c>
      <c r="R362" s="27"/>
      <c r="S362" s="27"/>
      <c r="T362" s="27"/>
      <c r="U362" s="27"/>
      <c r="V362" s="27"/>
      <c r="W362" s="27"/>
      <c r="X362" s="29">
        <f>IF(R362-S362&lt;&gt;0,T362/(R362-S362),"")</f>
      </c>
      <c r="Y362" s="30">
        <v>1</v>
      </c>
      <c r="Z362" s="30">
        <v>0</v>
      </c>
      <c r="AA362" s="30">
        <v>0</v>
      </c>
      <c r="AB362" s="30">
        <v>0</v>
      </c>
      <c r="AC362" s="30"/>
      <c r="AD362" s="30"/>
      <c r="AE362" s="31">
        <f>IF(Y362-Z362&lt;&gt;0,AA362/(Y362-Z362),"")</f>
        <v>0</v>
      </c>
      <c r="AF362" s="32"/>
      <c r="AG362" s="32"/>
      <c r="AH362" s="32"/>
      <c r="AI362" s="32"/>
      <c r="AJ362" s="32"/>
      <c r="AK362" s="32"/>
      <c r="AL362" s="33">
        <f>IF(AF362-AG362&lt;&gt;0,AH362/(AF362-AG362),"")</f>
      </c>
      <c r="AM362" s="34"/>
      <c r="AN362" s="34"/>
      <c r="AO362" s="34"/>
      <c r="AP362" s="34"/>
      <c r="AQ362" s="34"/>
      <c r="AR362" s="34"/>
      <c r="AS362" s="35">
        <f>IF(AM362-AN362&lt;&gt;0,AO362/(AM362-AN362),"")</f>
      </c>
      <c r="AT362" s="36"/>
      <c r="AU362" s="36"/>
      <c r="AV362" s="36"/>
      <c r="AW362" s="36"/>
      <c r="AX362" s="36"/>
      <c r="AY362" s="36"/>
      <c r="AZ362" s="36">
        <f>IF(AT362-AU362&lt;&gt;0,AV362/(AT362-AU362),"")</f>
      </c>
    </row>
    <row r="363" spans="1:52" ht="12.75" customHeight="1">
      <c r="A363" s="17" t="s">
        <v>376</v>
      </c>
      <c r="B363" s="17"/>
      <c r="C363" s="17">
        <v>514</v>
      </c>
      <c r="D363" s="20">
        <f>$K363+$R363+$Y363+$AF363+$AM363+$AT363</f>
        <v>5</v>
      </c>
      <c r="E363" s="21">
        <f>$L363+$S363+$Z363+$AG363+$AN363+$AU363</f>
        <v>0</v>
      </c>
      <c r="F363" s="21">
        <f>$M363+$T363+$AA363+$AH363+$AO363+$AV363</f>
        <v>35</v>
      </c>
      <c r="G363" s="22">
        <f>MAX($N363,$U363,$AB363,$AI363,$AP363,$AW363)</f>
        <v>14</v>
      </c>
      <c r="H363" s="22">
        <f>$O363+$V363+$AC363+$AJ363+$AQ363+$AX363</f>
        <v>0</v>
      </c>
      <c r="I363" s="22">
        <f>$P363+$W363+$AD363+$AK363+$AR363+$AY363</f>
        <v>0</v>
      </c>
      <c r="J363" s="23">
        <f>IF(D363-E363&lt;&gt;0,F363/(D363-E363),"")</f>
        <v>7</v>
      </c>
      <c r="K363" s="24"/>
      <c r="L363" s="24"/>
      <c r="M363" s="24"/>
      <c r="N363" s="24"/>
      <c r="O363" s="24"/>
      <c r="P363" s="24"/>
      <c r="Q363" s="26">
        <f>IF(K363-L363&lt;&gt;0,M363/(K363-L363),"")</f>
      </c>
      <c r="R363" s="38"/>
      <c r="S363" s="38"/>
      <c r="T363" s="38"/>
      <c r="U363" s="38"/>
      <c r="V363" s="38"/>
      <c r="W363" s="38"/>
      <c r="X363" s="29">
        <f>IF(R363-S363&lt;&gt;0,T363/(R363-S363),"")</f>
      </c>
      <c r="Y363" s="30"/>
      <c r="Z363" s="30"/>
      <c r="AA363" s="30"/>
      <c r="AB363" s="30"/>
      <c r="AC363" s="30"/>
      <c r="AD363" s="30"/>
      <c r="AE363" s="31">
        <f>IF(Y363-Z363&lt;&gt;0,AA363/(Y363-Z363),"")</f>
      </c>
      <c r="AF363" s="32"/>
      <c r="AG363" s="32"/>
      <c r="AH363" s="32"/>
      <c r="AI363" s="32"/>
      <c r="AJ363" s="32"/>
      <c r="AK363" s="32"/>
      <c r="AL363" s="33">
        <f>IF(AF363-AG363&lt;&gt;0,AH363/(AF363-AG363),"")</f>
      </c>
      <c r="AM363" s="40">
        <v>5</v>
      </c>
      <c r="AN363" s="40">
        <v>0</v>
      </c>
      <c r="AO363" s="40">
        <v>35</v>
      </c>
      <c r="AP363" s="34">
        <v>14</v>
      </c>
      <c r="AQ363" s="34"/>
      <c r="AR363" s="34"/>
      <c r="AS363" s="35">
        <f>IF(AM363-AN363&lt;&gt;0,AO363/(AM363-AN363),"")</f>
        <v>7</v>
      </c>
      <c r="AT363" s="36"/>
      <c r="AU363" s="36"/>
      <c r="AV363" s="36"/>
      <c r="AW363" s="36"/>
      <c r="AX363" s="36"/>
      <c r="AY363" s="36"/>
      <c r="AZ363" s="36">
        <f>IF(AT363-AU363&lt;&gt;0,AV363/(AT363-AU363),"")</f>
      </c>
    </row>
    <row r="364" spans="1:52" ht="12.75" customHeight="1">
      <c r="A364" s="17" t="s">
        <v>377</v>
      </c>
      <c r="B364" s="17"/>
      <c r="C364" s="17">
        <v>311</v>
      </c>
      <c r="D364" s="20">
        <f>$K364+$R364+$Y364+$AF364+$AM364+$AT364</f>
        <v>11</v>
      </c>
      <c r="E364" s="21">
        <f>$L364+$S364+$Z364+$AG364+$AN364+$AU364</f>
        <v>1</v>
      </c>
      <c r="F364" s="21">
        <f>$M364+$T364+$AA364+$AH364+$AO364+$AV364</f>
        <v>226</v>
      </c>
      <c r="G364" s="22">
        <f>MAX($N364,$U364,$AB364,$AI364,$AP364,$AW364)</f>
        <v>70</v>
      </c>
      <c r="H364" s="22">
        <f>$O364+$V364+$AC364+$AJ364+$AQ364+$AX364</f>
        <v>1</v>
      </c>
      <c r="I364" s="22">
        <f>$P364+$W364+$AD364+$AK364+$AR364+$AY364</f>
        <v>0</v>
      </c>
      <c r="J364" s="23">
        <f>IF(D364-E364&lt;&gt;0,F364/(D364-E364),"")</f>
        <v>22.6</v>
      </c>
      <c r="K364" s="24">
        <v>2</v>
      </c>
      <c r="L364" s="24">
        <v>0</v>
      </c>
      <c r="M364" s="24">
        <v>18</v>
      </c>
      <c r="N364" s="24">
        <v>9</v>
      </c>
      <c r="O364" s="24"/>
      <c r="P364" s="24"/>
      <c r="Q364" s="26">
        <f>IF(K364-L364&lt;&gt;0,M364/(K364-L364),"")</f>
        <v>9</v>
      </c>
      <c r="R364" s="38">
        <v>8</v>
      </c>
      <c r="S364" s="38">
        <v>1</v>
      </c>
      <c r="T364" s="38">
        <v>192</v>
      </c>
      <c r="U364" s="38">
        <v>70</v>
      </c>
      <c r="V364" s="38">
        <v>1</v>
      </c>
      <c r="W364" s="38"/>
      <c r="X364" s="29">
        <f>IF(R364-S364&lt;&gt;0,T364/(R364-S364),"")</f>
        <v>27.428571428571427</v>
      </c>
      <c r="Y364" s="30"/>
      <c r="Z364" s="30"/>
      <c r="AA364" s="30"/>
      <c r="AB364" s="30"/>
      <c r="AC364" s="30"/>
      <c r="AD364" s="30"/>
      <c r="AE364" s="31">
        <f>IF(Y364-Z364&lt;&gt;0,AA364/(Y364-Z364),"")</f>
      </c>
      <c r="AF364" s="32">
        <v>1</v>
      </c>
      <c r="AG364" s="32">
        <v>0</v>
      </c>
      <c r="AH364" s="32">
        <v>16</v>
      </c>
      <c r="AI364" s="32">
        <v>16</v>
      </c>
      <c r="AJ364" s="32"/>
      <c r="AK364" s="32"/>
      <c r="AL364" s="33">
        <f>IF(AF364-AG364&lt;&gt;0,AH364/(AF364-AG364),"")</f>
        <v>16</v>
      </c>
      <c r="AM364" s="34"/>
      <c r="AN364" s="34"/>
      <c r="AO364" s="34"/>
      <c r="AP364" s="34"/>
      <c r="AQ364" s="34"/>
      <c r="AR364" s="34"/>
      <c r="AS364" s="35">
        <f>IF(AM364-AN364&lt;&gt;0,AO364/(AM364-AN364),"")</f>
      </c>
      <c r="AT364" s="36"/>
      <c r="AU364" s="36"/>
      <c r="AV364" s="36"/>
      <c r="AW364" s="36"/>
      <c r="AX364" s="36"/>
      <c r="AY364" s="36"/>
      <c r="AZ364" s="36">
        <f>IF(AT364-AU364&lt;&gt;0,AV364/(AT364-AU364),"")</f>
      </c>
    </row>
    <row r="365" spans="1:52" ht="12.75" customHeight="1">
      <c r="A365" s="17" t="s">
        <v>378</v>
      </c>
      <c r="B365" s="17"/>
      <c r="C365" s="17">
        <v>504</v>
      </c>
      <c r="D365" s="20">
        <f>$K365+$R365+$Y365+$AF365+$AM365+$AT365</f>
        <v>42</v>
      </c>
      <c r="E365" s="21">
        <f>$L365+$S365+$Z365+$AG365+$AN365+$AU365</f>
        <v>3</v>
      </c>
      <c r="F365" s="21">
        <f>$M365+$T365+$AA365+$AH365+$AO365+$AV365</f>
        <v>432</v>
      </c>
      <c r="G365" s="22">
        <f>MAX($N365,$U365,$AB365,$AI365,$AP365,$AW365)</f>
        <v>54</v>
      </c>
      <c r="H365" s="22">
        <f>$O365+$V365+$AC365+$AJ365+$AQ365+$AX365</f>
        <v>1</v>
      </c>
      <c r="I365" s="22">
        <f>$P365+$W365+$AD365+$AK365+$AR365+$AY365</f>
        <v>0</v>
      </c>
      <c r="J365" s="23">
        <f>IF(D365-E365&lt;&gt;0,F365/(D365-E365),"")</f>
        <v>11.076923076923077</v>
      </c>
      <c r="K365" s="24">
        <v>1</v>
      </c>
      <c r="L365" s="24">
        <v>0</v>
      </c>
      <c r="M365" s="24">
        <v>0</v>
      </c>
      <c r="N365" s="24">
        <v>0</v>
      </c>
      <c r="O365" s="24"/>
      <c r="P365" s="24"/>
      <c r="Q365" s="26">
        <f>IF(K365-L365&lt;&gt;0,M365/(K365-L365),"")</f>
        <v>0</v>
      </c>
      <c r="R365" s="27">
        <v>16</v>
      </c>
      <c r="S365" s="27">
        <v>1</v>
      </c>
      <c r="T365" s="27">
        <v>134</v>
      </c>
      <c r="U365" s="66">
        <v>32</v>
      </c>
      <c r="V365" s="27"/>
      <c r="W365" s="27"/>
      <c r="X365" s="29">
        <f>IF(R365-S365&lt;&gt;0,T365/(R365-S365),"")</f>
        <v>8.933333333333334</v>
      </c>
      <c r="Y365" s="30">
        <v>13</v>
      </c>
      <c r="Z365" s="30">
        <v>2</v>
      </c>
      <c r="AA365" s="30">
        <v>204</v>
      </c>
      <c r="AB365" s="30">
        <v>54</v>
      </c>
      <c r="AC365" s="30">
        <v>1</v>
      </c>
      <c r="AD365" s="30"/>
      <c r="AE365" s="31">
        <f>IF(Y365-Z365&lt;&gt;0,AA365/(Y365-Z365),"")</f>
        <v>18.545454545454547</v>
      </c>
      <c r="AF365" s="32">
        <v>5</v>
      </c>
      <c r="AG365" s="32">
        <v>0</v>
      </c>
      <c r="AH365" s="32">
        <v>27</v>
      </c>
      <c r="AI365" s="32">
        <v>15</v>
      </c>
      <c r="AJ365" s="32"/>
      <c r="AK365" s="32"/>
      <c r="AL365" s="33">
        <f>IF(AF365-AG365&lt;&gt;0,AH365/(AF365-AG365),"")</f>
        <v>5.4</v>
      </c>
      <c r="AM365" s="40">
        <v>7</v>
      </c>
      <c r="AN365" s="40">
        <v>0</v>
      </c>
      <c r="AO365" s="40">
        <v>67</v>
      </c>
      <c r="AP365" s="34">
        <v>37</v>
      </c>
      <c r="AQ365" s="34"/>
      <c r="AR365" s="34"/>
      <c r="AS365" s="35">
        <f>IF(AM365-AN365&lt;&gt;0,AO365/(AM365-AN365),"")</f>
        <v>9.571428571428571</v>
      </c>
      <c r="AT365" s="36"/>
      <c r="AU365" s="36"/>
      <c r="AV365" s="36"/>
      <c r="AW365" s="36"/>
      <c r="AX365" s="36"/>
      <c r="AY365" s="36"/>
      <c r="AZ365" s="36">
        <f>IF(AT365-AU365&lt;&gt;0,AV365/(AT365-AU365),"")</f>
      </c>
    </row>
    <row r="366" spans="1:52" ht="12.75" customHeight="1">
      <c r="A366" s="17" t="s">
        <v>379</v>
      </c>
      <c r="B366" s="17">
        <v>1985</v>
      </c>
      <c r="C366" s="17">
        <v>92</v>
      </c>
      <c r="D366" s="20">
        <f>$K366+$R366+$Y366+$AF366+$AM366+$AT366</f>
        <v>15</v>
      </c>
      <c r="E366" s="21">
        <f>$L366+$S366+$Z366+$AG366+$AN366+$AU366</f>
        <v>1</v>
      </c>
      <c r="F366" s="21">
        <f>$M366+$T366+$AA366+$AH366+$AO366+$AV366</f>
        <v>81</v>
      </c>
      <c r="G366" s="22">
        <f>MAX($N366,$U366,$AB366,$AI366,$AP366,$AW366)</f>
        <v>23</v>
      </c>
      <c r="H366" s="22">
        <f>$O366+$V366+$AC366+$AJ366+$AQ366+$AX366</f>
        <v>0</v>
      </c>
      <c r="I366" s="22">
        <f>$P366+$W366+$AD366+$AK366+$AR366+$AY366</f>
        <v>0</v>
      </c>
      <c r="J366" s="23">
        <f>IF(D366-E366&lt;&gt;0,F366/(D366-E366),"")</f>
        <v>5.785714285714286</v>
      </c>
      <c r="K366" s="24"/>
      <c r="L366" s="24"/>
      <c r="M366" s="24"/>
      <c r="N366" s="24"/>
      <c r="O366" s="24"/>
      <c r="P366" s="24"/>
      <c r="Q366" s="26">
        <f>IF(K366-L366&lt;&gt;0,M366/(K366-L366),"")</f>
      </c>
      <c r="R366" s="27"/>
      <c r="S366" s="27"/>
      <c r="T366" s="27"/>
      <c r="U366" s="27"/>
      <c r="V366" s="27"/>
      <c r="W366" s="27"/>
      <c r="X366" s="29">
        <f>IF(R366-S366&lt;&gt;0,T366/(R366-S366),"")</f>
      </c>
      <c r="Y366" s="30">
        <v>15</v>
      </c>
      <c r="Z366" s="30">
        <v>1</v>
      </c>
      <c r="AA366" s="30">
        <v>81</v>
      </c>
      <c r="AB366" s="30">
        <v>23</v>
      </c>
      <c r="AC366" s="30"/>
      <c r="AD366" s="30"/>
      <c r="AE366" s="31">
        <f>IF(Y366-Z366&lt;&gt;0,AA366/(Y366-Z366),"")</f>
        <v>5.785714285714286</v>
      </c>
      <c r="AF366" s="32"/>
      <c r="AG366" s="32"/>
      <c r="AH366" s="32"/>
      <c r="AI366" s="32"/>
      <c r="AJ366" s="32"/>
      <c r="AK366" s="32"/>
      <c r="AL366" s="33">
        <f>IF(AF366-AG366&lt;&gt;0,AH366/(AF366-AG366),"")</f>
      </c>
      <c r="AM366" s="34"/>
      <c r="AN366" s="34"/>
      <c r="AO366" s="34"/>
      <c r="AP366" s="34"/>
      <c r="AQ366" s="34"/>
      <c r="AR366" s="34"/>
      <c r="AS366" s="35">
        <f>IF(AM366-AN366&lt;&gt;0,AO366/(AM366-AN366),"")</f>
      </c>
      <c r="AT366" s="36"/>
      <c r="AU366" s="36"/>
      <c r="AV366" s="36"/>
      <c r="AW366" s="36"/>
      <c r="AX366" s="36"/>
      <c r="AY366" s="36"/>
      <c r="AZ366" s="36">
        <f>IF(AT366-AU366&lt;&gt;0,AV366/(AT366-AU366),"")</f>
      </c>
    </row>
    <row r="367" spans="1:52" ht="12.75" customHeight="1">
      <c r="A367" s="17" t="s">
        <v>380</v>
      </c>
      <c r="B367" s="17">
        <v>1986</v>
      </c>
      <c r="C367" s="17">
        <v>101</v>
      </c>
      <c r="D367" s="20">
        <f>$K367+$R367+$Y367+$AF367+$AM367+$AT367</f>
        <v>2</v>
      </c>
      <c r="E367" s="21">
        <f>$L367+$S367+$Z367+$AG367+$AN367+$AU367</f>
        <v>1</v>
      </c>
      <c r="F367" s="21">
        <f>$M367+$T367+$AA367+$AH367+$AO367+$AV367</f>
        <v>5</v>
      </c>
      <c r="G367" s="22">
        <f>MAX($N367,$U367,$AB367,$AI367,$AP367,$AW367)</f>
        <v>5</v>
      </c>
      <c r="H367" s="22">
        <f>$O367+$V367+$AC367+$AJ367+$AQ367+$AX367</f>
        <v>0</v>
      </c>
      <c r="I367" s="22">
        <f>$P367+$W367+$AD367+$AK367+$AR367+$AY367</f>
        <v>0</v>
      </c>
      <c r="J367" s="23">
        <f>IF(D367-E367&lt;&gt;0,F367/(D367-E367),"")</f>
        <v>5</v>
      </c>
      <c r="K367" s="24"/>
      <c r="L367" s="24"/>
      <c r="M367" s="24"/>
      <c r="N367" s="24"/>
      <c r="O367" s="24"/>
      <c r="P367" s="24"/>
      <c r="Q367" s="26">
        <f>IF(K367-L367&lt;&gt;0,M367/(K367-L367),"")</f>
      </c>
      <c r="R367" s="38">
        <v>1</v>
      </c>
      <c r="S367" s="38">
        <v>1</v>
      </c>
      <c r="T367" s="38">
        <v>5</v>
      </c>
      <c r="U367" s="38">
        <v>5</v>
      </c>
      <c r="V367" s="38"/>
      <c r="W367" s="38"/>
      <c r="X367" s="29">
        <f>IF(R367-S367&lt;&gt;0,T367/(R367-S367),"")</f>
      </c>
      <c r="Y367" s="30">
        <v>1</v>
      </c>
      <c r="Z367" s="30">
        <v>0</v>
      </c>
      <c r="AA367" s="30">
        <v>0</v>
      </c>
      <c r="AB367" s="30">
        <v>0</v>
      </c>
      <c r="AC367" s="30"/>
      <c r="AD367" s="30"/>
      <c r="AE367" s="31">
        <f>IF(Y367-Z367&lt;&gt;0,AA367/(Y367-Z367),"")</f>
        <v>0</v>
      </c>
      <c r="AF367" s="32"/>
      <c r="AG367" s="32"/>
      <c r="AH367" s="32"/>
      <c r="AI367" s="32"/>
      <c r="AJ367" s="32"/>
      <c r="AK367" s="32"/>
      <c r="AL367" s="33">
        <f>IF(AF367-AG367&lt;&gt;0,AH367/(AF367-AG367),"")</f>
      </c>
      <c r="AM367" s="34"/>
      <c r="AN367" s="34"/>
      <c r="AO367" s="34"/>
      <c r="AP367" s="34"/>
      <c r="AQ367" s="34"/>
      <c r="AR367" s="34"/>
      <c r="AS367" s="35">
        <f>IF(AM367-AN367&lt;&gt;0,AO367/(AM367-AN367),"")</f>
      </c>
      <c r="AT367" s="36"/>
      <c r="AU367" s="36"/>
      <c r="AV367" s="36"/>
      <c r="AW367" s="36"/>
      <c r="AX367" s="36"/>
      <c r="AY367" s="36"/>
      <c r="AZ367" s="36">
        <f>IF(AT367-AU367&lt;&gt;0,AV367/(AT367-AU367),"")</f>
      </c>
    </row>
    <row r="368" spans="1:52" ht="12.75" customHeight="1">
      <c r="A368" s="17" t="s">
        <v>381</v>
      </c>
      <c r="B368" s="17"/>
      <c r="C368" s="17">
        <v>626</v>
      </c>
      <c r="D368" s="20">
        <f>$K368+$R368+$Y368+$AF368+$AM368+$AT368</f>
        <v>9</v>
      </c>
      <c r="E368" s="21">
        <f>$L368+$S368+$Z368+$AG368+$AN368+$AU368</f>
        <v>1</v>
      </c>
      <c r="F368" s="21">
        <f>$M368+$T368+$AA368+$AH368+$AO368+$AV368</f>
        <v>77</v>
      </c>
      <c r="G368" s="22">
        <f>MAX($N368,$U368,$AB368,$AI368,$AP368,$AW368)</f>
        <v>24</v>
      </c>
      <c r="H368" s="22">
        <f>$O368+$V368+$AC368+$AJ368+$AQ368+$AX368</f>
        <v>0</v>
      </c>
      <c r="I368" s="22">
        <f>$P368+$W368+$AD368+$AK368+$AR368+$AY368</f>
        <v>0</v>
      </c>
      <c r="J368" s="23">
        <f>IF(D368-E368&lt;&gt;0,F368/(D368-E368),"")</f>
        <v>9.625</v>
      </c>
      <c r="K368" s="24">
        <v>9</v>
      </c>
      <c r="L368" s="24">
        <v>1</v>
      </c>
      <c r="M368" s="24">
        <v>77</v>
      </c>
      <c r="N368" s="24">
        <v>24</v>
      </c>
      <c r="O368" s="24"/>
      <c r="P368" s="24"/>
      <c r="Q368" s="26">
        <f>IF(K368-L368&lt;&gt;0,M368/(K368-L368),"")</f>
        <v>9.625</v>
      </c>
      <c r="R368" s="27"/>
      <c r="S368" s="27"/>
      <c r="T368" s="27"/>
      <c r="U368" s="27"/>
      <c r="V368" s="27"/>
      <c r="W368" s="27"/>
      <c r="X368" s="29">
        <f>IF(R368-S368&lt;&gt;0,T368/(R368-S368),"")</f>
      </c>
      <c r="Y368" s="30"/>
      <c r="Z368" s="30"/>
      <c r="AA368" s="30"/>
      <c r="AB368" s="30"/>
      <c r="AC368" s="30"/>
      <c r="AD368" s="30"/>
      <c r="AE368" s="31">
        <f>IF(Y368-Z368&lt;&gt;0,AA368/(Y368-Z368),"")</f>
      </c>
      <c r="AF368" s="32"/>
      <c r="AG368" s="32"/>
      <c r="AH368" s="32"/>
      <c r="AI368" s="32"/>
      <c r="AJ368" s="32"/>
      <c r="AK368" s="32"/>
      <c r="AL368" s="33">
        <f>IF(AF368-AG368&lt;&gt;0,AH368/(AF368-AG368),"")</f>
      </c>
      <c r="AM368" s="34"/>
      <c r="AN368" s="34"/>
      <c r="AO368" s="34"/>
      <c r="AP368" s="34"/>
      <c r="AQ368" s="34"/>
      <c r="AR368" s="34"/>
      <c r="AS368" s="35">
        <f>IF(AM368-AN368&lt;&gt;0,AO368/(AM368-AN368),"")</f>
      </c>
      <c r="AT368" s="36"/>
      <c r="AU368" s="36"/>
      <c r="AV368" s="36"/>
      <c r="AW368" s="36"/>
      <c r="AX368" s="36"/>
      <c r="AY368" s="36"/>
      <c r="AZ368" s="36">
        <f>IF(AT368-AU368&lt;&gt;0,AV368/(AT368-AU368),"")</f>
      </c>
    </row>
    <row r="369" spans="1:52" ht="12.75" customHeight="1">
      <c r="A369" s="17" t="s">
        <v>382</v>
      </c>
      <c r="B369" s="17"/>
      <c r="C369" s="17">
        <v>259</v>
      </c>
      <c r="D369" s="20">
        <f>$K369+$R369+$Y369+$AF369+$AM369+$AT369</f>
        <v>37</v>
      </c>
      <c r="E369" s="21">
        <f>$L369+$S369+$Z369+$AG369+$AN369+$AU369</f>
        <v>1</v>
      </c>
      <c r="F369" s="21">
        <f>$M369+$T369+$AA369+$AH369+$AO369+$AV369</f>
        <v>749</v>
      </c>
      <c r="G369" s="22">
        <f>MAX($N369,$U369,$AB369,$AI369,$AP369,$AW369)</f>
        <v>106</v>
      </c>
      <c r="H369" s="22">
        <f>$O369+$V369+$AC369+$AJ369+$AQ369+$AX369</f>
        <v>1</v>
      </c>
      <c r="I369" s="22">
        <f>$P369+$W369+$AD369+$AK369+$AR369+$AY369</f>
        <v>1</v>
      </c>
      <c r="J369" s="23">
        <f>IF(D369-E369&lt;&gt;0,F369/(D369-E369),"")</f>
        <v>20.805555555555557</v>
      </c>
      <c r="K369" s="24">
        <v>26</v>
      </c>
      <c r="L369" s="24">
        <v>0</v>
      </c>
      <c r="M369" s="24">
        <v>473</v>
      </c>
      <c r="N369" s="24">
        <v>70</v>
      </c>
      <c r="O369" s="24">
        <v>1</v>
      </c>
      <c r="P369" s="24"/>
      <c r="Q369" s="26">
        <f>IF(K369-L369&lt;&gt;0,M369/(K369-L369),"")</f>
        <v>18.192307692307693</v>
      </c>
      <c r="R369" s="38">
        <v>11</v>
      </c>
      <c r="S369" s="38">
        <v>1</v>
      </c>
      <c r="T369" s="38">
        <v>276</v>
      </c>
      <c r="U369" s="38">
        <v>106</v>
      </c>
      <c r="V369" s="38"/>
      <c r="W369" s="38">
        <v>1</v>
      </c>
      <c r="X369" s="29">
        <f>IF(R369-S369&lt;&gt;0,T369/(R369-S369),"")</f>
        <v>27.6</v>
      </c>
      <c r="Y369" s="30"/>
      <c r="Z369" s="30"/>
      <c r="AA369" s="30"/>
      <c r="AB369" s="30"/>
      <c r="AC369" s="30"/>
      <c r="AD369" s="30"/>
      <c r="AE369" s="31">
        <f>IF(Y369-Z369&lt;&gt;0,AA369/(Y369-Z369),"")</f>
      </c>
      <c r="AF369" s="32"/>
      <c r="AG369" s="32"/>
      <c r="AH369" s="32"/>
      <c r="AI369" s="32"/>
      <c r="AJ369" s="32"/>
      <c r="AK369" s="32"/>
      <c r="AL369" s="33">
        <f>IF(AF369-AG369&lt;&gt;0,AH369/(AF369-AG369),"")</f>
      </c>
      <c r="AM369" s="34"/>
      <c r="AN369" s="34"/>
      <c r="AO369" s="34"/>
      <c r="AP369" s="34"/>
      <c r="AQ369" s="34"/>
      <c r="AR369" s="34"/>
      <c r="AS369" s="35">
        <f>IF(AM369-AN369&lt;&gt;0,AO369/(AM369-AN369),"")</f>
      </c>
      <c r="AT369" s="36"/>
      <c r="AU369" s="36"/>
      <c r="AV369" s="36"/>
      <c r="AW369" s="36"/>
      <c r="AX369" s="36"/>
      <c r="AY369" s="36"/>
      <c r="AZ369" s="36">
        <f>IF(AT369-AU369&lt;&gt;0,AV369/(AT369-AU369),"")</f>
      </c>
    </row>
    <row r="370" spans="1:52" ht="12.75" customHeight="1">
      <c r="A370" s="17" t="s">
        <v>383</v>
      </c>
      <c r="B370" s="17"/>
      <c r="C370" s="17">
        <v>408</v>
      </c>
      <c r="D370" s="20">
        <f>$K370+$R370+$Y370+$AF370+$AM370+$AT370</f>
        <v>71</v>
      </c>
      <c r="E370" s="21">
        <f>$L370+$S370+$Z370+$AG370+$AN370+$AU370</f>
        <v>15</v>
      </c>
      <c r="F370" s="21">
        <f>$M370+$T370+$AA370+$AH370+$AO370+$AV370</f>
        <v>1028</v>
      </c>
      <c r="G370" s="22">
        <f>MAX($N370,$U370,$AB370,$AI370,$AP370,$AW370)</f>
        <v>64</v>
      </c>
      <c r="H370" s="22">
        <f>$O370+$V370+$AC370+$AJ370+$AQ370+$AX370</f>
        <v>3</v>
      </c>
      <c r="I370" s="22">
        <f>$P370+$W370+$AD370+$AK370+$AR370+$AY370</f>
        <v>0</v>
      </c>
      <c r="J370" s="23">
        <f>IF(D370-E370&lt;&gt;0,F370/(D370-E370),"")</f>
        <v>18.357142857142858</v>
      </c>
      <c r="K370" s="24"/>
      <c r="L370" s="24"/>
      <c r="M370" s="24"/>
      <c r="N370" s="24"/>
      <c r="O370" s="24"/>
      <c r="P370" s="24"/>
      <c r="Q370" s="26">
        <f>IF(K370-L370&lt;&gt;0,M370/(K370-L370),"")</f>
      </c>
      <c r="R370" s="27">
        <v>1</v>
      </c>
      <c r="S370" s="27">
        <v>0</v>
      </c>
      <c r="T370" s="27">
        <v>4</v>
      </c>
      <c r="U370" s="27">
        <v>4</v>
      </c>
      <c r="V370" s="27"/>
      <c r="W370" s="27"/>
      <c r="X370" s="29">
        <f>IF(R370-S370&lt;&gt;0,T370/(R370-S370),"")</f>
        <v>4</v>
      </c>
      <c r="Y370" s="39">
        <f>(5+3+4+3)+1</f>
        <v>16</v>
      </c>
      <c r="Z370" s="39">
        <v>3</v>
      </c>
      <c r="AA370" s="39">
        <f>(48+10+27+43)+2</f>
        <v>130</v>
      </c>
      <c r="AB370" s="30">
        <v>39</v>
      </c>
      <c r="AC370" s="30"/>
      <c r="AD370" s="30"/>
      <c r="AE370" s="31">
        <f>IF(Y370-Z370&lt;&gt;0,AA370/(Y370-Z370),"")</f>
        <v>10</v>
      </c>
      <c r="AF370" s="32">
        <v>37</v>
      </c>
      <c r="AG370" s="32">
        <v>7</v>
      </c>
      <c r="AH370" s="32">
        <v>617</v>
      </c>
      <c r="AI370" s="57">
        <v>51</v>
      </c>
      <c r="AJ370" s="57">
        <v>2</v>
      </c>
      <c r="AK370" s="57"/>
      <c r="AL370" s="33">
        <f>IF(AF370-AG370&lt;&gt;0,AH370/(AF370-AG370),"")</f>
        <v>20.566666666666666</v>
      </c>
      <c r="AM370" s="40">
        <v>17</v>
      </c>
      <c r="AN370" s="40">
        <v>5</v>
      </c>
      <c r="AO370" s="40">
        <v>277</v>
      </c>
      <c r="AP370" s="67">
        <v>64</v>
      </c>
      <c r="AQ370" s="58">
        <v>1</v>
      </c>
      <c r="AR370" s="58"/>
      <c r="AS370" s="35">
        <f>IF(AM370-AN370&lt;&gt;0,AO370/(AM370-AN370),"")</f>
        <v>23.083333333333332</v>
      </c>
      <c r="AT370" s="36"/>
      <c r="AU370" s="36"/>
      <c r="AV370" s="36"/>
      <c r="AW370" s="36"/>
      <c r="AX370" s="36"/>
      <c r="AY370" s="36"/>
      <c r="AZ370" s="36">
        <f>IF(AT370-AU370&lt;&gt;0,AV370/(AT370-AU370),"")</f>
      </c>
    </row>
    <row r="371" spans="1:52" ht="12.75" customHeight="1">
      <c r="A371" s="17" t="s">
        <v>384</v>
      </c>
      <c r="B371" s="17">
        <v>1982</v>
      </c>
      <c r="C371" s="17">
        <v>67</v>
      </c>
      <c r="D371" s="20">
        <f>$K371+$R371+$Y371+$AF371+$AM371+$AT371</f>
        <v>40</v>
      </c>
      <c r="E371" s="21">
        <f>$L371+$S371+$Z371+$AG371+$AN371+$AU371</f>
        <v>2</v>
      </c>
      <c r="F371" s="21">
        <f>$M371+$T371+$AA371+$AH371+$AO371+$AV371</f>
        <v>568</v>
      </c>
      <c r="G371" s="22">
        <f>MAX($N371,$U371,$AB371,$AI371,$AP371,$AW371)</f>
        <v>104</v>
      </c>
      <c r="H371" s="22">
        <f>$O371+$V371+$AC371+$AJ371+$AQ371+$AX371</f>
        <v>2</v>
      </c>
      <c r="I371" s="22">
        <f>$P371+$W371+$AD371+$AK371+$AR371+$AY371</f>
        <v>1</v>
      </c>
      <c r="J371" s="23">
        <f>IF(D371-E371&lt;&gt;0,F371/(D371-E371),"")</f>
        <v>14.947368421052632</v>
      </c>
      <c r="K371" s="24">
        <v>7</v>
      </c>
      <c r="L371" s="24">
        <v>0</v>
      </c>
      <c r="M371" s="24">
        <v>40</v>
      </c>
      <c r="N371" s="24">
        <v>11</v>
      </c>
      <c r="O371" s="24"/>
      <c r="P371" s="24"/>
      <c r="Q371" s="26">
        <f>IF(K371-L371&lt;&gt;0,M371/(K371-L371),"")</f>
        <v>5.714285714285714</v>
      </c>
      <c r="R371" s="38">
        <v>11</v>
      </c>
      <c r="S371" s="38">
        <v>1</v>
      </c>
      <c r="T371" s="38">
        <v>123</v>
      </c>
      <c r="U371" s="38">
        <v>33</v>
      </c>
      <c r="V371" s="38"/>
      <c r="W371" s="38"/>
      <c r="X371" s="29">
        <f>IF(R371-S371&lt;&gt;0,T371/(R371-S371),"")</f>
        <v>12.3</v>
      </c>
      <c r="Y371" s="30">
        <v>22</v>
      </c>
      <c r="Z371" s="30">
        <v>1</v>
      </c>
      <c r="AA371" s="30">
        <v>405</v>
      </c>
      <c r="AB371" s="30">
        <v>104</v>
      </c>
      <c r="AC371" s="30">
        <v>2</v>
      </c>
      <c r="AD371" s="30">
        <v>1</v>
      </c>
      <c r="AE371" s="31">
        <f>IF(Y371-Z371&lt;&gt;0,AA371/(Y371-Z371),"")</f>
        <v>19.285714285714285</v>
      </c>
      <c r="AF371" s="32"/>
      <c r="AG371" s="32"/>
      <c r="AH371" s="32"/>
      <c r="AI371" s="32"/>
      <c r="AJ371" s="32"/>
      <c r="AK371" s="32"/>
      <c r="AL371" s="33">
        <f>IF(AF371-AG371&lt;&gt;0,AH371/(AF371-AG371),"")</f>
      </c>
      <c r="AM371" s="34"/>
      <c r="AN371" s="34"/>
      <c r="AO371" s="34"/>
      <c r="AP371" s="34"/>
      <c r="AQ371" s="34"/>
      <c r="AR371" s="34"/>
      <c r="AS371" s="35">
        <f>IF(AM371-AN371&lt;&gt;0,AO371/(AM371-AN371),"")</f>
      </c>
      <c r="AT371" s="36"/>
      <c r="AU371" s="36"/>
      <c r="AV371" s="36"/>
      <c r="AW371" s="36"/>
      <c r="AX371" s="36"/>
      <c r="AY371" s="36"/>
      <c r="AZ371" s="36">
        <f>IF(AT371-AU371&lt;&gt;0,AV371/(AT371-AU371),"")</f>
      </c>
    </row>
    <row r="372" spans="1:52" ht="12.75" customHeight="1">
      <c r="A372" s="17" t="s">
        <v>385</v>
      </c>
      <c r="B372" s="17"/>
      <c r="C372" s="17">
        <v>596</v>
      </c>
      <c r="D372" s="20">
        <f>$K372+$R372+$Y372+$AF372+$AM372+$AT372</f>
        <v>3</v>
      </c>
      <c r="E372" s="21">
        <f>$L372+$S372+$Z372+$AG372+$AN372+$AU372</f>
        <v>0</v>
      </c>
      <c r="F372" s="21">
        <f>$M372+$T372+$AA372+$AH372+$AO372+$AV372</f>
        <v>20</v>
      </c>
      <c r="G372" s="22">
        <f>MAX($N372,$U372,$AB372,$AI372,$AP372,$AW372)</f>
        <v>8</v>
      </c>
      <c r="H372" s="22">
        <f>$O372+$V372+$AC372+$AJ372+$AQ372+$AX372</f>
        <v>0</v>
      </c>
      <c r="I372" s="22">
        <f>$P372+$W372+$AD372+$AK372+$AR372+$AY372</f>
        <v>0</v>
      </c>
      <c r="J372" s="23">
        <f>IF(D372-E372&lt;&gt;0,F372/(D372-E372),"")</f>
        <v>6.666666666666667</v>
      </c>
      <c r="K372" s="24"/>
      <c r="L372" s="24"/>
      <c r="M372" s="24"/>
      <c r="N372" s="24"/>
      <c r="O372" s="24"/>
      <c r="P372" s="24"/>
      <c r="Q372" s="26"/>
      <c r="R372" s="38"/>
      <c r="S372" s="38"/>
      <c r="T372" s="38"/>
      <c r="U372" s="38"/>
      <c r="V372" s="38"/>
      <c r="W372" s="38"/>
      <c r="X372" s="29"/>
      <c r="Y372" s="30"/>
      <c r="Z372" s="30"/>
      <c r="AA372" s="30"/>
      <c r="AB372" s="30"/>
      <c r="AC372" s="30"/>
      <c r="AD372" s="30"/>
      <c r="AE372" s="31"/>
      <c r="AF372" s="32">
        <v>2</v>
      </c>
      <c r="AG372" s="32">
        <v>0</v>
      </c>
      <c r="AH372" s="32">
        <v>14</v>
      </c>
      <c r="AI372" s="32">
        <v>8</v>
      </c>
      <c r="AJ372" s="32"/>
      <c r="AK372" s="32"/>
      <c r="AL372" s="33">
        <f>IF(AF372-AG372&lt;&gt;0,AH372/(AF372-AG372),"")</f>
        <v>7</v>
      </c>
      <c r="AM372" s="34">
        <v>1</v>
      </c>
      <c r="AN372" s="34">
        <v>0</v>
      </c>
      <c r="AO372" s="34">
        <v>6</v>
      </c>
      <c r="AP372" s="34">
        <v>6</v>
      </c>
      <c r="AQ372" s="34"/>
      <c r="AR372" s="34"/>
      <c r="AS372" s="35">
        <f>IF(AM372-AN372&lt;&gt;0,AO372/(AM372-AN372),"")</f>
        <v>6</v>
      </c>
      <c r="AT372" s="36"/>
      <c r="AU372" s="36"/>
      <c r="AV372" s="36"/>
      <c r="AW372" s="36"/>
      <c r="AX372" s="36"/>
      <c r="AY372" s="36"/>
      <c r="AZ372" s="36">
        <f>IF(AT372-AU372&lt;&gt;0,AV372/(AT372-AU372),"")</f>
      </c>
    </row>
    <row r="373" spans="1:52" ht="12.75" customHeight="1">
      <c r="A373" s="17" t="s">
        <v>386</v>
      </c>
      <c r="B373" s="17"/>
      <c r="C373" s="17">
        <v>330</v>
      </c>
      <c r="D373" s="20">
        <f>$K373+$R373+$Y373+$AF373+$AM373+$AT373</f>
        <v>2</v>
      </c>
      <c r="E373" s="21">
        <f>$L373+$S373+$Z373+$AG373+$AN373+$AU373</f>
        <v>2</v>
      </c>
      <c r="F373" s="21">
        <f>$M373+$T373+$AA373+$AH373+$AO373+$AV373</f>
        <v>1</v>
      </c>
      <c r="G373" s="22">
        <f>MAX($N373,$U373,$AB373,$AI373,$AP373,$AW373)</f>
        <v>1</v>
      </c>
      <c r="H373" s="22">
        <f>$O373+$V373+$AC373+$AJ373+$AQ373+$AX373</f>
        <v>0</v>
      </c>
      <c r="I373" s="22">
        <f>$P373+$W373+$AD373+$AK373+$AR373+$AY373</f>
        <v>0</v>
      </c>
      <c r="J373" s="23">
        <f>IF(D373-E373&lt;&gt;0,F373/(D373-E373),"")</f>
      </c>
      <c r="K373" s="24"/>
      <c r="L373" s="24"/>
      <c r="M373" s="24"/>
      <c r="N373" s="24"/>
      <c r="O373" s="24"/>
      <c r="P373" s="24"/>
      <c r="Q373" s="26">
        <f>IF(K373-L373&lt;&gt;0,M373/(K373-L373),"")</f>
      </c>
      <c r="R373" s="27"/>
      <c r="S373" s="27"/>
      <c r="T373" s="27"/>
      <c r="U373" s="27"/>
      <c r="V373" s="27"/>
      <c r="W373" s="27"/>
      <c r="X373" s="29">
        <f>IF(R373-S373&lt;&gt;0,T373/(R373-S373),"")</f>
      </c>
      <c r="Y373" s="30"/>
      <c r="Z373" s="30"/>
      <c r="AA373" s="30"/>
      <c r="AB373" s="30"/>
      <c r="AC373" s="30"/>
      <c r="AD373" s="30"/>
      <c r="AE373" s="31">
        <f>IF(Y373-Z373&lt;&gt;0,AA373/(Y373-Z373),"")</f>
      </c>
      <c r="AF373" s="32">
        <v>2</v>
      </c>
      <c r="AG373" s="32">
        <v>2</v>
      </c>
      <c r="AH373" s="32">
        <v>1</v>
      </c>
      <c r="AI373" s="32">
        <v>1</v>
      </c>
      <c r="AJ373" s="32"/>
      <c r="AK373" s="32"/>
      <c r="AL373" s="33">
        <f>IF(AF373-AG373&lt;&gt;0,AH373/(AF373-AG373),"")</f>
      </c>
      <c r="AM373" s="34"/>
      <c r="AN373" s="34"/>
      <c r="AO373" s="34"/>
      <c r="AP373" s="34"/>
      <c r="AQ373" s="34"/>
      <c r="AR373" s="34"/>
      <c r="AS373" s="35">
        <f>IF(AM373-AN373&lt;&gt;0,AO373/(AM373-AN373),"")</f>
      </c>
      <c r="AT373" s="36"/>
      <c r="AU373" s="36"/>
      <c r="AV373" s="36"/>
      <c r="AW373" s="36"/>
      <c r="AX373" s="36"/>
      <c r="AY373" s="36"/>
      <c r="AZ373" s="36">
        <f>IF(AT373-AU373&lt;&gt;0,AV373/(AT373-AU373),"")</f>
      </c>
    </row>
    <row r="374" spans="1:52" ht="12.75" customHeight="1">
      <c r="A374" s="17" t="s">
        <v>387</v>
      </c>
      <c r="B374" s="17"/>
      <c r="C374" s="17">
        <v>270</v>
      </c>
      <c r="D374" s="20">
        <f>$K374+$R374+$Y374+$AF374+$AM374+$AT374</f>
        <v>14</v>
      </c>
      <c r="E374" s="21">
        <f>$L374+$S374+$Z374+$AG374+$AN374+$AU374</f>
        <v>3</v>
      </c>
      <c r="F374" s="21">
        <f>$M374+$T374+$AA374+$AH374+$AO374+$AV374</f>
        <v>144</v>
      </c>
      <c r="G374" s="22">
        <f>MAX($N374,$U374,$AB374,$AI374,$AP374,$AW374)</f>
        <v>41</v>
      </c>
      <c r="H374" s="22">
        <f>$O374+$V374+$AC374+$AJ374+$AQ374+$AX374</f>
        <v>0</v>
      </c>
      <c r="I374" s="22">
        <f>$P374+$W374+$AD374+$AK374+$AR374+$AY374</f>
        <v>0</v>
      </c>
      <c r="J374" s="23">
        <f>IF(D374-E374&lt;&gt;0,F374/(D374-E374),"")</f>
        <v>13.090909090909092</v>
      </c>
      <c r="K374" s="24"/>
      <c r="L374" s="24"/>
      <c r="M374" s="24"/>
      <c r="N374" s="24"/>
      <c r="O374" s="24"/>
      <c r="P374" s="24"/>
      <c r="Q374" s="26">
        <f>IF(K374-L374&lt;&gt;0,M374/(K374-L374),"")</f>
      </c>
      <c r="R374" s="27"/>
      <c r="S374" s="27"/>
      <c r="T374" s="27"/>
      <c r="U374" s="27"/>
      <c r="V374" s="27"/>
      <c r="W374" s="27"/>
      <c r="X374" s="29">
        <f>IF(R374-S374&lt;&gt;0,T374/(R374-S374),"")</f>
      </c>
      <c r="Y374" s="30">
        <v>6</v>
      </c>
      <c r="Z374" s="30">
        <v>3</v>
      </c>
      <c r="AA374" s="30">
        <v>55</v>
      </c>
      <c r="AB374" s="30">
        <v>28</v>
      </c>
      <c r="AC374" s="30"/>
      <c r="AD374" s="30"/>
      <c r="AE374" s="31">
        <f>IF(Y374-Z374&lt;&gt;0,AA374/(Y374-Z374),"")</f>
        <v>18.333333333333332</v>
      </c>
      <c r="AF374" s="32">
        <v>8</v>
      </c>
      <c r="AG374" s="32">
        <v>0</v>
      </c>
      <c r="AH374" s="32">
        <v>89</v>
      </c>
      <c r="AI374" s="32">
        <v>41</v>
      </c>
      <c r="AJ374" s="32"/>
      <c r="AK374" s="32"/>
      <c r="AL374" s="33">
        <f>IF(AF374-AG374&lt;&gt;0,AH374/(AF374-AG374),"")</f>
        <v>11.125</v>
      </c>
      <c r="AM374" s="34"/>
      <c r="AN374" s="34"/>
      <c r="AO374" s="34"/>
      <c r="AP374" s="34"/>
      <c r="AQ374" s="34"/>
      <c r="AR374" s="34"/>
      <c r="AS374" s="35">
        <f>IF(AM374-AN374&lt;&gt;0,AO374/(AM374-AN374),"")</f>
      </c>
      <c r="AT374" s="36"/>
      <c r="AU374" s="36"/>
      <c r="AV374" s="36"/>
      <c r="AW374" s="36"/>
      <c r="AX374" s="36"/>
      <c r="AY374" s="36"/>
      <c r="AZ374" s="36">
        <f>IF(AT374-AU374&lt;&gt;0,AV374/(AT374-AU374),"")</f>
      </c>
    </row>
    <row r="375" spans="1:52" ht="12.75" customHeight="1">
      <c r="A375" s="17" t="s">
        <v>388</v>
      </c>
      <c r="B375" s="17"/>
      <c r="C375" s="17">
        <v>424</v>
      </c>
      <c r="D375" s="20">
        <f>$K375+$R375+$Y375+$AF375+$AM375+$AT375</f>
        <v>1</v>
      </c>
      <c r="E375" s="21">
        <f>$L375+$S375+$Z375+$AG375+$AN375+$AU375</f>
        <v>0</v>
      </c>
      <c r="F375" s="21">
        <f>$M375+$T375+$AA375+$AH375+$AO375+$AV375</f>
        <v>1</v>
      </c>
      <c r="G375" s="22">
        <f>MAX($N375,$U375,$AB375,$AI375,$AP375,$AW375)</f>
        <v>1</v>
      </c>
      <c r="H375" s="22">
        <f>$O375+$V375+$AC375+$AJ375+$AQ375+$AX375</f>
        <v>0</v>
      </c>
      <c r="I375" s="22">
        <f>$P375+$W375+$AD375+$AK375+$AR375+$AY375</f>
        <v>0</v>
      </c>
      <c r="J375" s="23">
        <f>IF(D375-E375&lt;&gt;0,F375/(D375-E375),"")</f>
        <v>1</v>
      </c>
      <c r="K375" s="24"/>
      <c r="L375" s="24"/>
      <c r="M375" s="24"/>
      <c r="N375" s="24"/>
      <c r="O375" s="24"/>
      <c r="P375" s="24"/>
      <c r="Q375" s="26">
        <f>IF(K375-L375&lt;&gt;0,M375/(K375-L375),"")</f>
      </c>
      <c r="R375" s="27"/>
      <c r="S375" s="27"/>
      <c r="T375" s="27"/>
      <c r="U375" s="27"/>
      <c r="V375" s="27"/>
      <c r="W375" s="27"/>
      <c r="X375" s="29">
        <f>IF(R375-S375&lt;&gt;0,T375/(R375-S375),"")</f>
      </c>
      <c r="Y375" s="30"/>
      <c r="Z375" s="30"/>
      <c r="AA375" s="30"/>
      <c r="AB375" s="30"/>
      <c r="AC375" s="30"/>
      <c r="AD375" s="30"/>
      <c r="AE375" s="31">
        <f>IF(Y375-Z375&lt;&gt;0,AA375/(Y375-Z375),"")</f>
      </c>
      <c r="AF375" s="32"/>
      <c r="AG375" s="32"/>
      <c r="AH375" s="32"/>
      <c r="AI375" s="32"/>
      <c r="AJ375" s="32"/>
      <c r="AK375" s="32"/>
      <c r="AL375" s="33">
        <f>IF(AF375-AG375&lt;&gt;0,AH375/(AF375-AG375),"")</f>
      </c>
      <c r="AM375" s="34">
        <v>1</v>
      </c>
      <c r="AN375" s="34">
        <v>0</v>
      </c>
      <c r="AO375" s="34">
        <v>1</v>
      </c>
      <c r="AP375" s="34">
        <v>1</v>
      </c>
      <c r="AQ375" s="34"/>
      <c r="AR375" s="34"/>
      <c r="AS375" s="35">
        <f>IF(AM375-AN375&lt;&gt;0,AO375/(AM375-AN375),"")</f>
        <v>1</v>
      </c>
      <c r="AT375" s="36"/>
      <c r="AU375" s="36"/>
      <c r="AV375" s="36"/>
      <c r="AW375" s="36"/>
      <c r="AX375" s="36"/>
      <c r="AY375" s="36"/>
      <c r="AZ375" s="36">
        <f>IF(AT375-AU375&lt;&gt;0,AV375/(AT375-AU375),"")</f>
      </c>
    </row>
    <row r="376" spans="1:52" ht="12.75" customHeight="1">
      <c r="A376" s="17" t="s">
        <v>389</v>
      </c>
      <c r="B376" s="17">
        <v>1978</v>
      </c>
      <c r="C376" s="17">
        <v>44</v>
      </c>
      <c r="D376" s="20">
        <f>$K376+$R376+$Y376+$AF376+$AM376+$AT376</f>
        <v>84</v>
      </c>
      <c r="E376" s="21">
        <f>$L376+$S376+$Z376+$AG376+$AN376+$AU376</f>
        <v>15</v>
      </c>
      <c r="F376" s="21">
        <f>$M376+$T376+$AA376+$AH376+$AO376+$AV376</f>
        <v>1309</v>
      </c>
      <c r="G376" s="22">
        <f>MAX($N376,$U376,$AB376,$AI376,$AP376,$AW376)</f>
        <v>78</v>
      </c>
      <c r="H376" s="22">
        <f>$O376+$V376+$AC376+$AJ376+$AQ376+$AX376</f>
        <v>9</v>
      </c>
      <c r="I376" s="22">
        <f>$P376+$W376+$AD376+$AK376+$AR376+$AY376</f>
        <v>0</v>
      </c>
      <c r="J376" s="23">
        <f>IF(D376-E376&lt;&gt;0,F376/(D376-E376),"")</f>
        <v>18.971014492753625</v>
      </c>
      <c r="K376" s="24"/>
      <c r="L376" s="24"/>
      <c r="M376" s="24"/>
      <c r="N376" s="24"/>
      <c r="O376" s="24"/>
      <c r="P376" s="24"/>
      <c r="Q376" s="26">
        <f>IF(K376-L376&lt;&gt;0,M376/(K376-L376),"")</f>
      </c>
      <c r="R376" s="38">
        <v>35</v>
      </c>
      <c r="S376" s="38">
        <v>8</v>
      </c>
      <c r="T376" s="38">
        <v>531</v>
      </c>
      <c r="U376" s="38">
        <v>78</v>
      </c>
      <c r="V376" s="38">
        <v>6</v>
      </c>
      <c r="W376" s="38"/>
      <c r="X376" s="29">
        <f>IF(R376-S376&lt;&gt;0,T376/(R376-S376),"")</f>
        <v>19.666666666666668</v>
      </c>
      <c r="Y376" s="30">
        <v>49</v>
      </c>
      <c r="Z376" s="30">
        <v>7</v>
      </c>
      <c r="AA376" s="30">
        <v>778</v>
      </c>
      <c r="AB376" s="30">
        <v>64</v>
      </c>
      <c r="AC376" s="30">
        <v>3</v>
      </c>
      <c r="AD376" s="30"/>
      <c r="AE376" s="31">
        <f>IF(Y376-Z376&lt;&gt;0,AA376/(Y376-Z376),"")</f>
        <v>18.523809523809526</v>
      </c>
      <c r="AF376" s="32"/>
      <c r="AG376" s="32"/>
      <c r="AH376" s="32"/>
      <c r="AI376" s="32"/>
      <c r="AJ376" s="32"/>
      <c r="AK376" s="32"/>
      <c r="AL376" s="33">
        <f>IF(AF376-AG376&lt;&gt;0,AH376/(AF376-AG376),"")</f>
      </c>
      <c r="AM376" s="34"/>
      <c r="AN376" s="34"/>
      <c r="AO376" s="34"/>
      <c r="AP376" s="34"/>
      <c r="AQ376" s="34"/>
      <c r="AR376" s="34"/>
      <c r="AS376" s="35">
        <f>IF(AM376-AN376&lt;&gt;0,AO376/(AM376-AN376),"")</f>
      </c>
      <c r="AT376" s="36"/>
      <c r="AU376" s="36"/>
      <c r="AV376" s="36"/>
      <c r="AW376" s="36"/>
      <c r="AX376" s="36"/>
      <c r="AY376" s="36"/>
      <c r="AZ376" s="36">
        <f>IF(AT376-AU376&lt;&gt;0,AV376/(AT376-AU376),"")</f>
      </c>
    </row>
    <row r="377" spans="1:52" ht="12.75" customHeight="1">
      <c r="A377" s="17" t="s">
        <v>390</v>
      </c>
      <c r="B377" s="17"/>
      <c r="C377" s="17">
        <v>164</v>
      </c>
      <c r="D377" s="20">
        <f>$K377+$R377+$Y377+$AF377+$AM377+$AT377</f>
        <v>16</v>
      </c>
      <c r="E377" s="21">
        <f>$L377+$S377+$Z377+$AG377+$AN377+$AU377</f>
        <v>2</v>
      </c>
      <c r="F377" s="21">
        <f>$M377+$T377+$AA377+$AH377+$AO377+$AV377</f>
        <v>101</v>
      </c>
      <c r="G377" s="22">
        <f>MAX($N377,$U377,$AB377,$AI377,$AP377,$AW377)</f>
        <v>14</v>
      </c>
      <c r="H377" s="22">
        <f>$O377+$V377+$AC377+$AJ377+$AQ377+$AX377</f>
        <v>0</v>
      </c>
      <c r="I377" s="22">
        <f>$P377+$W377+$AD377+$AK377+$AR377+$AY377</f>
        <v>0</v>
      </c>
      <c r="J377" s="23">
        <f>IF(D377-E377&lt;&gt;0,F377/(D377-E377),"")</f>
        <v>7.214285714285714</v>
      </c>
      <c r="K377" s="24"/>
      <c r="L377" s="24"/>
      <c r="M377" s="24"/>
      <c r="N377" s="24"/>
      <c r="O377" s="24"/>
      <c r="P377" s="24"/>
      <c r="Q377" s="26">
        <f>IF(K377-L377&lt;&gt;0,M377/(K377-L377),"")</f>
      </c>
      <c r="R377" s="38">
        <v>9</v>
      </c>
      <c r="S377" s="38">
        <v>1</v>
      </c>
      <c r="T377" s="38">
        <v>52</v>
      </c>
      <c r="U377" s="38">
        <v>14</v>
      </c>
      <c r="V377" s="38"/>
      <c r="W377" s="38"/>
      <c r="X377" s="29">
        <f>IF(R377-S377&lt;&gt;0,T377/(R377-S377),"")</f>
        <v>6.5</v>
      </c>
      <c r="Y377" s="30">
        <v>7</v>
      </c>
      <c r="Z377" s="30">
        <v>1</v>
      </c>
      <c r="AA377" s="30">
        <v>49</v>
      </c>
      <c r="AB377" s="30">
        <v>11</v>
      </c>
      <c r="AC377" s="30"/>
      <c r="AD377" s="30"/>
      <c r="AE377" s="31">
        <f>IF(Y377-Z377&lt;&gt;0,AA377/(Y377-Z377),"")</f>
        <v>8.166666666666666</v>
      </c>
      <c r="AF377" s="32"/>
      <c r="AG377" s="32"/>
      <c r="AH377" s="32"/>
      <c r="AI377" s="32"/>
      <c r="AJ377" s="32"/>
      <c r="AK377" s="32"/>
      <c r="AL377" s="33">
        <f>IF(AF377-AG377&lt;&gt;0,AH377/(AF377-AG377),"")</f>
      </c>
      <c r="AM377" s="34"/>
      <c r="AN377" s="34"/>
      <c r="AO377" s="34"/>
      <c r="AP377" s="34"/>
      <c r="AQ377" s="34"/>
      <c r="AR377" s="34"/>
      <c r="AS377" s="35">
        <f>IF(AM377-AN377&lt;&gt;0,AO377/(AM377-AN377),"")</f>
      </c>
      <c r="AT377" s="36"/>
      <c r="AU377" s="36"/>
      <c r="AV377" s="36"/>
      <c r="AW377" s="36"/>
      <c r="AX377" s="36"/>
      <c r="AY377" s="36"/>
      <c r="AZ377" s="36">
        <f>IF(AT377-AU377&lt;&gt;0,AV377/(AT377-AU377),"")</f>
      </c>
    </row>
    <row r="378" spans="1:52" ht="12.75" customHeight="1">
      <c r="A378" s="17" t="s">
        <v>391</v>
      </c>
      <c r="B378" s="17"/>
      <c r="C378" s="17">
        <v>231</v>
      </c>
      <c r="D378" s="20">
        <f>$K378+$R378+$Y378+$AF378+$AM378+$AT378</f>
        <v>1</v>
      </c>
      <c r="E378" s="21">
        <f>$L378+$S378+$Z378+$AG378+$AN378+$AU378</f>
        <v>0</v>
      </c>
      <c r="F378" s="21">
        <f>$M378+$T378+$AA378+$AH378+$AO378+$AV378</f>
        <v>12</v>
      </c>
      <c r="G378" s="22">
        <f>MAX($N378,$U378,$AB378,$AI378,$AP378,$AW378)</f>
        <v>12</v>
      </c>
      <c r="H378" s="22">
        <f>$O378+$V378+$AC378+$AJ378+$AQ378+$AX378</f>
        <v>0</v>
      </c>
      <c r="I378" s="22">
        <f>$P378+$W378+$AD378+$AK378+$AR378+$AY378</f>
        <v>0</v>
      </c>
      <c r="J378" s="23">
        <f>IF(D378-E378&lt;&gt;0,F378/(D378-E378),"")</f>
        <v>12</v>
      </c>
      <c r="K378" s="24"/>
      <c r="L378" s="24"/>
      <c r="M378" s="24"/>
      <c r="N378" s="24"/>
      <c r="O378" s="24"/>
      <c r="P378" s="24"/>
      <c r="Q378" s="26">
        <f>IF(K378-L378&lt;&gt;0,M378/(K378-L378),"")</f>
      </c>
      <c r="R378" s="38">
        <v>1</v>
      </c>
      <c r="S378" s="38">
        <v>0</v>
      </c>
      <c r="T378" s="38">
        <v>12</v>
      </c>
      <c r="U378" s="38">
        <v>12</v>
      </c>
      <c r="V378" s="38"/>
      <c r="W378" s="38"/>
      <c r="X378" s="29">
        <f>IF(R378-S378&lt;&gt;0,T378/(R378-S378),"")</f>
        <v>12</v>
      </c>
      <c r="Y378" s="30"/>
      <c r="Z378" s="30"/>
      <c r="AA378" s="30"/>
      <c r="AB378" s="30"/>
      <c r="AC378" s="30"/>
      <c r="AD378" s="30"/>
      <c r="AE378" s="31">
        <f>IF(Y378-Z378&lt;&gt;0,AA378/(Y378-Z378),"")</f>
      </c>
      <c r="AF378" s="32"/>
      <c r="AG378" s="32"/>
      <c r="AH378" s="32"/>
      <c r="AI378" s="32"/>
      <c r="AJ378" s="32"/>
      <c r="AK378" s="32"/>
      <c r="AL378" s="33">
        <f>IF(AF378-AG378&lt;&gt;0,AH378/(AF378-AG378),"")</f>
      </c>
      <c r="AM378" s="34"/>
      <c r="AN378" s="34"/>
      <c r="AO378" s="34"/>
      <c r="AP378" s="34"/>
      <c r="AQ378" s="34"/>
      <c r="AR378" s="34"/>
      <c r="AS378" s="35">
        <f>IF(AM378-AN378&lt;&gt;0,AO378/(AM378-AN378),"")</f>
      </c>
      <c r="AT378" s="36"/>
      <c r="AU378" s="36"/>
      <c r="AV378" s="36"/>
      <c r="AW378" s="36"/>
      <c r="AX378" s="36"/>
      <c r="AY378" s="36"/>
      <c r="AZ378" s="36">
        <f>IF(AT378-AU378&lt;&gt;0,AV378/(AT378-AU378),"")</f>
      </c>
    </row>
    <row r="379" spans="1:52" ht="12.75" customHeight="1">
      <c r="A379" s="17" t="s">
        <v>392</v>
      </c>
      <c r="B379" s="17"/>
      <c r="C379" s="17">
        <v>464</v>
      </c>
      <c r="D379" s="20">
        <f>$K379+$R379+$Y379+$AF379+$AM379+$AT379</f>
        <v>7</v>
      </c>
      <c r="E379" s="21">
        <f>$L379+$S379+$Z379+$AG379+$AN379+$AU379</f>
        <v>1</v>
      </c>
      <c r="F379" s="21">
        <f>$M379+$T379+$AA379+$AH379+$AO379+$AV379</f>
        <v>28</v>
      </c>
      <c r="G379" s="22">
        <f>MAX($N379,$U379,$AB379,$AI379,$AP379,$AW379)</f>
        <v>10</v>
      </c>
      <c r="H379" s="22">
        <f>$O379+$V379+$AC379+$AJ379+$AQ379+$AX379</f>
        <v>0</v>
      </c>
      <c r="I379" s="22">
        <f>$P379+$W379+$AD379+$AK379+$AR379+$AY379</f>
        <v>0</v>
      </c>
      <c r="J379" s="23">
        <f>IF(D379-E379&lt;&gt;0,F379/(D379-E379),"")</f>
        <v>4.666666666666667</v>
      </c>
      <c r="K379" s="24"/>
      <c r="L379" s="24"/>
      <c r="M379" s="24"/>
      <c r="N379" s="24"/>
      <c r="O379" s="24"/>
      <c r="P379" s="24"/>
      <c r="Q379" s="26">
        <f>IF(K379-L379&lt;&gt;0,M379/(K379-L379),"")</f>
      </c>
      <c r="R379" s="27"/>
      <c r="S379" s="27"/>
      <c r="T379" s="27"/>
      <c r="U379" s="27"/>
      <c r="V379" s="27"/>
      <c r="W379" s="27"/>
      <c r="X379" s="29">
        <f>IF(R379-S379&lt;&gt;0,T379/(R379-S379),"")</f>
      </c>
      <c r="Y379" s="30"/>
      <c r="Z379" s="30"/>
      <c r="AA379" s="30"/>
      <c r="AB379" s="30"/>
      <c r="AC379" s="30"/>
      <c r="AD379" s="30"/>
      <c r="AE379" s="31">
        <f>IF(Y379-Z379&lt;&gt;0,AA379/(Y379-Z379),"")</f>
      </c>
      <c r="AF379" s="32">
        <v>3</v>
      </c>
      <c r="AG379" s="32">
        <v>1</v>
      </c>
      <c r="AH379" s="32">
        <v>17</v>
      </c>
      <c r="AI379" s="32">
        <v>10</v>
      </c>
      <c r="AJ379" s="32"/>
      <c r="AK379" s="32"/>
      <c r="AL379" s="33">
        <f>IF(AF379-AG379&lt;&gt;0,AH379/(AF379-AG379),"")</f>
        <v>8.5</v>
      </c>
      <c r="AM379" s="34">
        <v>4</v>
      </c>
      <c r="AN379" s="34">
        <v>0</v>
      </c>
      <c r="AO379" s="34">
        <f>10+1</f>
        <v>11</v>
      </c>
      <c r="AP379" s="34">
        <v>10</v>
      </c>
      <c r="AQ379" s="34"/>
      <c r="AR379" s="34"/>
      <c r="AS379" s="35">
        <f>IF(AM379-AN379&lt;&gt;0,AO379/(AM379-AN379),"")</f>
        <v>2.75</v>
      </c>
      <c r="AT379" s="36"/>
      <c r="AU379" s="36"/>
      <c r="AV379" s="36"/>
      <c r="AW379" s="36"/>
      <c r="AX379" s="36"/>
      <c r="AY379" s="36"/>
      <c r="AZ379" s="36">
        <f>IF(AT379-AU379&lt;&gt;0,AV379/(AT379-AU379),"")</f>
      </c>
    </row>
    <row r="380" spans="1:52" ht="12.75" customHeight="1">
      <c r="A380" s="17" t="s">
        <v>393</v>
      </c>
      <c r="B380" s="17"/>
      <c r="C380" s="17">
        <v>526</v>
      </c>
      <c r="D380" s="20">
        <f>$K380+$R380+$Y380+$AF380+$AM380+$AT380</f>
        <v>1</v>
      </c>
      <c r="E380" s="21">
        <f>$L380+$S380+$Z380+$AG380+$AN380+$AU380</f>
        <v>0</v>
      </c>
      <c r="F380" s="21">
        <f>$M380+$T380+$AA380+$AH380+$AO380+$AV380</f>
        <v>0</v>
      </c>
      <c r="G380" s="22">
        <f>MAX($N380,$U380,$AB380,$AI380,$AP380,$AW380)</f>
        <v>0</v>
      </c>
      <c r="H380" s="22">
        <f>$O380+$V380+$AC380+$AJ380+$AQ380+$AX380</f>
        <v>0</v>
      </c>
      <c r="I380" s="22">
        <f>$P380+$W380+$AD380+$AK380+$AR380+$AY380</f>
        <v>0</v>
      </c>
      <c r="J380" s="23">
        <f>IF(D380-E380&lt;&gt;0,F380/(D380-E380),"")</f>
        <v>0</v>
      </c>
      <c r="K380" s="24"/>
      <c r="L380" s="24"/>
      <c r="M380" s="24"/>
      <c r="N380" s="24"/>
      <c r="O380" s="24"/>
      <c r="P380" s="24"/>
      <c r="Q380" s="26">
        <f>IF(K380-L380&lt;&gt;0,M380/(K380-L380),"")</f>
      </c>
      <c r="R380" s="27"/>
      <c r="S380" s="27"/>
      <c r="T380" s="27"/>
      <c r="U380" s="27"/>
      <c r="V380" s="27"/>
      <c r="W380" s="27"/>
      <c r="X380" s="29">
        <f>IF(R380-S380&lt;&gt;0,T380/(R380-S380),"")</f>
      </c>
      <c r="Y380" s="30"/>
      <c r="Z380" s="30"/>
      <c r="AA380" s="30"/>
      <c r="AB380" s="30"/>
      <c r="AC380" s="30"/>
      <c r="AD380" s="30"/>
      <c r="AE380" s="31">
        <f>IF(Y380-Z380&lt;&gt;0,AA380/(Y380-Z380),"")</f>
      </c>
      <c r="AF380" s="32"/>
      <c r="AG380" s="32"/>
      <c r="AH380" s="32"/>
      <c r="AI380" s="32"/>
      <c r="AJ380" s="32"/>
      <c r="AK380" s="32"/>
      <c r="AL380" s="33">
        <f>IF(AF380-AG380&lt;&gt;0,AH380/(AF380-AG380),"")</f>
      </c>
      <c r="AM380" s="34">
        <v>1</v>
      </c>
      <c r="AN380" s="34">
        <v>0</v>
      </c>
      <c r="AO380" s="34">
        <v>0</v>
      </c>
      <c r="AP380" s="34">
        <v>0</v>
      </c>
      <c r="AQ380" s="34"/>
      <c r="AR380" s="34"/>
      <c r="AS380" s="35">
        <f>IF(AM380-AN380&lt;&gt;0,AO380/(AM380-AN380),"")</f>
        <v>0</v>
      </c>
      <c r="AT380" s="36"/>
      <c r="AU380" s="36"/>
      <c r="AV380" s="36"/>
      <c r="AW380" s="36"/>
      <c r="AX380" s="36"/>
      <c r="AY380" s="36"/>
      <c r="AZ380" s="36">
        <f>IF(AT380-AU380&lt;&gt;0,AV380/(AT380-AU380),"")</f>
      </c>
    </row>
    <row r="381" spans="1:52" ht="12.75" customHeight="1">
      <c r="A381" s="17" t="s">
        <v>394</v>
      </c>
      <c r="B381" s="17"/>
      <c r="C381" s="17">
        <v>381</v>
      </c>
      <c r="D381" s="20">
        <f>$K381+$R381+$Y381+$AF381+$AM381+$AT381</f>
        <v>50</v>
      </c>
      <c r="E381" s="21">
        <f>$L381+$S381+$Z381+$AG381+$AN381+$AU381</f>
        <v>7</v>
      </c>
      <c r="F381" s="21">
        <f>$M381+$T381+$AA381+$AH381+$AO381+$AV381</f>
        <v>964</v>
      </c>
      <c r="G381" s="22">
        <f>MAX($N381,$U381,$AB381,$AI381,$AP381,$AW381)</f>
        <v>82</v>
      </c>
      <c r="H381" s="22">
        <f>$O381+$V381+$AC381+$AJ381+$AQ381+$AX381</f>
        <v>6</v>
      </c>
      <c r="I381" s="22">
        <f>$P381+$W381+$AD381+$AK381+$AR381+$AY381</f>
        <v>0</v>
      </c>
      <c r="J381" s="23">
        <f>IF(D381-E381&lt;&gt;0,F381/(D381-E381),"")</f>
        <v>22.41860465116279</v>
      </c>
      <c r="K381" s="24"/>
      <c r="L381" s="24"/>
      <c r="M381" s="24"/>
      <c r="N381" s="24"/>
      <c r="O381" s="24"/>
      <c r="P381" s="24"/>
      <c r="Q381" s="26">
        <f>IF(K381-L381&lt;&gt;0,M381/(K381-L381),"")</f>
      </c>
      <c r="R381" s="38"/>
      <c r="S381" s="38"/>
      <c r="T381" s="38"/>
      <c r="U381" s="38"/>
      <c r="V381" s="38"/>
      <c r="W381" s="38"/>
      <c r="X381" s="29">
        <f>IF(R381-S381&lt;&gt;0,T381/(R381-S381),"")</f>
      </c>
      <c r="Y381" s="30">
        <v>8</v>
      </c>
      <c r="Z381" s="30">
        <v>1</v>
      </c>
      <c r="AA381" s="30">
        <v>61</v>
      </c>
      <c r="AB381" s="30">
        <v>28</v>
      </c>
      <c r="AC381" s="30"/>
      <c r="AD381" s="30"/>
      <c r="AE381" s="31">
        <f>IF(Y381-Z381&lt;&gt;0,AA381/(Y381-Z381),"")</f>
        <v>8.714285714285714</v>
      </c>
      <c r="AF381" s="57">
        <v>19</v>
      </c>
      <c r="AG381" s="57">
        <v>4</v>
      </c>
      <c r="AH381" s="57">
        <v>467</v>
      </c>
      <c r="AI381" s="57">
        <v>82</v>
      </c>
      <c r="AJ381" s="57">
        <v>3</v>
      </c>
      <c r="AK381" s="57"/>
      <c r="AL381" s="33">
        <f>IF(AF381-AG381&lt;&gt;0,AH381/(AF381-AG381),"")</f>
        <v>31.133333333333333</v>
      </c>
      <c r="AM381" s="40">
        <v>21</v>
      </c>
      <c r="AN381" s="40">
        <v>2</v>
      </c>
      <c r="AO381" s="40">
        <v>400</v>
      </c>
      <c r="AP381" s="58">
        <v>66</v>
      </c>
      <c r="AQ381" s="58">
        <v>3</v>
      </c>
      <c r="AR381" s="58"/>
      <c r="AS381" s="35">
        <f>IF(AM381-AN381&lt;&gt;0,AO381/(AM381-AN381),"")</f>
        <v>21.05263157894737</v>
      </c>
      <c r="AT381" s="36">
        <v>2</v>
      </c>
      <c r="AU381" s="36">
        <v>0</v>
      </c>
      <c r="AV381" s="36">
        <v>36</v>
      </c>
      <c r="AW381" s="36">
        <v>36</v>
      </c>
      <c r="AX381" s="36"/>
      <c r="AY381" s="36"/>
      <c r="AZ381" s="36">
        <f>IF(AT381-AU381&lt;&gt;0,AV381/(AT381-AU381),"")</f>
        <v>18</v>
      </c>
    </row>
    <row r="382" spans="1:52" ht="12.75" customHeight="1">
      <c r="A382" s="17" t="s">
        <v>395</v>
      </c>
      <c r="B382" s="17"/>
      <c r="C382" s="17">
        <v>191</v>
      </c>
      <c r="D382" s="20">
        <f>$K382+$R382+$Y382+$AF382+$AM382+$AT382</f>
        <v>1</v>
      </c>
      <c r="E382" s="21">
        <f>$L382+$S382+$Z382+$AG382+$AN382+$AU382</f>
        <v>0</v>
      </c>
      <c r="F382" s="21">
        <f>$M382+$T382+$AA382+$AH382+$AO382+$AV382</f>
        <v>5</v>
      </c>
      <c r="G382" s="22">
        <f>MAX($N382,$U382,$AB382,$AI382,$AP382,$AW382)</f>
        <v>5</v>
      </c>
      <c r="H382" s="22">
        <f>$O382+$V382+$AC382+$AJ382+$AQ382+$AX382</f>
        <v>0</v>
      </c>
      <c r="I382" s="22">
        <f>$P382+$W382+$AD382+$AK382+$AR382+$AY382</f>
        <v>0</v>
      </c>
      <c r="J382" s="23">
        <f>IF(D382-E382&lt;&gt;0,F382/(D382-E382),"")</f>
        <v>5</v>
      </c>
      <c r="K382" s="24"/>
      <c r="L382" s="24"/>
      <c r="M382" s="24"/>
      <c r="N382" s="24"/>
      <c r="O382" s="24"/>
      <c r="P382" s="24"/>
      <c r="Q382" s="26">
        <f>IF(K382-L382&lt;&gt;0,M382/(K382-L382),"")</f>
      </c>
      <c r="R382" s="27"/>
      <c r="S382" s="27"/>
      <c r="T382" s="27"/>
      <c r="U382" s="27"/>
      <c r="V382" s="27"/>
      <c r="W382" s="27"/>
      <c r="X382" s="29">
        <f>IF(R382-S382&lt;&gt;0,T382/(R382-S382),"")</f>
      </c>
      <c r="Y382" s="30">
        <v>1</v>
      </c>
      <c r="Z382" s="30">
        <v>0</v>
      </c>
      <c r="AA382" s="30">
        <v>5</v>
      </c>
      <c r="AB382" s="30">
        <v>5</v>
      </c>
      <c r="AC382" s="30"/>
      <c r="AD382" s="30"/>
      <c r="AE382" s="31">
        <f>IF(Y382-Z382&lt;&gt;0,AA382/(Y382-Z382),"")</f>
        <v>5</v>
      </c>
      <c r="AF382" s="32"/>
      <c r="AG382" s="32"/>
      <c r="AH382" s="32"/>
      <c r="AI382" s="32"/>
      <c r="AJ382" s="32"/>
      <c r="AK382" s="32"/>
      <c r="AL382" s="33">
        <f>IF(AF382-AG382&lt;&gt;0,AH382/(AF382-AG382),"")</f>
      </c>
      <c r="AM382" s="34"/>
      <c r="AN382" s="34"/>
      <c r="AO382" s="34"/>
      <c r="AP382" s="34"/>
      <c r="AQ382" s="34"/>
      <c r="AR382" s="34"/>
      <c r="AS382" s="35">
        <f>IF(AM382-AN382&lt;&gt;0,AO382/(AM382-AN382),"")</f>
      </c>
      <c r="AT382" s="36"/>
      <c r="AU382" s="36"/>
      <c r="AV382" s="36"/>
      <c r="AW382" s="36"/>
      <c r="AX382" s="36"/>
      <c r="AY382" s="36"/>
      <c r="AZ382" s="36">
        <f>IF(AT382-AU382&lt;&gt;0,AV382/(AT382-AU382),"")</f>
      </c>
    </row>
    <row r="383" spans="1:52" ht="12.75" customHeight="1">
      <c r="A383" s="17" t="s">
        <v>396</v>
      </c>
      <c r="B383" s="17"/>
      <c r="C383" s="17">
        <v>313</v>
      </c>
      <c r="D383" s="20">
        <f>$K383+$R383+$Y383+$AF383+$AM383+$AT383</f>
        <v>5</v>
      </c>
      <c r="E383" s="21">
        <f>$L383+$S383+$Z383+$AG383+$AN383+$AU383</f>
        <v>0</v>
      </c>
      <c r="F383" s="21">
        <f>$M383+$T383+$AA383+$AH383+$AO383+$AV383</f>
        <v>68</v>
      </c>
      <c r="G383" s="22">
        <f>MAX($N383,$U383,$AB383,$AI383,$AP383,$AW383)</f>
        <v>27</v>
      </c>
      <c r="H383" s="22">
        <f>$O383+$V383+$AC383+$AJ383+$AQ383+$AX383</f>
        <v>0</v>
      </c>
      <c r="I383" s="22">
        <f>$P383+$W383+$AD383+$AK383+$AR383+$AY383</f>
        <v>0</v>
      </c>
      <c r="J383" s="23">
        <f>IF(D383-E383&lt;&gt;0,F383/(D383-E383),"")</f>
        <v>13.6</v>
      </c>
      <c r="K383" s="24"/>
      <c r="L383" s="24"/>
      <c r="M383" s="24"/>
      <c r="N383" s="24"/>
      <c r="O383" s="24"/>
      <c r="P383" s="24"/>
      <c r="Q383" s="26">
        <f>IF(K383-L383&lt;&gt;0,M383/(K383-L383),"")</f>
      </c>
      <c r="R383" s="38">
        <v>3</v>
      </c>
      <c r="S383" s="38">
        <v>0</v>
      </c>
      <c r="T383" s="38">
        <v>20</v>
      </c>
      <c r="U383" s="38">
        <v>19</v>
      </c>
      <c r="V383" s="38"/>
      <c r="W383" s="38"/>
      <c r="X383" s="29">
        <f>IF(R383-S383&lt;&gt;0,T383/(R383-S383),"")</f>
        <v>6.666666666666667</v>
      </c>
      <c r="Y383" s="30">
        <v>1</v>
      </c>
      <c r="Z383" s="30">
        <v>0</v>
      </c>
      <c r="AA383" s="30">
        <v>21</v>
      </c>
      <c r="AB383" s="30">
        <v>21</v>
      </c>
      <c r="AC383" s="30"/>
      <c r="AD383" s="30"/>
      <c r="AE383" s="31">
        <f>IF(Y383-Z383&lt;&gt;0,AA383/(Y383-Z383),"")</f>
        <v>21</v>
      </c>
      <c r="AF383" s="32">
        <v>1</v>
      </c>
      <c r="AG383" s="32">
        <v>0</v>
      </c>
      <c r="AH383" s="32">
        <v>27</v>
      </c>
      <c r="AI383" s="32">
        <v>27</v>
      </c>
      <c r="AJ383" s="32"/>
      <c r="AK383" s="32"/>
      <c r="AL383" s="33">
        <f>IF(AF383-AG383&lt;&gt;0,AH383/(AF383-AG383),"")</f>
        <v>27</v>
      </c>
      <c r="AM383" s="34"/>
      <c r="AN383" s="34"/>
      <c r="AO383" s="34"/>
      <c r="AP383" s="34"/>
      <c r="AQ383" s="34"/>
      <c r="AR383" s="34"/>
      <c r="AS383" s="35">
        <f>IF(AM383-AN383&lt;&gt;0,AO383/(AM383-AN383),"")</f>
      </c>
      <c r="AT383" s="36"/>
      <c r="AU383" s="36"/>
      <c r="AV383" s="36"/>
      <c r="AW383" s="36"/>
      <c r="AX383" s="36"/>
      <c r="AY383" s="36"/>
      <c r="AZ383" s="36">
        <f>IF(AT383-AU383&lt;&gt;0,AV383/(AT383-AU383),"")</f>
      </c>
    </row>
    <row r="384" spans="1:52" ht="12.75" customHeight="1">
      <c r="A384" s="17" t="s">
        <v>397</v>
      </c>
      <c r="B384" s="17"/>
      <c r="C384" s="17">
        <v>371</v>
      </c>
      <c r="D384" s="20">
        <f>$K384+$R384+$Y384+$AF384+$AM384+$AT384</f>
        <v>16</v>
      </c>
      <c r="E384" s="21">
        <f>$L384+$S384+$Z384+$AG384+$AN384+$AU384</f>
        <v>1</v>
      </c>
      <c r="F384" s="21">
        <f>$M384+$T384+$AA384+$AH384+$AO384+$AV384</f>
        <v>125</v>
      </c>
      <c r="G384" s="22">
        <f>MAX($N384,$U384,$AB384,$AI384,$AP384,$AW384)</f>
        <v>28</v>
      </c>
      <c r="H384" s="22">
        <f>$O384+$V384+$AC384+$AJ384+$AQ384+$AX384</f>
        <v>0</v>
      </c>
      <c r="I384" s="22">
        <f>$P384+$W384+$AD384+$AK384+$AR384+$AY384</f>
        <v>0</v>
      </c>
      <c r="J384" s="23">
        <f>IF(D384-E384&lt;&gt;0,F384/(D384-E384),"")</f>
        <v>8.333333333333334</v>
      </c>
      <c r="K384" s="24"/>
      <c r="L384" s="24"/>
      <c r="M384" s="24"/>
      <c r="N384" s="24"/>
      <c r="O384" s="24"/>
      <c r="P384" s="24"/>
      <c r="Q384" s="26">
        <f>IF(K384-L384&lt;&gt;0,M384/(K384-L384),"")</f>
      </c>
      <c r="R384" s="38"/>
      <c r="S384" s="38"/>
      <c r="T384" s="38"/>
      <c r="U384" s="38"/>
      <c r="V384" s="38"/>
      <c r="W384" s="38"/>
      <c r="X384" s="29">
        <f>IF(R384-S384&lt;&gt;0,T384/(R384-S384),"")</f>
      </c>
      <c r="Y384" s="30"/>
      <c r="Z384" s="30"/>
      <c r="AA384" s="30"/>
      <c r="AB384" s="30"/>
      <c r="AC384" s="30"/>
      <c r="AD384" s="30"/>
      <c r="AE384" s="31">
        <f>IF(Y384-Z384&lt;&gt;0,AA384/(Y384-Z384),"")</f>
      </c>
      <c r="AF384" s="28">
        <f>9+1</f>
        <v>10</v>
      </c>
      <c r="AG384" s="28">
        <v>0</v>
      </c>
      <c r="AH384" s="28">
        <f>69+4</f>
        <v>73</v>
      </c>
      <c r="AI384" s="28">
        <v>28</v>
      </c>
      <c r="AJ384" s="28"/>
      <c r="AK384" s="28"/>
      <c r="AL384" s="33">
        <f>IF(AF384-AG384&lt;&gt;0,AH384/(AF384-AG384),"")</f>
        <v>7.3</v>
      </c>
      <c r="AM384" s="40">
        <v>6</v>
      </c>
      <c r="AN384" s="40">
        <v>1</v>
      </c>
      <c r="AO384" s="40">
        <v>52</v>
      </c>
      <c r="AP384" s="40">
        <v>15</v>
      </c>
      <c r="AQ384" s="40"/>
      <c r="AR384" s="40"/>
      <c r="AS384" s="35">
        <f>IF(AM384-AN384&lt;&gt;0,AO384/(AM384-AN384),"")</f>
        <v>10.4</v>
      </c>
      <c r="AT384" s="36"/>
      <c r="AU384" s="36"/>
      <c r="AV384" s="36"/>
      <c r="AW384" s="36"/>
      <c r="AX384" s="36"/>
      <c r="AY384" s="36"/>
      <c r="AZ384" s="36">
        <f>IF(AT384-AU384&lt;&gt;0,AV384/(AT384-AU384),"")</f>
      </c>
    </row>
    <row r="385" spans="1:52" ht="12.75" customHeight="1">
      <c r="A385" s="17" t="s">
        <v>398</v>
      </c>
      <c r="B385" s="17"/>
      <c r="C385" s="17">
        <v>390</v>
      </c>
      <c r="D385" s="20">
        <f>$K385+$R385+$Y385+$AF385+$AM385+$AT385</f>
        <v>16</v>
      </c>
      <c r="E385" s="21">
        <f>$L385+$S385+$Z385+$AG385+$AN385+$AU385</f>
        <v>0</v>
      </c>
      <c r="F385" s="21">
        <f>$M385+$T385+$AA385+$AH385+$AO385+$AV385</f>
        <v>170</v>
      </c>
      <c r="G385" s="22">
        <f>MAX($N385,$U385,$AB385,$AI385,$AP385,$AW385)</f>
        <v>47</v>
      </c>
      <c r="H385" s="22">
        <f>$O385+$V385+$AC385+$AJ385+$AQ385+$AX385</f>
        <v>0</v>
      </c>
      <c r="I385" s="22">
        <f>$P385+$W385+$AD385+$AK385+$AR385+$AY385</f>
        <v>0</v>
      </c>
      <c r="J385" s="23">
        <f>IF(D385-E385&lt;&gt;0,F385/(D385-E385),"")</f>
        <v>10.625</v>
      </c>
      <c r="K385" s="24"/>
      <c r="L385" s="24"/>
      <c r="M385" s="24"/>
      <c r="N385" s="24"/>
      <c r="O385" s="24"/>
      <c r="P385" s="24"/>
      <c r="Q385" s="26">
        <f>IF(K385-L385&lt;&gt;0,M385/(K385-L385),"")</f>
      </c>
      <c r="R385" s="38">
        <v>1</v>
      </c>
      <c r="S385" s="38">
        <v>0</v>
      </c>
      <c r="T385" s="38">
        <v>0</v>
      </c>
      <c r="U385" s="38">
        <v>0</v>
      </c>
      <c r="V385" s="38"/>
      <c r="W385" s="38"/>
      <c r="X385" s="29">
        <f>IF(R385-S385&lt;&gt;0,T385/(R385-S385),"")</f>
        <v>0</v>
      </c>
      <c r="Y385" s="30"/>
      <c r="Z385" s="30"/>
      <c r="AA385" s="30"/>
      <c r="AB385" s="30"/>
      <c r="AC385" s="30"/>
      <c r="AD385" s="30"/>
      <c r="AE385" s="31">
        <f>IF(Y385-Z385&lt;&gt;0,AA385/(Y385-Z385),"")</f>
      </c>
      <c r="AF385" s="28">
        <v>4</v>
      </c>
      <c r="AG385" s="28">
        <v>0</v>
      </c>
      <c r="AH385" s="28">
        <v>26</v>
      </c>
      <c r="AI385" s="28">
        <v>10</v>
      </c>
      <c r="AJ385" s="28"/>
      <c r="AK385" s="28"/>
      <c r="AL385" s="33">
        <f>IF(AF385-AG385&lt;&gt;0,AH385/(AF385-AG385),"")</f>
        <v>6.5</v>
      </c>
      <c r="AM385" s="40">
        <v>11</v>
      </c>
      <c r="AN385" s="40">
        <v>0</v>
      </c>
      <c r="AO385" s="40">
        <f>96+48</f>
        <v>144</v>
      </c>
      <c r="AP385" s="40">
        <v>47</v>
      </c>
      <c r="AQ385" s="40"/>
      <c r="AR385" s="40"/>
      <c r="AS385" s="35">
        <f>IF(AM385-AN385&lt;&gt;0,AO385/(AM385-AN385),"")</f>
        <v>13.090909090909092</v>
      </c>
      <c r="AT385" s="36"/>
      <c r="AU385" s="36"/>
      <c r="AV385" s="36"/>
      <c r="AW385" s="36"/>
      <c r="AX385" s="36"/>
      <c r="AY385" s="36"/>
      <c r="AZ385" s="36">
        <f>IF(AT385-AU385&lt;&gt;0,AV385/(AT385-AU385),"")</f>
      </c>
    </row>
    <row r="386" spans="1:52" ht="12.75" customHeight="1">
      <c r="A386" s="17" t="s">
        <v>399</v>
      </c>
      <c r="B386" s="17"/>
      <c r="C386" s="17">
        <v>438</v>
      </c>
      <c r="D386" s="20">
        <f>$K386+$R386+$Y386+$AF386+$AM386+$AT386</f>
        <v>38</v>
      </c>
      <c r="E386" s="21">
        <f>$L386+$S386+$Z386+$AG386+$AN386+$AU386</f>
        <v>5</v>
      </c>
      <c r="F386" s="21">
        <f>$M386+$T386+$AA386+$AH386+$AO386+$AV386</f>
        <v>441</v>
      </c>
      <c r="G386" s="22">
        <f>MAX($N386,$U386,$AB386,$AI386,$AP386,$AW386)</f>
        <v>71</v>
      </c>
      <c r="H386" s="22">
        <f>$O386+$V386+$AC386+$AJ386+$AQ386+$AX386</f>
        <v>1</v>
      </c>
      <c r="I386" s="22">
        <f>$P386+$W386+$AD386+$AK386+$AR386+$AY386</f>
        <v>0</v>
      </c>
      <c r="J386" s="23">
        <f>IF(D386-E386&lt;&gt;0,F386/(D386-E386),"")</f>
        <v>13.363636363636363</v>
      </c>
      <c r="K386" s="24"/>
      <c r="L386" s="24"/>
      <c r="M386" s="24"/>
      <c r="N386" s="24"/>
      <c r="O386" s="24"/>
      <c r="P386" s="24"/>
      <c r="Q386" s="26">
        <f>IF(K386-L386&lt;&gt;0,M386/(K386-L386),"")</f>
      </c>
      <c r="R386" s="38">
        <v>12</v>
      </c>
      <c r="S386" s="38">
        <v>1</v>
      </c>
      <c r="T386" s="38">
        <v>163</v>
      </c>
      <c r="U386" s="38">
        <v>25</v>
      </c>
      <c r="V386" s="38"/>
      <c r="W386" s="38"/>
      <c r="X386" s="29">
        <f>IF(R386-S386&lt;&gt;0,T386/(R386-S386),"")</f>
        <v>14.818181818181818</v>
      </c>
      <c r="Y386" s="39">
        <v>9</v>
      </c>
      <c r="Z386" s="39">
        <v>1</v>
      </c>
      <c r="AA386" s="39">
        <v>140</v>
      </c>
      <c r="AB386" s="39">
        <v>71</v>
      </c>
      <c r="AC386" s="39">
        <v>1</v>
      </c>
      <c r="AD386" s="39"/>
      <c r="AE386" s="31">
        <f>IF(Y386-Z386&lt;&gt;0,AA386/(Y386-Z386),"")</f>
        <v>17.5</v>
      </c>
      <c r="AF386" s="28">
        <v>10</v>
      </c>
      <c r="AG386" s="28">
        <v>2</v>
      </c>
      <c r="AH386" s="28">
        <v>70</v>
      </c>
      <c r="AI386" s="32"/>
      <c r="AJ386" s="32"/>
      <c r="AK386" s="32"/>
      <c r="AL386" s="33">
        <f>IF(AF386-AG386&lt;&gt;0,AH386/(AF386-AG386),"")</f>
        <v>8.75</v>
      </c>
      <c r="AM386" s="40">
        <v>7</v>
      </c>
      <c r="AN386" s="40">
        <v>1</v>
      </c>
      <c r="AO386" s="40">
        <v>68</v>
      </c>
      <c r="AP386" s="40">
        <v>26</v>
      </c>
      <c r="AQ386" s="40"/>
      <c r="AR386" s="40"/>
      <c r="AS386" s="35">
        <f>IF(AM386-AN386&lt;&gt;0,AO386/(AM386-AN386),"")</f>
        <v>11.333333333333334</v>
      </c>
      <c r="AT386" s="36"/>
      <c r="AU386" s="36"/>
      <c r="AV386" s="36"/>
      <c r="AW386" s="36"/>
      <c r="AX386" s="36"/>
      <c r="AY386" s="36"/>
      <c r="AZ386" s="36">
        <f>IF(AT386-AU386&lt;&gt;0,AV386/(AT386-AU386),"")</f>
      </c>
    </row>
    <row r="387" spans="1:52" ht="12.75" customHeight="1">
      <c r="A387" s="17" t="s">
        <v>400</v>
      </c>
      <c r="B387" s="17"/>
      <c r="C387" s="17">
        <v>458</v>
      </c>
      <c r="D387" s="20">
        <f>$K387+$R387+$Y387+$AF387+$AM387+$AT387</f>
        <v>67</v>
      </c>
      <c r="E387" s="21">
        <f>$L387+$S387+$Z387+$AG387+$AN387+$AU387</f>
        <v>8</v>
      </c>
      <c r="F387" s="21">
        <f>$M387+$T387+$AA387+$AH387+$AO387+$AV387</f>
        <v>760</v>
      </c>
      <c r="G387" s="22">
        <f>MAX($N387,$U387,$AB387,$AI387,$AP387,$AW387)</f>
        <v>129</v>
      </c>
      <c r="H387" s="22">
        <f>$O387+$V387+$AC387+$AJ387+$AQ387+$AX387</f>
        <v>3</v>
      </c>
      <c r="I387" s="22">
        <f>$P387+$W387+$AD387+$AK387+$AR387+$AY387</f>
        <v>1</v>
      </c>
      <c r="J387" s="23">
        <f>IF(D387-E387&lt;&gt;0,F387/(D387-E387),"")</f>
        <v>12.88135593220339</v>
      </c>
      <c r="K387" s="24">
        <v>13</v>
      </c>
      <c r="L387" s="24">
        <v>3</v>
      </c>
      <c r="M387" s="24">
        <v>92</v>
      </c>
      <c r="N387" s="24">
        <v>21</v>
      </c>
      <c r="O387" s="24"/>
      <c r="P387" s="24"/>
      <c r="Q387" s="26">
        <f>IF(K387-L387&lt;&gt;0,M387/(K387-L387),"")</f>
        <v>9.2</v>
      </c>
      <c r="R387" s="38">
        <v>18</v>
      </c>
      <c r="S387" s="38">
        <v>0</v>
      </c>
      <c r="T387" s="38">
        <v>369</v>
      </c>
      <c r="U387" s="38">
        <v>129</v>
      </c>
      <c r="V387" s="38">
        <v>2</v>
      </c>
      <c r="W387" s="38">
        <v>1</v>
      </c>
      <c r="X387" s="29">
        <f>IF(R387-S387&lt;&gt;0,T387/(R387-S387),"")</f>
        <v>20.5</v>
      </c>
      <c r="Y387" s="39">
        <v>19</v>
      </c>
      <c r="Z387" s="39">
        <v>1</v>
      </c>
      <c r="AA387" s="39">
        <v>162</v>
      </c>
      <c r="AB387" s="39">
        <v>26</v>
      </c>
      <c r="AC387" s="39"/>
      <c r="AD387" s="39"/>
      <c r="AE387" s="31">
        <f>IF(Y387-Z387&lt;&gt;0,AA387/(Y387-Z387),"")</f>
        <v>9</v>
      </c>
      <c r="AF387" s="28">
        <v>6</v>
      </c>
      <c r="AG387" s="28">
        <v>4</v>
      </c>
      <c r="AH387" s="28">
        <v>97</v>
      </c>
      <c r="AI387" s="65">
        <v>77</v>
      </c>
      <c r="AJ387" s="28">
        <v>1</v>
      </c>
      <c r="AK387" s="28"/>
      <c r="AL387" s="33">
        <f>IF(AF387-AG387&lt;&gt;0,AH387/(AF387-AG387),"")</f>
        <v>48.5</v>
      </c>
      <c r="AM387" s="40">
        <v>11</v>
      </c>
      <c r="AN387" s="40">
        <v>0</v>
      </c>
      <c r="AO387" s="40">
        <v>40</v>
      </c>
      <c r="AP387" s="40">
        <v>25</v>
      </c>
      <c r="AQ387" s="40"/>
      <c r="AR387" s="40"/>
      <c r="AS387" s="35">
        <f>IF(AM387-AN387&lt;&gt;0,AO387/(AM387-AN387),"")</f>
        <v>3.6363636363636362</v>
      </c>
      <c r="AT387" s="36"/>
      <c r="AU387" s="36"/>
      <c r="AV387" s="36"/>
      <c r="AW387" s="36"/>
      <c r="AX387" s="36"/>
      <c r="AY387" s="36"/>
      <c r="AZ387" s="36">
        <f>IF(AT387-AU387&lt;&gt;0,AV387/(AT387-AU387),"")</f>
      </c>
    </row>
    <row r="388" spans="1:52" ht="12.75" customHeight="1">
      <c r="A388" s="17" t="s">
        <v>401</v>
      </c>
      <c r="B388" s="17"/>
      <c r="C388" s="17">
        <v>138</v>
      </c>
      <c r="D388" s="20">
        <f>$K388+$R388+$Y388+$AF388+$AM388+$AT388</f>
        <v>197</v>
      </c>
      <c r="E388" s="21">
        <f>$L388+$S388+$Z388+$AG388+$AN388+$AU388</f>
        <v>16</v>
      </c>
      <c r="F388" s="21">
        <f>$M388+$T388+$AA388+$AH388+$AO388+$AV388</f>
        <v>3125</v>
      </c>
      <c r="G388" s="22">
        <f>MAX($N388,$U388,$AB388,$AI388,$AP388,$AW388)</f>
        <v>77</v>
      </c>
      <c r="H388" s="22">
        <f>$O388+$V388+$AC388+$AJ388+$AQ388+$AX388</f>
        <v>13</v>
      </c>
      <c r="I388" s="22">
        <f>$P388+$W388+$AD388+$AK388+$AR388+$AY388</f>
        <v>0</v>
      </c>
      <c r="J388" s="23">
        <f>IF(D388-E388&lt;&gt;0,F388/(D388-E388),"")</f>
        <v>17.265193370165747</v>
      </c>
      <c r="K388" s="24">
        <v>62</v>
      </c>
      <c r="L388" s="24">
        <v>6</v>
      </c>
      <c r="M388" s="24">
        <v>793</v>
      </c>
      <c r="N388" s="24">
        <v>53</v>
      </c>
      <c r="O388" s="24">
        <v>1</v>
      </c>
      <c r="P388" s="24"/>
      <c r="Q388" s="26">
        <f>IF(K388-L388&lt;&gt;0,M388/(K388-L388),"")</f>
        <v>14.160714285714286</v>
      </c>
      <c r="R388" s="38">
        <v>75</v>
      </c>
      <c r="S388" s="38">
        <v>8</v>
      </c>
      <c r="T388" s="38">
        <v>1209</v>
      </c>
      <c r="U388" s="38">
        <v>77</v>
      </c>
      <c r="V388" s="38">
        <v>5</v>
      </c>
      <c r="W388" s="38"/>
      <c r="X388" s="29">
        <f>IF(R388-S388&lt;&gt;0,T388/(R388-S388),"")</f>
        <v>18.044776119402986</v>
      </c>
      <c r="Y388" s="39">
        <f>(34+5+6+5)+7</f>
        <v>57</v>
      </c>
      <c r="Z388" s="39">
        <v>2</v>
      </c>
      <c r="AA388" s="39">
        <f>(497+113+185+172)+58</f>
        <v>1025</v>
      </c>
      <c r="AB388" s="30">
        <v>75</v>
      </c>
      <c r="AC388" s="30">
        <v>7</v>
      </c>
      <c r="AD388" s="30"/>
      <c r="AE388" s="31">
        <f>IF(Y388-Z388&lt;&gt;0,AA388/(Y388-Z388),"")</f>
        <v>18.636363636363637</v>
      </c>
      <c r="AF388" s="32">
        <v>2</v>
      </c>
      <c r="AG388" s="32">
        <v>0</v>
      </c>
      <c r="AH388" s="32">
        <v>58</v>
      </c>
      <c r="AI388" s="32">
        <v>41</v>
      </c>
      <c r="AJ388" s="32"/>
      <c r="AK388" s="32"/>
      <c r="AL388" s="33">
        <f>IF(AF388-AG388&lt;&gt;0,AH388/(AF388-AG388),"")</f>
        <v>29</v>
      </c>
      <c r="AM388" s="40">
        <v>1</v>
      </c>
      <c r="AN388" s="40">
        <v>0</v>
      </c>
      <c r="AO388" s="40">
        <v>40</v>
      </c>
      <c r="AP388" s="40">
        <v>40</v>
      </c>
      <c r="AQ388" s="40"/>
      <c r="AR388" s="40"/>
      <c r="AS388" s="35">
        <f>IF(AM388-AN388&lt;&gt;0,AO388/(AM388-AN388),"")</f>
        <v>40</v>
      </c>
      <c r="AT388" s="36"/>
      <c r="AU388" s="36"/>
      <c r="AV388" s="36"/>
      <c r="AW388" s="36"/>
      <c r="AX388" s="36"/>
      <c r="AY388" s="36"/>
      <c r="AZ388" s="36">
        <f>IF(AT388-AU388&lt;&gt;0,AV388/(AT388-AU388),"")</f>
      </c>
    </row>
    <row r="389" spans="1:52" ht="12.75" customHeight="1">
      <c r="A389" s="17" t="s">
        <v>402</v>
      </c>
      <c r="B389" s="17"/>
      <c r="C389" s="17">
        <v>436</v>
      </c>
      <c r="D389" s="20">
        <f>$K389+$R389+$Y389+$AF389+$AM389+$AT389</f>
        <v>1</v>
      </c>
      <c r="E389" s="21">
        <f>$L389+$S389+$Z389+$AG389+$AN389+$AU389</f>
        <v>0</v>
      </c>
      <c r="F389" s="21">
        <f>$M389+$T389+$AA389+$AH389+$AO389+$AV389</f>
        <v>17</v>
      </c>
      <c r="G389" s="22">
        <f>MAX($N389,$U389,$AB389,$AI389,$AP389,$AW389)</f>
        <v>17</v>
      </c>
      <c r="H389" s="22">
        <f>$O389+$V389+$AC389+$AJ389+$AQ389+$AX389</f>
        <v>0</v>
      </c>
      <c r="I389" s="22">
        <f>$P389+$W389+$AD389+$AK389+$AR389+$AY389</f>
        <v>0</v>
      </c>
      <c r="J389" s="23">
        <f>IF(D389-E389&lt;&gt;0,F389/(D389-E389),"")</f>
        <v>17</v>
      </c>
      <c r="K389" s="24"/>
      <c r="L389" s="24"/>
      <c r="M389" s="24"/>
      <c r="N389" s="24"/>
      <c r="O389" s="24"/>
      <c r="P389" s="24"/>
      <c r="Q389" s="26">
        <f>IF(K389-L389&lt;&gt;0,M389/(K389-L389),"")</f>
      </c>
      <c r="R389" s="38"/>
      <c r="S389" s="38"/>
      <c r="T389" s="38"/>
      <c r="U389" s="38"/>
      <c r="V389" s="38"/>
      <c r="W389" s="38"/>
      <c r="X389" s="29">
        <f>IF(R389-S389&lt;&gt;0,T389/(R389-S389),"")</f>
      </c>
      <c r="Y389" s="30"/>
      <c r="Z389" s="30"/>
      <c r="AA389" s="30"/>
      <c r="AB389" s="30"/>
      <c r="AC389" s="30"/>
      <c r="AD389" s="30"/>
      <c r="AE389" s="31">
        <f>IF(Y389-Z389&lt;&gt;0,AA389/(Y389-Z389),"")</f>
      </c>
      <c r="AF389" s="32"/>
      <c r="AG389" s="32"/>
      <c r="AH389" s="32"/>
      <c r="AI389" s="32"/>
      <c r="AJ389" s="32"/>
      <c r="AK389" s="32"/>
      <c r="AL389" s="33">
        <f>IF(AF389-AG389&lt;&gt;0,AH389/(AF389-AG389),"")</f>
      </c>
      <c r="AM389" s="34">
        <v>1</v>
      </c>
      <c r="AN389" s="34">
        <v>0</v>
      </c>
      <c r="AO389" s="34">
        <v>17</v>
      </c>
      <c r="AP389" s="34">
        <v>17</v>
      </c>
      <c r="AQ389" s="34"/>
      <c r="AR389" s="34"/>
      <c r="AS389" s="35">
        <f>IF(AM389-AN389&lt;&gt;0,AO389/(AM389-AN389),"")</f>
        <v>17</v>
      </c>
      <c r="AT389" s="36"/>
      <c r="AU389" s="36"/>
      <c r="AV389" s="36"/>
      <c r="AW389" s="36"/>
      <c r="AX389" s="36"/>
      <c r="AY389" s="36"/>
      <c r="AZ389" s="36">
        <f>IF(AT389-AU389&lt;&gt;0,AV389/(AT389-AU389),"")</f>
      </c>
    </row>
    <row r="390" spans="1:52" ht="12.75" customHeight="1">
      <c r="A390" s="42" t="s">
        <v>403</v>
      </c>
      <c r="B390" s="42">
        <v>2020</v>
      </c>
      <c r="C390" s="42">
        <v>658</v>
      </c>
      <c r="D390" s="20">
        <f>$K390+$R390+$Y390+$AF390+$AM390+$AT390</f>
        <v>3</v>
      </c>
      <c r="E390" s="21">
        <f>$L390+$S390+$Z390+$AG390+$AN390+$AU390</f>
        <v>0</v>
      </c>
      <c r="F390" s="21">
        <f>$M390+$T390+$AA390+$AH390+$AO390+$AV390</f>
        <v>11</v>
      </c>
      <c r="G390" s="22">
        <f>MAX($N390,$U390,$AB390,$AI390,$AP390,$AW390)</f>
        <v>6</v>
      </c>
      <c r="H390" s="22">
        <f>$O390+$V390+$AC390+$AJ390+$AQ390+$AX390</f>
        <v>0</v>
      </c>
      <c r="I390" s="22">
        <f>$P390+$W390+$AD390+$AK390+$AR390+$AY390</f>
        <v>0</v>
      </c>
      <c r="J390" s="23">
        <f>IF(D390-E390&lt;&gt;0,F390/(D390-E390),"")</f>
        <v>3.6666666666666665</v>
      </c>
      <c r="K390" s="36"/>
      <c r="L390" s="36"/>
      <c r="M390" s="36"/>
      <c r="N390" s="36"/>
      <c r="O390" s="36"/>
      <c r="P390" s="36"/>
      <c r="Q390" s="43">
        <f>IF(K390-L390&lt;&gt;0,M390/(K390-L390),"")</f>
      </c>
      <c r="R390" s="44">
        <v>1</v>
      </c>
      <c r="S390" s="44">
        <v>0</v>
      </c>
      <c r="T390" s="44">
        <v>5</v>
      </c>
      <c r="U390" s="44">
        <v>5</v>
      </c>
      <c r="V390" s="44"/>
      <c r="W390" s="44"/>
      <c r="X390" s="29">
        <f>IF(R390-S390&lt;&gt;0,T390/(R390-S390),"")</f>
        <v>5</v>
      </c>
      <c r="Y390" s="45">
        <v>2</v>
      </c>
      <c r="Z390" s="45">
        <v>0</v>
      </c>
      <c r="AA390" s="45">
        <v>6</v>
      </c>
      <c r="AB390" s="45">
        <v>6</v>
      </c>
      <c r="AC390" s="45"/>
      <c r="AD390" s="45"/>
      <c r="AE390" s="31">
        <f>IF(Y390-Z390&lt;&gt;0,AA390/(Y390-Z390),"")</f>
        <v>3</v>
      </c>
      <c r="AF390" s="47"/>
      <c r="AG390" s="47"/>
      <c r="AH390" s="47"/>
      <c r="AI390" s="47"/>
      <c r="AJ390" s="47"/>
      <c r="AK390" s="47"/>
      <c r="AL390" s="33">
        <f>IF(AF390-AG390&lt;&gt;0,AH390/(AF390-AG390),"")</f>
      </c>
      <c r="AM390" s="48"/>
      <c r="AN390" s="48"/>
      <c r="AO390" s="48"/>
      <c r="AP390" s="48"/>
      <c r="AQ390" s="48"/>
      <c r="AR390" s="48"/>
      <c r="AS390" s="35">
        <f>IF(AM390-AN390&lt;&gt;0,AO390/(AM390-AN390),"")</f>
      </c>
      <c r="AT390" s="36"/>
      <c r="AU390" s="36"/>
      <c r="AV390" s="36"/>
      <c r="AW390" s="36"/>
      <c r="AX390" s="36"/>
      <c r="AY390" s="36"/>
      <c r="AZ390" s="36">
        <f>IF(AT390-AU390&lt;&gt;0,AV390/(AT390-AU390),"")</f>
      </c>
    </row>
    <row r="391" spans="1:52" ht="12.75" customHeight="1">
      <c r="A391" s="17" t="s">
        <v>404</v>
      </c>
      <c r="B391" s="17"/>
      <c r="C391" s="17">
        <v>331</v>
      </c>
      <c r="D391" s="20">
        <f>$K391+$R391+$Y391+$AF391+$AM391+$AT391</f>
        <v>1</v>
      </c>
      <c r="E391" s="21">
        <f>$L391+$S391+$Z391+$AG391+$AN391+$AU391</f>
        <v>1</v>
      </c>
      <c r="F391" s="21">
        <f>$M391+$T391+$AA391+$AH391+$AO391+$AV391</f>
        <v>1</v>
      </c>
      <c r="G391" s="22">
        <f>MAX($N391,$U391,$AB391,$AI391,$AP391,$AW391)</f>
        <v>1</v>
      </c>
      <c r="H391" s="22">
        <f>$O391+$V391+$AC391+$AJ391+$AQ391+$AX391</f>
        <v>0</v>
      </c>
      <c r="I391" s="22">
        <f>$P391+$W391+$AD391+$AK391+$AR391+$AY391</f>
        <v>0</v>
      </c>
      <c r="J391" s="23">
        <f>IF(D391-E391&lt;&gt;0,F391/(D391-E391),"")</f>
      </c>
      <c r="K391" s="24"/>
      <c r="L391" s="24"/>
      <c r="M391" s="24"/>
      <c r="N391" s="24"/>
      <c r="O391" s="24"/>
      <c r="P391" s="24"/>
      <c r="Q391" s="26">
        <f>IF(K391-L391&lt;&gt;0,M391/(K391-L391),"")</f>
      </c>
      <c r="R391" s="27"/>
      <c r="S391" s="27"/>
      <c r="T391" s="27"/>
      <c r="U391" s="27"/>
      <c r="V391" s="27"/>
      <c r="W391" s="27"/>
      <c r="X391" s="29">
        <f>IF(R391-S391&lt;&gt;0,T391/(R391-S391),"")</f>
      </c>
      <c r="Y391" s="30"/>
      <c r="Z391" s="30"/>
      <c r="AA391" s="30"/>
      <c r="AB391" s="30"/>
      <c r="AC391" s="30"/>
      <c r="AD391" s="30"/>
      <c r="AE391" s="31">
        <f>IF(Y391-Z391&lt;&gt;0,AA391/(Y391-Z391),"")</f>
      </c>
      <c r="AF391" s="32">
        <v>1</v>
      </c>
      <c r="AG391" s="32">
        <v>1</v>
      </c>
      <c r="AH391" s="32">
        <v>1</v>
      </c>
      <c r="AI391" s="32">
        <v>1</v>
      </c>
      <c r="AJ391" s="32"/>
      <c r="AK391" s="32"/>
      <c r="AL391" s="33">
        <f>IF(AF391-AG391&lt;&gt;0,AH391/(AF391-AG391),"")</f>
      </c>
      <c r="AM391" s="34"/>
      <c r="AN391" s="34"/>
      <c r="AO391" s="34"/>
      <c r="AP391" s="34"/>
      <c r="AQ391" s="34"/>
      <c r="AR391" s="34"/>
      <c r="AS391" s="35">
        <f>IF(AM391-AN391&lt;&gt;0,AO391/(AM391-AN391),"")</f>
      </c>
      <c r="AT391" s="36"/>
      <c r="AU391" s="36"/>
      <c r="AV391" s="36"/>
      <c r="AW391" s="36"/>
      <c r="AX391" s="36"/>
      <c r="AY391" s="36"/>
      <c r="AZ391" s="36">
        <f>IF(AT391-AU391&lt;&gt;0,AV391/(AT391-AU391),"")</f>
      </c>
    </row>
    <row r="392" spans="1:52" ht="12.75" customHeight="1">
      <c r="A392" s="17" t="s">
        <v>405</v>
      </c>
      <c r="B392" s="17"/>
      <c r="C392" s="17">
        <v>593</v>
      </c>
      <c r="D392" s="20">
        <f>$K392+$R392+$Y392+$AF392+$AM392+$AT392</f>
        <v>41</v>
      </c>
      <c r="E392" s="21">
        <f>$L392+$S392+$Z392+$AG392+$AN392+$AU392</f>
        <v>2</v>
      </c>
      <c r="F392" s="21">
        <f>$M392+$T392+$AA392+$AH392+$AO392+$AV392</f>
        <v>846</v>
      </c>
      <c r="G392" s="22">
        <f>MAX($N392,$U392,$AB392,$AI392,$AP392,$AW392)</f>
        <v>61</v>
      </c>
      <c r="H392" s="22">
        <f>$O392+$V392+$AC392+$AJ392+$AQ392+$AX392</f>
        <v>3</v>
      </c>
      <c r="I392" s="22">
        <f>$P392+$W392+$AD392+$AK392+$AR392+$AY392</f>
        <v>0</v>
      </c>
      <c r="J392" s="23">
        <f>IF(D392-E392&lt;&gt;0,F392/(D392-E392),"")</f>
        <v>21.692307692307693</v>
      </c>
      <c r="K392" s="24"/>
      <c r="L392" s="24"/>
      <c r="M392" s="24"/>
      <c r="N392" s="24"/>
      <c r="O392" s="24"/>
      <c r="P392" s="24"/>
      <c r="Q392" s="26"/>
      <c r="R392" s="27">
        <v>12</v>
      </c>
      <c r="S392" s="27">
        <v>0</v>
      </c>
      <c r="T392" s="27">
        <v>172</v>
      </c>
      <c r="U392" s="27">
        <v>48</v>
      </c>
      <c r="V392" s="27"/>
      <c r="W392" s="27"/>
      <c r="X392" s="29"/>
      <c r="Y392" s="30">
        <v>17</v>
      </c>
      <c r="Z392" s="30">
        <v>0</v>
      </c>
      <c r="AA392" s="30">
        <v>383</v>
      </c>
      <c r="AB392" s="30">
        <v>61</v>
      </c>
      <c r="AC392" s="30">
        <v>2</v>
      </c>
      <c r="AD392" s="30"/>
      <c r="AE392" s="31">
        <f>IF(Y392-Z392&lt;&gt;0,AA392/(Y392-Z392),"")</f>
        <v>22.529411764705884</v>
      </c>
      <c r="AF392" s="32">
        <v>11</v>
      </c>
      <c r="AG392" s="32">
        <v>2</v>
      </c>
      <c r="AH392" s="32">
        <v>291</v>
      </c>
      <c r="AI392" s="32">
        <v>54</v>
      </c>
      <c r="AJ392" s="49">
        <v>1</v>
      </c>
      <c r="AK392" s="49"/>
      <c r="AL392" s="33">
        <f>IF(AF392-AG392&lt;&gt;0,AH392/(AF392-AG392),"")</f>
        <v>32.333333333333336</v>
      </c>
      <c r="AM392" s="34">
        <v>1</v>
      </c>
      <c r="AN392" s="34">
        <v>0</v>
      </c>
      <c r="AO392" s="34">
        <v>0</v>
      </c>
      <c r="AP392" s="34">
        <v>0</v>
      </c>
      <c r="AQ392" s="34"/>
      <c r="AR392" s="34"/>
      <c r="AS392" s="35">
        <f>IF(AM392-AN392&lt;&gt;0,AO392/(AM392-AN392),"")</f>
        <v>0</v>
      </c>
      <c r="AT392" s="36"/>
      <c r="AU392" s="36"/>
      <c r="AV392" s="36"/>
      <c r="AW392" s="36"/>
      <c r="AX392" s="36"/>
      <c r="AY392" s="36"/>
      <c r="AZ392" s="36">
        <f>IF(AT392-AU392&lt;&gt;0,AV392/(AT392-AU392),"")</f>
      </c>
    </row>
    <row r="393" spans="1:52" ht="12.75" customHeight="1">
      <c r="A393" s="17" t="s">
        <v>406</v>
      </c>
      <c r="B393" s="17"/>
      <c r="C393" s="17">
        <v>237</v>
      </c>
      <c r="D393" s="20">
        <f>$K393+$R393+$Y393+$AF393+$AM393+$AT393</f>
        <v>1</v>
      </c>
      <c r="E393" s="21">
        <f>$L393+$S393+$Z393+$AG393+$AN393+$AU393</f>
        <v>0</v>
      </c>
      <c r="F393" s="21">
        <f>$M393+$T393+$AA393+$AH393+$AO393+$AV393</f>
        <v>2</v>
      </c>
      <c r="G393" s="22">
        <f>MAX($N393,$U393,$AB393,$AI393,$AP393,$AW393)</f>
        <v>2</v>
      </c>
      <c r="H393" s="22">
        <f>$O393+$V393+$AC393+$AJ393+$AQ393+$AX393</f>
        <v>0</v>
      </c>
      <c r="I393" s="22">
        <f>$P393+$W393+$AD393+$AK393+$AR393+$AY393</f>
        <v>0</v>
      </c>
      <c r="J393" s="23">
        <f>IF(D393-E393&lt;&gt;0,F393/(D393-E393),"")</f>
        <v>2</v>
      </c>
      <c r="K393" s="24"/>
      <c r="L393" s="24"/>
      <c r="M393" s="24"/>
      <c r="N393" s="24"/>
      <c r="O393" s="24"/>
      <c r="P393" s="24"/>
      <c r="Q393" s="26">
        <f>IF(K393-L393&lt;&gt;0,M393/(K393-L393),"")</f>
      </c>
      <c r="R393" s="27"/>
      <c r="S393" s="27"/>
      <c r="T393" s="27"/>
      <c r="U393" s="27"/>
      <c r="V393" s="27"/>
      <c r="W393" s="27"/>
      <c r="X393" s="29">
        <f>IF(R393-S393&lt;&gt;0,T393/(R393-S393),"")</f>
      </c>
      <c r="Y393" s="30">
        <v>1</v>
      </c>
      <c r="Z393" s="30">
        <v>0</v>
      </c>
      <c r="AA393" s="30">
        <v>2</v>
      </c>
      <c r="AB393" s="30">
        <v>2</v>
      </c>
      <c r="AC393" s="30"/>
      <c r="AD393" s="30"/>
      <c r="AE393" s="31">
        <f>IF(Y393-Z393&lt;&gt;0,AA393/(Y393-Z393),"")</f>
        <v>2</v>
      </c>
      <c r="AF393" s="32"/>
      <c r="AG393" s="32"/>
      <c r="AH393" s="32"/>
      <c r="AI393" s="32"/>
      <c r="AJ393" s="32"/>
      <c r="AK393" s="32"/>
      <c r="AL393" s="33">
        <f>IF(AF393-AG393&lt;&gt;0,AH393/(AF393-AG393),"")</f>
      </c>
      <c r="AM393" s="34"/>
      <c r="AN393" s="34"/>
      <c r="AO393" s="34"/>
      <c r="AP393" s="34"/>
      <c r="AQ393" s="34"/>
      <c r="AR393" s="34"/>
      <c r="AS393" s="35">
        <f>IF(AM393-AN393&lt;&gt;0,AO393/(AM393-AN393),"")</f>
      </c>
      <c r="AT393" s="36"/>
      <c r="AU393" s="36"/>
      <c r="AV393" s="36"/>
      <c r="AW393" s="36"/>
      <c r="AX393" s="36"/>
      <c r="AY393" s="36"/>
      <c r="AZ393" s="36">
        <f>IF(AT393-AU393&lt;&gt;0,AV393/(AT393-AU393),"")</f>
      </c>
    </row>
    <row r="394" spans="1:52" ht="12.75" customHeight="1">
      <c r="A394" s="17" t="s">
        <v>407</v>
      </c>
      <c r="B394" s="17">
        <v>1990</v>
      </c>
      <c r="C394" s="17">
        <v>121</v>
      </c>
      <c r="D394" s="20">
        <f>$K394+$R394+$Y394+$AF394+$AM394+$AT394</f>
        <v>30</v>
      </c>
      <c r="E394" s="21">
        <f>$L394+$S394+$Z394+$AG394+$AN394+$AU394</f>
        <v>2</v>
      </c>
      <c r="F394" s="21">
        <f>$M394+$T394+$AA394+$AH394+$AO394+$AV394</f>
        <v>508</v>
      </c>
      <c r="G394" s="22">
        <f>MAX($N394,$U394,$AB394,$AI394,$AP394,$AW394)</f>
        <v>57</v>
      </c>
      <c r="H394" s="22">
        <f>$O394+$V394+$AC394+$AJ394+$AQ394+$AX394</f>
        <v>1</v>
      </c>
      <c r="I394" s="22">
        <f>$P394+$W394+$AD394+$AK394+$AR394+$AY394</f>
        <v>0</v>
      </c>
      <c r="J394" s="23">
        <f>IF(D394-E394&lt;&gt;0,F394/(D394-E394),"")</f>
        <v>18.142857142857142</v>
      </c>
      <c r="K394" s="24"/>
      <c r="L394" s="24"/>
      <c r="M394" s="24"/>
      <c r="N394" s="24"/>
      <c r="O394" s="24"/>
      <c r="P394" s="24"/>
      <c r="Q394" s="26">
        <f>IF(K394-L394&lt;&gt;0,M394/(K394-L394),"")</f>
      </c>
      <c r="R394" s="38">
        <v>1</v>
      </c>
      <c r="S394" s="38">
        <v>0</v>
      </c>
      <c r="T394" s="38">
        <v>1</v>
      </c>
      <c r="U394" s="38">
        <v>1</v>
      </c>
      <c r="V394" s="38"/>
      <c r="W394" s="38"/>
      <c r="X394" s="29">
        <f>IF(R394-S394&lt;&gt;0,T394/(R394-S394),"")</f>
        <v>1</v>
      </c>
      <c r="Y394" s="30">
        <v>29</v>
      </c>
      <c r="Z394" s="30">
        <v>2</v>
      </c>
      <c r="AA394" s="30">
        <v>507</v>
      </c>
      <c r="AB394" s="30">
        <v>57</v>
      </c>
      <c r="AC394" s="30">
        <v>1</v>
      </c>
      <c r="AD394" s="30"/>
      <c r="AE394" s="31">
        <f>IF(Y394-Z394&lt;&gt;0,AA394/(Y394-Z394),"")</f>
        <v>18.77777777777778</v>
      </c>
      <c r="AF394" s="32"/>
      <c r="AG394" s="32"/>
      <c r="AH394" s="32"/>
      <c r="AI394" s="32"/>
      <c r="AJ394" s="32"/>
      <c r="AK394" s="32"/>
      <c r="AL394" s="33">
        <f>IF(AF394-AG394&lt;&gt;0,AH394/(AF394-AG394),"")</f>
      </c>
      <c r="AM394" s="34"/>
      <c r="AN394" s="34"/>
      <c r="AO394" s="34"/>
      <c r="AP394" s="34"/>
      <c r="AQ394" s="34"/>
      <c r="AR394" s="34"/>
      <c r="AS394" s="35">
        <f>IF(AM394-AN394&lt;&gt;0,AO394/(AM394-AN394),"")</f>
      </c>
      <c r="AT394" s="36"/>
      <c r="AU394" s="36"/>
      <c r="AV394" s="36"/>
      <c r="AW394" s="36"/>
      <c r="AX394" s="36"/>
      <c r="AY394" s="36"/>
      <c r="AZ394" s="36">
        <f>IF(AT394-AU394&lt;&gt;0,AV394/(AT394-AU394),"")</f>
      </c>
    </row>
    <row r="395" spans="1:52" ht="12.75" customHeight="1">
      <c r="A395" s="17" t="s">
        <v>408</v>
      </c>
      <c r="B395" s="17">
        <v>1990</v>
      </c>
      <c r="C395" s="17">
        <v>118</v>
      </c>
      <c r="D395" s="20">
        <f>$K395+$R395+$Y395+$AF395+$AM395+$AT395</f>
        <v>37</v>
      </c>
      <c r="E395" s="21">
        <f>$L395+$S395+$Z395+$AG395+$AN395+$AU395</f>
        <v>5</v>
      </c>
      <c r="F395" s="21">
        <f>$M395+$T395+$AA395+$AH395+$AO395+$AV395</f>
        <v>288</v>
      </c>
      <c r="G395" s="22">
        <f>MAX($N395,$U395,$AB395,$AI395,$AP395,$AW395)</f>
        <v>46</v>
      </c>
      <c r="H395" s="22">
        <f>$O395+$V395+$AC395+$AJ395+$AQ395+$AX395</f>
        <v>0</v>
      </c>
      <c r="I395" s="22">
        <f>$P395+$W395+$AD395+$AK395+$AR395+$AY395</f>
        <v>0</v>
      </c>
      <c r="J395" s="23">
        <f>IF(D395-E395&lt;&gt;0,F395/(D395-E395),"")</f>
        <v>9</v>
      </c>
      <c r="K395" s="24"/>
      <c r="L395" s="24"/>
      <c r="M395" s="24"/>
      <c r="N395" s="24"/>
      <c r="O395" s="24"/>
      <c r="P395" s="24"/>
      <c r="Q395" s="26">
        <f>IF(K395-L395&lt;&gt;0,M395/(K395-L395),"")</f>
      </c>
      <c r="R395" s="27"/>
      <c r="S395" s="27"/>
      <c r="T395" s="27"/>
      <c r="U395" s="27"/>
      <c r="V395" s="27"/>
      <c r="W395" s="27"/>
      <c r="X395" s="29">
        <f>IF(R395-S395&lt;&gt;0,T395/(R395-S395),"")</f>
      </c>
      <c r="Y395" s="30">
        <v>35</v>
      </c>
      <c r="Z395" s="30">
        <v>5</v>
      </c>
      <c r="AA395" s="30">
        <v>275</v>
      </c>
      <c r="AB395" s="30">
        <v>46</v>
      </c>
      <c r="AC395" s="30"/>
      <c r="AD395" s="30"/>
      <c r="AE395" s="31">
        <f>IF(Y395-Z395&lt;&gt;0,AA395/(Y395-Z395),"")</f>
        <v>9.166666666666666</v>
      </c>
      <c r="AF395" s="32">
        <v>2</v>
      </c>
      <c r="AG395" s="32">
        <v>0</v>
      </c>
      <c r="AH395" s="32">
        <v>13</v>
      </c>
      <c r="AI395" s="32">
        <v>13</v>
      </c>
      <c r="AJ395" s="32"/>
      <c r="AK395" s="32"/>
      <c r="AL395" s="33">
        <f>IF(AF395-AG395&lt;&gt;0,AH395/(AF395-AG395),"")</f>
        <v>6.5</v>
      </c>
      <c r="AM395" s="34"/>
      <c r="AN395" s="34"/>
      <c r="AO395" s="34"/>
      <c r="AP395" s="34"/>
      <c r="AQ395" s="34"/>
      <c r="AR395" s="34"/>
      <c r="AS395" s="35">
        <f>IF(AM395-AN395&lt;&gt;0,AO395/(AM395-AN395),"")</f>
      </c>
      <c r="AT395" s="36"/>
      <c r="AU395" s="36"/>
      <c r="AV395" s="36"/>
      <c r="AW395" s="36"/>
      <c r="AX395" s="36"/>
      <c r="AY395" s="36"/>
      <c r="AZ395" s="36">
        <f>IF(AT395-AU395&lt;&gt;0,AV395/(AT395-AU395),"")</f>
      </c>
    </row>
    <row r="396" spans="1:52" ht="12.75" customHeight="1">
      <c r="A396" s="42" t="s">
        <v>409</v>
      </c>
      <c r="B396" s="42">
        <v>2020</v>
      </c>
      <c r="C396" s="42">
        <v>674</v>
      </c>
      <c r="D396" s="20">
        <f>$K396+$R396+$Y396+$AF396+$AM396+$AT396</f>
        <v>3</v>
      </c>
      <c r="E396" s="21">
        <f>$L396+$S396+$Z396+$AG396+$AN396+$AU396</f>
        <v>1</v>
      </c>
      <c r="F396" s="21">
        <f>$M396+$T396+$AA396+$AH396+$AO396+$AV396</f>
        <v>50</v>
      </c>
      <c r="G396" s="22">
        <f>MAX($N396,$U396,$AB396,$AI396,$AP396,$AW396)</f>
        <v>33</v>
      </c>
      <c r="H396" s="22">
        <f>$O396+$V396+$AC396+$AJ396+$AQ396+$AX396</f>
        <v>0</v>
      </c>
      <c r="I396" s="22">
        <f>$P396+$W396+$AD396+$AK396+$AR396+$AY396</f>
        <v>0</v>
      </c>
      <c r="J396" s="23">
        <f>IF(D396-E396&lt;&gt;0,F396/(D396-E396),"")</f>
        <v>25</v>
      </c>
      <c r="K396" s="36"/>
      <c r="L396" s="36"/>
      <c r="M396" s="36"/>
      <c r="N396" s="36"/>
      <c r="O396" s="36"/>
      <c r="P396" s="36"/>
      <c r="Q396" s="43">
        <f>IF(K396-L396&lt;&gt;0,M396/(K396-L396),"")</f>
      </c>
      <c r="R396" s="44"/>
      <c r="S396" s="44"/>
      <c r="T396" s="44"/>
      <c r="U396" s="44"/>
      <c r="V396" s="44"/>
      <c r="W396" s="44"/>
      <c r="X396" s="29">
        <f>IF(R396-S396&lt;&gt;0,T396/(R396-S396),"")</f>
      </c>
      <c r="Y396" s="45"/>
      <c r="Z396" s="45"/>
      <c r="AA396" s="45"/>
      <c r="AB396" s="45"/>
      <c r="AC396" s="45"/>
      <c r="AD396" s="45"/>
      <c r="AE396" s="31">
        <f>IF(Y396-Z396&lt;&gt;0,AA396/(Y396-Z396),"")</f>
      </c>
      <c r="AF396" s="47"/>
      <c r="AG396" s="47"/>
      <c r="AH396" s="47"/>
      <c r="AI396" s="47"/>
      <c r="AJ396" s="47"/>
      <c r="AK396" s="47"/>
      <c r="AL396" s="33">
        <f>IF(AF396-AG396&lt;&gt;0,AH396/(AF396-AG396),"")</f>
      </c>
      <c r="AM396" s="48"/>
      <c r="AN396" s="48"/>
      <c r="AO396" s="48"/>
      <c r="AP396" s="48"/>
      <c r="AQ396" s="48"/>
      <c r="AR396" s="48"/>
      <c r="AS396" s="35">
        <f>IF(AM396-AN396&lt;&gt;0,AO396/(AM396-AN396),"")</f>
      </c>
      <c r="AT396" s="36">
        <v>3</v>
      </c>
      <c r="AU396" s="36">
        <v>1</v>
      </c>
      <c r="AV396" s="36">
        <v>50</v>
      </c>
      <c r="AW396" s="36">
        <v>33</v>
      </c>
      <c r="AX396" s="36"/>
      <c r="AY396" s="36"/>
      <c r="AZ396" s="36">
        <f>IF(AT396-AU396&lt;&gt;0,AV396/(AT396-AU396),"")</f>
        <v>25</v>
      </c>
    </row>
    <row r="397" spans="1:52" ht="12.75" customHeight="1">
      <c r="A397" s="17" t="s">
        <v>410</v>
      </c>
      <c r="B397" s="17"/>
      <c r="C397" s="17">
        <v>538</v>
      </c>
      <c r="D397" s="20">
        <f>$K397+$R397+$Y397+$AF397+$AM397+$AT397</f>
        <v>73</v>
      </c>
      <c r="E397" s="21">
        <f>$L397+$S397+$Z397+$AG397+$AN397+$AU397</f>
        <v>12</v>
      </c>
      <c r="F397" s="21">
        <f>$M397+$T397+$AA397+$AH397+$AO397+$AV397</f>
        <v>1497</v>
      </c>
      <c r="G397" s="22">
        <f>MAX($N397,$U397,$AB397,$AI397,$AP397,$AW397)</f>
        <v>84</v>
      </c>
      <c r="H397" s="22">
        <f>$O397+$V397+$AC397+$AJ397+$AQ397+$AX397</f>
        <v>8</v>
      </c>
      <c r="I397" s="22">
        <f>$P397+$W397+$AD397+$AK397+$AR397+$AY397</f>
        <v>0</v>
      </c>
      <c r="J397" s="23">
        <f>IF(D397-E397&lt;&gt;0,F397/(D397-E397),"")</f>
        <v>24.540983606557376</v>
      </c>
      <c r="K397" s="24"/>
      <c r="L397" s="24"/>
      <c r="M397" s="24"/>
      <c r="N397" s="24"/>
      <c r="O397" s="24"/>
      <c r="P397" s="24"/>
      <c r="Q397" s="26">
        <f>IF(K397-L397&lt;&gt;0,M397/(K397-L397),"")</f>
      </c>
      <c r="R397" s="27">
        <v>14</v>
      </c>
      <c r="S397" s="27">
        <v>2</v>
      </c>
      <c r="T397" s="27">
        <v>205</v>
      </c>
      <c r="U397" s="38">
        <v>67</v>
      </c>
      <c r="V397" s="38">
        <v>1</v>
      </c>
      <c r="W397" s="38"/>
      <c r="X397" s="29">
        <f>IF(R397-S397&lt;&gt;0,T397/(R397-S397),"")</f>
        <v>17.083333333333332</v>
      </c>
      <c r="Y397" s="39">
        <v>44</v>
      </c>
      <c r="Z397" s="39">
        <v>8</v>
      </c>
      <c r="AA397" s="39">
        <v>784</v>
      </c>
      <c r="AB397" s="30">
        <v>56</v>
      </c>
      <c r="AC397" s="30">
        <v>3</v>
      </c>
      <c r="AD397" s="30"/>
      <c r="AE397" s="31">
        <f>IF(Y397-Z397&lt;&gt;0,AA397/(Y397-Z397),"")</f>
        <v>21.77777777777778</v>
      </c>
      <c r="AF397" s="32">
        <v>9</v>
      </c>
      <c r="AG397" s="32">
        <v>0</v>
      </c>
      <c r="AH397" s="32">
        <v>341</v>
      </c>
      <c r="AI397" s="32">
        <v>84</v>
      </c>
      <c r="AJ397" s="32">
        <v>3</v>
      </c>
      <c r="AK397" s="32"/>
      <c r="AL397" s="33">
        <f>IF(AF397-AG397&lt;&gt;0,AH397/(AF397-AG397),"")</f>
        <v>37.888888888888886</v>
      </c>
      <c r="AM397" s="34">
        <v>4</v>
      </c>
      <c r="AN397" s="34">
        <v>0</v>
      </c>
      <c r="AO397" s="34">
        <v>92</v>
      </c>
      <c r="AP397" s="34">
        <v>33</v>
      </c>
      <c r="AQ397" s="34"/>
      <c r="AR397" s="34"/>
      <c r="AS397" s="35">
        <f>IF(AM397-AN397&lt;&gt;0,AO397/(AM397-AN397),"")</f>
        <v>23</v>
      </c>
      <c r="AT397" s="36">
        <v>2</v>
      </c>
      <c r="AU397" s="36">
        <v>2</v>
      </c>
      <c r="AV397" s="36">
        <v>75</v>
      </c>
      <c r="AW397" s="60">
        <v>56</v>
      </c>
      <c r="AX397" s="36">
        <v>1</v>
      </c>
      <c r="AY397" s="36"/>
      <c r="AZ397" s="36">
        <f>IF(AT397-AU397&lt;&gt;0,AV397/(AT397-AU397),"")</f>
      </c>
    </row>
    <row r="398" spans="1:52" ht="12.75" customHeight="1">
      <c r="A398" s="17" t="s">
        <v>411</v>
      </c>
      <c r="B398" s="17"/>
      <c r="C398" s="17">
        <v>132</v>
      </c>
      <c r="D398" s="20">
        <f>$K398+$R398+$Y398+$AF398+$AM398+$AT398</f>
        <v>2</v>
      </c>
      <c r="E398" s="21">
        <f>$L398+$S398+$Z398+$AG398+$AN398+$AU398</f>
        <v>0</v>
      </c>
      <c r="F398" s="21">
        <f>$M398+$T398+$AA398+$AH398+$AO398+$AV398</f>
        <v>46</v>
      </c>
      <c r="G398" s="22">
        <f>MAX($N398,$U398,$AB398,$AI398,$AP398,$AW398)</f>
        <v>43</v>
      </c>
      <c r="H398" s="22">
        <f>$O398+$V398+$AC398+$AJ398+$AQ398+$AX398</f>
        <v>0</v>
      </c>
      <c r="I398" s="22">
        <f>$P398+$W398+$AD398+$AK398+$AR398+$AY398</f>
        <v>0</v>
      </c>
      <c r="J398" s="23">
        <f>IF(D398-E398&lt;&gt;0,F398/(D398-E398),"")</f>
        <v>23</v>
      </c>
      <c r="K398" s="24"/>
      <c r="L398" s="24"/>
      <c r="M398" s="24"/>
      <c r="N398" s="24"/>
      <c r="O398" s="24"/>
      <c r="P398" s="24"/>
      <c r="Q398" s="26">
        <f>IF(K398-L398&lt;&gt;0,M398/(K398-L398),"")</f>
      </c>
      <c r="R398" s="27"/>
      <c r="S398" s="27"/>
      <c r="T398" s="27"/>
      <c r="U398" s="27"/>
      <c r="V398" s="27"/>
      <c r="W398" s="27"/>
      <c r="X398" s="29">
        <f>IF(R398-S398&lt;&gt;0,T398/(R398-S398),"")</f>
      </c>
      <c r="Y398" s="30">
        <v>2</v>
      </c>
      <c r="Z398" s="30">
        <v>0</v>
      </c>
      <c r="AA398" s="30">
        <v>46</v>
      </c>
      <c r="AB398" s="30">
        <v>43</v>
      </c>
      <c r="AC398" s="30"/>
      <c r="AD398" s="30"/>
      <c r="AE398" s="31">
        <f>IF(Y398-Z398&lt;&gt;0,AA398/(Y398-Z398),"")</f>
        <v>23</v>
      </c>
      <c r="AF398" s="32"/>
      <c r="AG398" s="32"/>
      <c r="AH398" s="32"/>
      <c r="AI398" s="32"/>
      <c r="AJ398" s="32"/>
      <c r="AK398" s="32"/>
      <c r="AL398" s="33">
        <f>IF(AF398-AG398&lt;&gt;0,AH398/(AF398-AG398),"")</f>
      </c>
      <c r="AM398" s="34"/>
      <c r="AN398" s="34"/>
      <c r="AO398" s="34"/>
      <c r="AP398" s="34"/>
      <c r="AQ398" s="34"/>
      <c r="AR398" s="34"/>
      <c r="AS398" s="35">
        <f>IF(AM398-AN398&lt;&gt;0,AO398/(AM398-AN398),"")</f>
      </c>
      <c r="AT398" s="36"/>
      <c r="AU398" s="36"/>
      <c r="AV398" s="36"/>
      <c r="AW398" s="36"/>
      <c r="AX398" s="36"/>
      <c r="AY398" s="36"/>
      <c r="AZ398" s="36">
        <f>IF(AT398-AU398&lt;&gt;0,AV398/(AT398-AU398),"")</f>
      </c>
    </row>
    <row r="399" spans="1:52" ht="12.75" customHeight="1">
      <c r="A399" s="17" t="s">
        <v>412</v>
      </c>
      <c r="B399" s="17"/>
      <c r="C399" s="17">
        <v>170</v>
      </c>
      <c r="D399" s="20">
        <f>$K399+$R399+$Y399+$AF399+$AM399+$AT399</f>
        <v>206</v>
      </c>
      <c r="E399" s="21">
        <f>$L399+$S399+$Z399+$AG399+$AN399+$AU399</f>
        <v>32</v>
      </c>
      <c r="F399" s="21">
        <f>$M399+$T399+$AA399+$AH399+$AO399+$AV399</f>
        <v>4175</v>
      </c>
      <c r="G399" s="22">
        <f>MAX($N399,$U399,$AB399,$AI399,$AP399,$AW399)</f>
        <v>132</v>
      </c>
      <c r="H399" s="22">
        <f>$O399+$V399+$AC399+$AJ399+$AQ399+$AX399</f>
        <v>17</v>
      </c>
      <c r="I399" s="22">
        <f>$P399+$W399+$AD399+$AK399+$AR399+$AY399</f>
        <v>5</v>
      </c>
      <c r="J399" s="23">
        <f>IF(D399-E399&lt;&gt;0,F399/(D399-E399),"")</f>
        <v>23.99425287356322</v>
      </c>
      <c r="K399" s="24">
        <v>182</v>
      </c>
      <c r="L399" s="24">
        <v>31</v>
      </c>
      <c r="M399" s="24">
        <v>3466</v>
      </c>
      <c r="N399" s="24">
        <v>132</v>
      </c>
      <c r="O399" s="24">
        <v>13</v>
      </c>
      <c r="P399" s="24">
        <v>3</v>
      </c>
      <c r="Q399" s="26">
        <f>IF(K399-L399&lt;&gt;0,M399/(K399-L399),"")</f>
        <v>22.95364238410596</v>
      </c>
      <c r="R399" s="38">
        <v>23</v>
      </c>
      <c r="S399" s="38">
        <v>1</v>
      </c>
      <c r="T399" s="38">
        <v>684</v>
      </c>
      <c r="U399" s="38">
        <v>121</v>
      </c>
      <c r="V399" s="38">
        <v>4</v>
      </c>
      <c r="W399" s="38">
        <v>2</v>
      </c>
      <c r="X399" s="29">
        <f>IF(R399-S399&lt;&gt;0,T399/(R399-S399),"")</f>
        <v>31.09090909090909</v>
      </c>
      <c r="Y399" s="30"/>
      <c r="Z399" s="30"/>
      <c r="AA399" s="30"/>
      <c r="AB399" s="30"/>
      <c r="AC399" s="30"/>
      <c r="AD399" s="30"/>
      <c r="AE399" s="31">
        <f>IF(Y399-Z399&lt;&gt;0,AA399/(Y399-Z399),"")</f>
      </c>
      <c r="AF399" s="32">
        <v>1</v>
      </c>
      <c r="AG399" s="32">
        <v>0</v>
      </c>
      <c r="AH399" s="32">
        <v>25</v>
      </c>
      <c r="AI399" s="32">
        <v>25</v>
      </c>
      <c r="AJ399" s="32"/>
      <c r="AK399" s="32"/>
      <c r="AL399" s="33">
        <f>IF(AF399-AG399&lt;&gt;0,AH399/(AF399-AG399),"")</f>
        <v>25</v>
      </c>
      <c r="AM399" s="34"/>
      <c r="AN399" s="34"/>
      <c r="AO399" s="34"/>
      <c r="AP399" s="34"/>
      <c r="AQ399" s="34"/>
      <c r="AR399" s="34"/>
      <c r="AS399" s="35">
        <f>IF(AM399-AN399&lt;&gt;0,AO399/(AM399-AN399),"")</f>
      </c>
      <c r="AT399" s="36"/>
      <c r="AU399" s="36"/>
      <c r="AV399" s="36"/>
      <c r="AW399" s="36"/>
      <c r="AX399" s="36"/>
      <c r="AY399" s="36"/>
      <c r="AZ399" s="36">
        <f>IF(AT399-AU399&lt;&gt;0,AV399/(AT399-AU399),"")</f>
      </c>
    </row>
    <row r="400" spans="1:52" ht="12.75" customHeight="1">
      <c r="A400" s="17" t="s">
        <v>413</v>
      </c>
      <c r="B400" s="17">
        <v>1973</v>
      </c>
      <c r="C400" s="17">
        <v>1</v>
      </c>
      <c r="D400" s="20">
        <f>$K400+$R400+$Y400+$AF400+$AM400+$AT400</f>
        <v>602</v>
      </c>
      <c r="E400" s="21">
        <f>$L400+$S400+$Z400+$AG400+$AN400+$AU400</f>
        <v>51</v>
      </c>
      <c r="F400" s="21">
        <f>$M400+$T400+$AA400+$AH400+$AO400+$AV400</f>
        <v>14008</v>
      </c>
      <c r="G400" s="22">
        <f>MAX($N400,$U400,$AB400,$AI400,$AP400,$AW400)</f>
        <v>98</v>
      </c>
      <c r="H400" s="22">
        <f>$O400+$V400+$AC400+$AJ400+$AQ400+$AX400</f>
        <v>74</v>
      </c>
      <c r="I400" s="22">
        <f>$P400+$W400+$AD400+$AK400+$AR400+$AY400</f>
        <v>1</v>
      </c>
      <c r="J400" s="23">
        <f>IF(D400-E400&lt;&gt;0,F400/(D400-E400),"")</f>
        <v>25.422867513611614</v>
      </c>
      <c r="K400" s="24">
        <f>433+5+3+4</f>
        <v>445</v>
      </c>
      <c r="L400" s="24">
        <v>25</v>
      </c>
      <c r="M400" s="24">
        <f>9996+85+42+8</f>
        <v>10131</v>
      </c>
      <c r="N400" s="24">
        <v>97</v>
      </c>
      <c r="O400" s="24">
        <v>52</v>
      </c>
      <c r="P400" s="24"/>
      <c r="Q400" s="26">
        <f>IF(K400-L400&lt;&gt;0,M400/(K400-L400),"")</f>
        <v>24.12142857142857</v>
      </c>
      <c r="R400" s="38">
        <v>101</v>
      </c>
      <c r="S400" s="38">
        <v>15</v>
      </c>
      <c r="T400" s="38">
        <v>2020</v>
      </c>
      <c r="U400" s="38">
        <v>98</v>
      </c>
      <c r="V400" s="38">
        <v>10</v>
      </c>
      <c r="W400" s="38"/>
      <c r="X400" s="29">
        <f>IF(R400-S400&lt;&gt;0,T400/(R400-S400),"")</f>
        <v>23.488372093023255</v>
      </c>
      <c r="Y400" s="39">
        <v>35</v>
      </c>
      <c r="Z400" s="39">
        <v>8</v>
      </c>
      <c r="AA400" s="39">
        <v>1230</v>
      </c>
      <c r="AB400" s="30">
        <v>85</v>
      </c>
      <c r="AC400" s="30">
        <v>9</v>
      </c>
      <c r="AD400" s="30"/>
      <c r="AE400" s="31">
        <f>IF(Y400-Z400&lt;&gt;0,AA400/(Y400-Z400),"")</f>
        <v>45.55555555555556</v>
      </c>
      <c r="AF400" s="32">
        <v>16</v>
      </c>
      <c r="AG400" s="32">
        <v>3</v>
      </c>
      <c r="AH400" s="32">
        <v>524</v>
      </c>
      <c r="AI400" s="32">
        <v>60</v>
      </c>
      <c r="AJ400" s="32">
        <v>3</v>
      </c>
      <c r="AK400" s="32">
        <v>1</v>
      </c>
      <c r="AL400" s="33">
        <f>IF(AF400-AG400&lt;&gt;0,AH400/(AF400-AG400),"")</f>
        <v>40.30769230769231</v>
      </c>
      <c r="AM400" s="34">
        <v>5</v>
      </c>
      <c r="AN400" s="34">
        <v>0</v>
      </c>
      <c r="AO400" s="34">
        <v>103</v>
      </c>
      <c r="AP400" s="34">
        <v>32</v>
      </c>
      <c r="AQ400" s="34"/>
      <c r="AR400" s="34"/>
      <c r="AS400" s="35">
        <f>IF(AM400-AN400&lt;&gt;0,AO400/(AM400-AN400),"")</f>
        <v>20.6</v>
      </c>
      <c r="AT400" s="36"/>
      <c r="AU400" s="36"/>
      <c r="AV400" s="36"/>
      <c r="AW400" s="36"/>
      <c r="AX400" s="36"/>
      <c r="AY400" s="36"/>
      <c r="AZ400" s="36">
        <f>IF(AT400-AU400&lt;&gt;0,AV400/(AT400-AU400),"")</f>
      </c>
    </row>
    <row r="401" spans="1:52" ht="12.75" customHeight="1">
      <c r="A401" s="17" t="s">
        <v>414</v>
      </c>
      <c r="B401" s="17"/>
      <c r="C401" s="17">
        <v>181</v>
      </c>
      <c r="D401" s="20">
        <f>$K401+$R401+$Y401+$AF401+$AM401+$AT401</f>
        <v>243</v>
      </c>
      <c r="E401" s="21">
        <f>$L401+$S401+$Z401+$AG401+$AN401+$AU401</f>
        <v>46</v>
      </c>
      <c r="F401" s="21">
        <f>$M401+$T401+$AA401+$AH401+$AO401+$AV401</f>
        <v>4738</v>
      </c>
      <c r="G401" s="22">
        <f>MAX($N401,$U401,$AB401,$AI401,$AP401,$AW401)</f>
        <v>111</v>
      </c>
      <c r="H401" s="22">
        <f>$O401+$V401+$AC401+$AJ401+$AQ401+$AX401</f>
        <v>22</v>
      </c>
      <c r="I401" s="22">
        <f>$P401+$W401+$AD401+$AK401+$AR401+$AY401</f>
        <v>2</v>
      </c>
      <c r="J401" s="23">
        <f>IF(D401-E401&lt;&gt;0,F401/(D401-E401),"")</f>
        <v>24.050761421319798</v>
      </c>
      <c r="K401" s="24">
        <v>207</v>
      </c>
      <c r="L401" s="24">
        <v>38</v>
      </c>
      <c r="M401" s="24">
        <v>4304</v>
      </c>
      <c r="N401" s="24">
        <v>111</v>
      </c>
      <c r="O401" s="24">
        <v>20</v>
      </c>
      <c r="P401" s="24">
        <v>2</v>
      </c>
      <c r="Q401" s="26">
        <f>IF(K401-L401&lt;&gt;0,M401/(K401-L401),"")</f>
        <v>25.467455621301774</v>
      </c>
      <c r="R401" s="38">
        <v>26</v>
      </c>
      <c r="S401" s="38">
        <v>6</v>
      </c>
      <c r="T401" s="38">
        <v>385</v>
      </c>
      <c r="U401" s="38">
        <v>57</v>
      </c>
      <c r="V401" s="38">
        <v>2</v>
      </c>
      <c r="W401" s="38"/>
      <c r="X401" s="29">
        <f>IF(R401-S401&lt;&gt;0,T401/(R401-S401),"")</f>
        <v>19.25</v>
      </c>
      <c r="Y401" s="30">
        <v>10</v>
      </c>
      <c r="Z401" s="30">
        <v>2</v>
      </c>
      <c r="AA401" s="30">
        <v>49</v>
      </c>
      <c r="AB401" s="30">
        <v>38</v>
      </c>
      <c r="AC401" s="30"/>
      <c r="AD401" s="30"/>
      <c r="AE401" s="31">
        <f>IF(Y401-Z401&lt;&gt;0,AA401/(Y401-Z401),"")</f>
        <v>6.125</v>
      </c>
      <c r="AF401" s="32"/>
      <c r="AG401" s="32"/>
      <c r="AH401" s="32"/>
      <c r="AI401" s="32"/>
      <c r="AJ401" s="32"/>
      <c r="AK401" s="32"/>
      <c r="AL401" s="33">
        <f>IF(AF401-AG401&lt;&gt;0,AH401/(AF401-AG401),"")</f>
      </c>
      <c r="AM401" s="34"/>
      <c r="AN401" s="34"/>
      <c r="AO401" s="34"/>
      <c r="AP401" s="34"/>
      <c r="AQ401" s="34"/>
      <c r="AR401" s="34"/>
      <c r="AS401" s="35">
        <f>IF(AM401-AN401&lt;&gt;0,AO401/(AM401-AN401),"")</f>
      </c>
      <c r="AT401" s="36"/>
      <c r="AU401" s="36"/>
      <c r="AV401" s="36"/>
      <c r="AW401" s="36"/>
      <c r="AX401" s="36"/>
      <c r="AY401" s="36"/>
      <c r="AZ401" s="36">
        <f>IF(AT401-AU401&lt;&gt;0,AV401/(AT401-AU401),"")</f>
      </c>
    </row>
    <row r="402" spans="1:52" ht="12.75" customHeight="1">
      <c r="A402" s="17" t="s">
        <v>415</v>
      </c>
      <c r="B402" s="17"/>
      <c r="C402" s="17">
        <v>392</v>
      </c>
      <c r="D402" s="20">
        <f>$K402+$R402+$Y402+$AF402+$AM402+$AT402</f>
        <v>1</v>
      </c>
      <c r="E402" s="21">
        <f>$L402+$S402+$Z402+$AG402+$AN402+$AU402</f>
        <v>0</v>
      </c>
      <c r="F402" s="21">
        <f>$M402+$T402+$AA402+$AH402+$AO402+$AV402</f>
        <v>2</v>
      </c>
      <c r="G402" s="22">
        <f>MAX($N402,$U402,$AB402,$AI402,$AP402,$AW402)</f>
        <v>2</v>
      </c>
      <c r="H402" s="22">
        <f>$O402+$V402+$AC402+$AJ402+$AQ402+$AX402</f>
        <v>0</v>
      </c>
      <c r="I402" s="22">
        <f>$P402+$W402+$AD402+$AK402+$AR402+$AY402</f>
        <v>0</v>
      </c>
      <c r="J402" s="23">
        <f>IF(D402-E402&lt;&gt;0,F402/(D402-E402),"")</f>
        <v>2</v>
      </c>
      <c r="K402" s="24"/>
      <c r="L402" s="24"/>
      <c r="M402" s="24"/>
      <c r="N402" s="24"/>
      <c r="O402" s="24"/>
      <c r="P402" s="24"/>
      <c r="Q402" s="26">
        <f>IF(K402-L402&lt;&gt;0,M402/(K402-L402),"")</f>
      </c>
      <c r="R402" s="38"/>
      <c r="S402" s="38"/>
      <c r="T402" s="38"/>
      <c r="U402" s="38"/>
      <c r="V402" s="38"/>
      <c r="W402" s="38"/>
      <c r="X402" s="29">
        <f>IF(R402-S402&lt;&gt;0,T402/(R402-S402),"")</f>
      </c>
      <c r="Y402" s="30"/>
      <c r="Z402" s="30"/>
      <c r="AA402" s="30"/>
      <c r="AB402" s="30"/>
      <c r="AC402" s="30"/>
      <c r="AD402" s="30"/>
      <c r="AE402" s="31">
        <f>IF(Y402-Z402&lt;&gt;0,AA402/(Y402-Z402),"")</f>
      </c>
      <c r="AF402" s="32">
        <v>1</v>
      </c>
      <c r="AG402" s="32">
        <v>0</v>
      </c>
      <c r="AH402" s="32">
        <v>2</v>
      </c>
      <c r="AI402" s="32">
        <v>2</v>
      </c>
      <c r="AJ402" s="32"/>
      <c r="AK402" s="32"/>
      <c r="AL402" s="33">
        <f>IF(AF402-AG402&lt;&gt;0,AH402/(AF402-AG402),"")</f>
        <v>2</v>
      </c>
      <c r="AM402" s="34"/>
      <c r="AN402" s="34"/>
      <c r="AO402" s="34"/>
      <c r="AP402" s="34"/>
      <c r="AQ402" s="34"/>
      <c r="AR402" s="34"/>
      <c r="AS402" s="35">
        <f>IF(AM402-AN402&lt;&gt;0,AO402/(AM402-AN402),"")</f>
      </c>
      <c r="AT402" s="36"/>
      <c r="AU402" s="36"/>
      <c r="AV402" s="36"/>
      <c r="AW402" s="36"/>
      <c r="AX402" s="36"/>
      <c r="AY402" s="36"/>
      <c r="AZ402" s="36">
        <f>IF(AT402-AU402&lt;&gt;0,AV402/(AT402-AU402),"")</f>
      </c>
    </row>
    <row r="403" spans="1:52" ht="12.75" customHeight="1">
      <c r="A403" s="17" t="s">
        <v>416</v>
      </c>
      <c r="B403" s="17"/>
      <c r="C403" s="17">
        <v>452</v>
      </c>
      <c r="D403" s="20">
        <f>$K403+$R403+$Y403+$AF403+$AM403+$AT403</f>
        <v>7</v>
      </c>
      <c r="E403" s="21">
        <f>$L403+$S403+$Z403+$AG403+$AN403+$AU403</f>
        <v>1</v>
      </c>
      <c r="F403" s="21">
        <f>$M403+$T403+$AA403+$AH403+$AO403+$AV403</f>
        <v>17</v>
      </c>
      <c r="G403" s="22">
        <f>MAX($N403,$U403,$AB403,$AI403,$AP403,$AW403)</f>
        <v>9</v>
      </c>
      <c r="H403" s="22">
        <f>$O403+$V403+$AC403+$AJ403+$AQ403+$AX403</f>
        <v>0</v>
      </c>
      <c r="I403" s="22">
        <f>$P403+$W403+$AD403+$AK403+$AR403+$AY403</f>
        <v>0</v>
      </c>
      <c r="J403" s="23">
        <f>IF(D403-E403&lt;&gt;0,F403/(D403-E403),"")</f>
        <v>2.8333333333333335</v>
      </c>
      <c r="K403" s="24"/>
      <c r="L403" s="24"/>
      <c r="M403" s="24"/>
      <c r="N403" s="24"/>
      <c r="O403" s="24"/>
      <c r="P403" s="24"/>
      <c r="Q403" s="26">
        <f>IF(K403-L403&lt;&gt;0,M403/(K403-L403),"")</f>
      </c>
      <c r="R403" s="38"/>
      <c r="S403" s="38"/>
      <c r="T403" s="38"/>
      <c r="U403" s="38"/>
      <c r="V403" s="38"/>
      <c r="W403" s="38"/>
      <c r="X403" s="29">
        <f>IF(R403-S403&lt;&gt;0,T403/(R403-S403),"")</f>
      </c>
      <c r="Y403" s="30">
        <f>2+2</f>
        <v>4</v>
      </c>
      <c r="Z403" s="30">
        <v>1</v>
      </c>
      <c r="AA403" s="30">
        <v>10</v>
      </c>
      <c r="AB403" s="30">
        <v>9</v>
      </c>
      <c r="AC403" s="30"/>
      <c r="AD403" s="30"/>
      <c r="AE403" s="31">
        <f>IF(Y403-Z403&lt;&gt;0,AA403/(Y403-Z403),"")</f>
        <v>3.3333333333333335</v>
      </c>
      <c r="AF403" s="32">
        <f>2+1</f>
        <v>3</v>
      </c>
      <c r="AG403" s="32">
        <v>0</v>
      </c>
      <c r="AH403" s="32">
        <v>7</v>
      </c>
      <c r="AI403" s="32">
        <v>4</v>
      </c>
      <c r="AJ403" s="32"/>
      <c r="AK403" s="32"/>
      <c r="AL403" s="33">
        <f>IF(AF403-AG403&lt;&gt;0,AH403/(AF403-AG403),"")</f>
        <v>2.3333333333333335</v>
      </c>
      <c r="AM403" s="34"/>
      <c r="AN403" s="34"/>
      <c r="AO403" s="34"/>
      <c r="AP403" s="34"/>
      <c r="AQ403" s="34"/>
      <c r="AR403" s="34"/>
      <c r="AS403" s="35">
        <f>IF(AM403-AN403&lt;&gt;0,AO403/(AM403-AN403),"")</f>
      </c>
      <c r="AT403" s="36"/>
      <c r="AU403" s="36"/>
      <c r="AV403" s="36"/>
      <c r="AW403" s="36"/>
      <c r="AX403" s="36"/>
      <c r="AY403" s="36"/>
      <c r="AZ403" s="36">
        <f>IF(AT403-AU403&lt;&gt;0,AV403/(AT403-AU403),"")</f>
      </c>
    </row>
    <row r="404" spans="1:52" ht="12.75" customHeight="1">
      <c r="A404" s="17" t="s">
        <v>417</v>
      </c>
      <c r="B404" s="17"/>
      <c r="C404" s="17">
        <v>206</v>
      </c>
      <c r="D404" s="20">
        <f>$K404+$R404+$Y404+$AF404+$AM404+$AT404</f>
        <v>11</v>
      </c>
      <c r="E404" s="21">
        <f>$L404+$S404+$Z404+$AG404+$AN404+$AU404</f>
        <v>1</v>
      </c>
      <c r="F404" s="21">
        <f>$M404+$T404+$AA404+$AH404+$AO404+$AV404</f>
        <v>75</v>
      </c>
      <c r="G404" s="22">
        <f>MAX($N404,$U404,$AB404,$AI404,$AP404,$AW404)</f>
        <v>22</v>
      </c>
      <c r="H404" s="22">
        <f>$O404+$V404+$AC404+$AJ404+$AQ404+$AX404</f>
        <v>0</v>
      </c>
      <c r="I404" s="22">
        <f>$P404+$W404+$AD404+$AK404+$AR404+$AY404</f>
        <v>0</v>
      </c>
      <c r="J404" s="23">
        <f>IF(D404-E404&lt;&gt;0,F404/(D404-E404),"")</f>
        <v>7.5</v>
      </c>
      <c r="K404" s="24">
        <v>8</v>
      </c>
      <c r="L404" s="24">
        <v>1</v>
      </c>
      <c r="M404" s="24">
        <v>56</v>
      </c>
      <c r="N404" s="24">
        <v>22</v>
      </c>
      <c r="O404" s="24"/>
      <c r="P404" s="24"/>
      <c r="Q404" s="26">
        <f>IF(K404-L404&lt;&gt;0,M404/(K404-L404),"")</f>
        <v>8</v>
      </c>
      <c r="R404" s="38">
        <v>3</v>
      </c>
      <c r="S404" s="38">
        <v>0</v>
      </c>
      <c r="T404" s="38">
        <v>19</v>
      </c>
      <c r="U404" s="38">
        <v>15</v>
      </c>
      <c r="V404" s="38"/>
      <c r="W404" s="38"/>
      <c r="X404" s="29">
        <f>IF(R404-S404&lt;&gt;0,T404/(R404-S404),"")</f>
        <v>6.333333333333333</v>
      </c>
      <c r="Y404" s="30"/>
      <c r="Z404" s="30"/>
      <c r="AA404" s="30"/>
      <c r="AB404" s="30"/>
      <c r="AC404" s="30"/>
      <c r="AD404" s="30"/>
      <c r="AE404" s="31">
        <f>IF(Y404-Z404&lt;&gt;0,AA404/(Y404-Z404),"")</f>
      </c>
      <c r="AF404" s="32"/>
      <c r="AG404" s="32"/>
      <c r="AH404" s="32"/>
      <c r="AI404" s="32"/>
      <c r="AJ404" s="32"/>
      <c r="AK404" s="32"/>
      <c r="AL404" s="33">
        <f>IF(AF404-AG404&lt;&gt;0,AH404/(AF404-AG404),"")</f>
      </c>
      <c r="AM404" s="34"/>
      <c r="AN404" s="34"/>
      <c r="AO404" s="34"/>
      <c r="AP404" s="34"/>
      <c r="AQ404" s="34"/>
      <c r="AR404" s="34"/>
      <c r="AS404" s="35">
        <f>IF(AM404-AN404&lt;&gt;0,AO404/(AM404-AN404),"")</f>
      </c>
      <c r="AT404" s="36"/>
      <c r="AU404" s="36"/>
      <c r="AV404" s="36"/>
      <c r="AW404" s="36"/>
      <c r="AX404" s="36"/>
      <c r="AY404" s="36"/>
      <c r="AZ404" s="36">
        <f>IF(AT404-AU404&lt;&gt;0,AV404/(AT404-AU404),"")</f>
      </c>
    </row>
    <row r="405" spans="1:52" ht="12.75" customHeight="1">
      <c r="A405" s="42" t="s">
        <v>418</v>
      </c>
      <c r="B405" s="42"/>
      <c r="C405" s="17">
        <v>660</v>
      </c>
      <c r="D405" s="20">
        <f>$K405+$R405+$Y405+$AF405+$AM405+$AT405</f>
        <v>3</v>
      </c>
      <c r="E405" s="21">
        <f>$L405+$S405+$Z405+$AG405+$AN405+$AU405</f>
        <v>0</v>
      </c>
      <c r="F405" s="21">
        <f>$M405+$T405+$AA405+$AH405+$AO405+$AV405</f>
        <v>38</v>
      </c>
      <c r="G405" s="22">
        <f>MAX($N405,$U405,$AB405,$AI405,$AP405,$AW405)</f>
        <v>26</v>
      </c>
      <c r="H405" s="22">
        <f>$O405+$V405+$AC405+$AJ405+$AQ405+$AX405</f>
        <v>0</v>
      </c>
      <c r="I405" s="22">
        <f>$P405+$W405+$AD405+$AK405+$AR405+$AY405</f>
        <v>0</v>
      </c>
      <c r="J405" s="23">
        <f>IF(D405-E405&lt;&gt;0,F405/(D405-E405),"")</f>
        <v>12.666666666666666</v>
      </c>
      <c r="K405" s="36"/>
      <c r="L405" s="36"/>
      <c r="M405" s="36"/>
      <c r="N405" s="36"/>
      <c r="O405" s="36"/>
      <c r="P405" s="36"/>
      <c r="Q405" s="26">
        <f>IF(K405-L405&lt;&gt;0,M405/(K405-L405),"")</f>
      </c>
      <c r="R405" s="44"/>
      <c r="S405" s="44"/>
      <c r="T405" s="44"/>
      <c r="U405" s="44"/>
      <c r="V405" s="44"/>
      <c r="W405" s="44"/>
      <c r="X405" s="29">
        <f>IF(R405-S405&lt;&gt;0,T405/(R405-S405),"")</f>
      </c>
      <c r="Y405" s="45">
        <v>1</v>
      </c>
      <c r="Z405" s="45">
        <v>0</v>
      </c>
      <c r="AA405" s="45">
        <v>0</v>
      </c>
      <c r="AB405" s="45">
        <v>0</v>
      </c>
      <c r="AC405" s="45"/>
      <c r="AD405" s="45"/>
      <c r="AE405" s="31">
        <f>IF(Y405-Z405&lt;&gt;0,AA405/(Y405-Z405),"")</f>
        <v>0</v>
      </c>
      <c r="AF405" s="47"/>
      <c r="AG405" s="47"/>
      <c r="AH405" s="47"/>
      <c r="AI405" s="47"/>
      <c r="AJ405" s="47"/>
      <c r="AK405" s="47"/>
      <c r="AL405" s="33">
        <f>IF(AF405-AG405&lt;&gt;0,AH405/(AF405-AG405),"")</f>
      </c>
      <c r="AM405" s="48">
        <v>2</v>
      </c>
      <c r="AN405" s="48">
        <v>0</v>
      </c>
      <c r="AO405" s="48">
        <v>38</v>
      </c>
      <c r="AP405" s="48">
        <v>26</v>
      </c>
      <c r="AQ405" s="48"/>
      <c r="AR405" s="48"/>
      <c r="AS405" s="35">
        <f>IF(AM405-AN405&lt;&gt;0,AO405/(AM405-AN405),"")</f>
        <v>19</v>
      </c>
      <c r="AT405" s="36"/>
      <c r="AU405" s="36"/>
      <c r="AV405" s="36"/>
      <c r="AW405" s="36"/>
      <c r="AX405" s="36"/>
      <c r="AY405" s="36"/>
      <c r="AZ405" s="36">
        <f>IF(AT405-AU405&lt;&gt;0,AV405/(AT405-AU405),"")</f>
      </c>
    </row>
    <row r="406" spans="1:52" ht="12.75" customHeight="1">
      <c r="A406" s="17" t="s">
        <v>419</v>
      </c>
      <c r="B406" s="17"/>
      <c r="C406" s="17">
        <v>493</v>
      </c>
      <c r="D406" s="20">
        <f>$K406+$R406+$Y406+$AF406+$AM406+$AT406</f>
        <v>4</v>
      </c>
      <c r="E406" s="21">
        <f>$L406+$S406+$Z406+$AG406+$AN406+$AU406</f>
        <v>0</v>
      </c>
      <c r="F406" s="21">
        <f>$M406+$T406+$AA406+$AH406+$AO406+$AV406</f>
        <v>36</v>
      </c>
      <c r="G406" s="22">
        <f>MAX($N406,$U406,$AB406,$AI406,$AP406,$AW406)</f>
        <v>16</v>
      </c>
      <c r="H406" s="22">
        <f>$O406+$V406+$AC406+$AJ406+$AQ406+$AX406</f>
        <v>0</v>
      </c>
      <c r="I406" s="22">
        <f>$P406+$W406+$AD406+$AK406+$AR406+$AY406</f>
        <v>0</v>
      </c>
      <c r="J406" s="23">
        <f>IF(D406-E406&lt;&gt;0,F406/(D406-E406),"")</f>
        <v>9</v>
      </c>
      <c r="K406" s="24"/>
      <c r="L406" s="24"/>
      <c r="M406" s="24"/>
      <c r="N406" s="24"/>
      <c r="O406" s="24"/>
      <c r="P406" s="24"/>
      <c r="Q406" s="26">
        <f>IF(K406-L406&lt;&gt;0,M406/(K406-L406),"")</f>
      </c>
      <c r="R406" s="38"/>
      <c r="S406" s="38"/>
      <c r="T406" s="38"/>
      <c r="U406" s="38"/>
      <c r="V406" s="38"/>
      <c r="W406" s="38"/>
      <c r="X406" s="29">
        <f>IF(R406-S406&lt;&gt;0,T406/(R406-S406),"")</f>
      </c>
      <c r="Y406" s="30"/>
      <c r="Z406" s="30"/>
      <c r="AA406" s="30"/>
      <c r="AB406" s="30"/>
      <c r="AC406" s="30"/>
      <c r="AD406" s="30"/>
      <c r="AE406" s="31">
        <f>IF(Y406-Z406&lt;&gt;0,AA406/(Y406-Z406),"")</f>
      </c>
      <c r="AF406" s="32">
        <v>3</v>
      </c>
      <c r="AG406" s="32">
        <v>0</v>
      </c>
      <c r="AH406" s="32">
        <v>24</v>
      </c>
      <c r="AI406" s="32">
        <v>16</v>
      </c>
      <c r="AJ406" s="32"/>
      <c r="AK406" s="32"/>
      <c r="AL406" s="33">
        <f>IF(AF406-AG406&lt;&gt;0,AH406/(AF406-AG406),"")</f>
        <v>8</v>
      </c>
      <c r="AM406" s="40">
        <v>1</v>
      </c>
      <c r="AN406" s="40">
        <v>0</v>
      </c>
      <c r="AO406" s="40">
        <v>12</v>
      </c>
      <c r="AP406" s="34">
        <v>12</v>
      </c>
      <c r="AQ406" s="34"/>
      <c r="AR406" s="34"/>
      <c r="AS406" s="35">
        <f>IF(AM406-AN406&lt;&gt;0,AO406/(AM406-AN406),"")</f>
        <v>12</v>
      </c>
      <c r="AT406" s="36"/>
      <c r="AU406" s="36"/>
      <c r="AV406" s="36"/>
      <c r="AW406" s="36"/>
      <c r="AX406" s="36"/>
      <c r="AY406" s="36"/>
      <c r="AZ406" s="36">
        <f>IF(AT406-AU406&lt;&gt;0,AV406/(AT406-AU406),"")</f>
      </c>
    </row>
    <row r="407" spans="1:52" ht="12.75" customHeight="1">
      <c r="A407" s="17" t="s">
        <v>420</v>
      </c>
      <c r="B407" s="17"/>
      <c r="C407" s="17">
        <v>300</v>
      </c>
      <c r="D407" s="20">
        <f>$K407+$R407+$Y407+$AF407+$AM407+$AT407</f>
        <v>2</v>
      </c>
      <c r="E407" s="21">
        <f>$L407+$S407+$Z407+$AG407+$AN407+$AU407</f>
        <v>0</v>
      </c>
      <c r="F407" s="21">
        <f>$M407+$T407+$AA407+$AH407+$AO407+$AV407</f>
        <v>22</v>
      </c>
      <c r="G407" s="22">
        <f>MAX($N407,$U407,$AB407,$AI407,$AP407,$AW407)</f>
        <v>20</v>
      </c>
      <c r="H407" s="22">
        <f>$O407+$V407+$AC407+$AJ407+$AQ407+$AX407</f>
        <v>0</v>
      </c>
      <c r="I407" s="22">
        <f>$P407+$W407+$AD407+$AK407+$AR407+$AY407</f>
        <v>0</v>
      </c>
      <c r="J407" s="23">
        <f>IF(D407-E407&lt;&gt;0,F407/(D407-E407),"")</f>
        <v>11</v>
      </c>
      <c r="K407" s="24"/>
      <c r="L407" s="24"/>
      <c r="M407" s="24"/>
      <c r="N407" s="24"/>
      <c r="O407" s="24"/>
      <c r="P407" s="24"/>
      <c r="Q407" s="26">
        <f>IF(K407-L407&lt;&gt;0,M407/(K407-L407),"")</f>
      </c>
      <c r="R407" s="38">
        <v>2</v>
      </c>
      <c r="S407" s="38">
        <v>0</v>
      </c>
      <c r="T407" s="38">
        <v>22</v>
      </c>
      <c r="U407" s="38">
        <v>20</v>
      </c>
      <c r="V407" s="38"/>
      <c r="W407" s="38"/>
      <c r="X407" s="29">
        <f>IF(R407-S407&lt;&gt;0,T407/(R407-S407),"")</f>
        <v>11</v>
      </c>
      <c r="Y407" s="30"/>
      <c r="Z407" s="30"/>
      <c r="AA407" s="30"/>
      <c r="AB407" s="30"/>
      <c r="AC407" s="30"/>
      <c r="AD407" s="30"/>
      <c r="AE407" s="31">
        <f>IF(Y407-Z407&lt;&gt;0,AA407/(Y407-Z407),"")</f>
      </c>
      <c r="AF407" s="32"/>
      <c r="AG407" s="32"/>
      <c r="AH407" s="32"/>
      <c r="AI407" s="32"/>
      <c r="AJ407" s="32"/>
      <c r="AK407" s="32"/>
      <c r="AL407" s="33">
        <f>IF(AF407-AG407&lt;&gt;0,AH407/(AF407-AG407),"")</f>
      </c>
      <c r="AM407" s="34"/>
      <c r="AN407" s="34"/>
      <c r="AO407" s="34"/>
      <c r="AP407" s="34"/>
      <c r="AQ407" s="34"/>
      <c r="AR407" s="34"/>
      <c r="AS407" s="35">
        <f>IF(AM407-AN407&lt;&gt;0,AO407/(AM407-AN407),"")</f>
      </c>
      <c r="AT407" s="36"/>
      <c r="AU407" s="36"/>
      <c r="AV407" s="36"/>
      <c r="AW407" s="36"/>
      <c r="AX407" s="36"/>
      <c r="AY407" s="36"/>
      <c r="AZ407" s="36">
        <f>IF(AT407-AU407&lt;&gt;0,AV407/(AT407-AU407),"")</f>
      </c>
    </row>
    <row r="408" spans="1:52" ht="12.75" customHeight="1">
      <c r="A408" s="51" t="s">
        <v>421</v>
      </c>
      <c r="B408" s="51"/>
      <c r="C408" s="17">
        <v>211</v>
      </c>
      <c r="D408" s="20">
        <f>$K408+$R408+$Y408+$AF408+$AM408+$AT408</f>
        <v>2</v>
      </c>
      <c r="E408" s="21">
        <f>$L408+$S408+$Z408+$AG408+$AN408+$AU408</f>
        <v>0</v>
      </c>
      <c r="F408" s="21">
        <f>$M408+$T408+$AA408+$AH408+$AO408+$AV408</f>
        <v>19</v>
      </c>
      <c r="G408" s="22">
        <f>MAX($N408,$U408,$AB408,$AI408,$AP408,$AW408)</f>
        <v>11</v>
      </c>
      <c r="H408" s="22">
        <f>$O408+$V408+$AC408+$AJ408+$AQ408+$AX408</f>
        <v>0</v>
      </c>
      <c r="I408" s="22">
        <f>$P408+$W408+$AD408+$AK408+$AR408+$AY408</f>
        <v>0</v>
      </c>
      <c r="J408" s="23">
        <f>IF(D408-E408&lt;&gt;0,F408/(D408-E408),"")</f>
        <v>9.5</v>
      </c>
      <c r="K408" s="36"/>
      <c r="L408" s="36"/>
      <c r="M408" s="36"/>
      <c r="N408" s="36"/>
      <c r="O408" s="36"/>
      <c r="P408" s="36"/>
      <c r="Q408" s="26">
        <f>IF(K408-L408&lt;&gt;0,M408/(K408-L408),"")</f>
      </c>
      <c r="R408" s="44"/>
      <c r="S408" s="44"/>
      <c r="T408" s="44"/>
      <c r="U408" s="44"/>
      <c r="V408" s="44"/>
      <c r="W408" s="44"/>
      <c r="X408" s="29">
        <f>IF(R408-S408&lt;&gt;0,T408/(R408-S408),"")</f>
      </c>
      <c r="Y408" s="30">
        <v>2</v>
      </c>
      <c r="Z408" s="30">
        <v>0</v>
      </c>
      <c r="AA408" s="30">
        <v>19</v>
      </c>
      <c r="AB408" s="30">
        <v>11</v>
      </c>
      <c r="AC408" s="52"/>
      <c r="AD408" s="52"/>
      <c r="AE408" s="31">
        <f>IF(Y408-Z408&lt;&gt;0,AA408/(Y408-Z408),"")</f>
        <v>9.5</v>
      </c>
      <c r="AF408" s="47"/>
      <c r="AG408" s="47"/>
      <c r="AH408" s="47"/>
      <c r="AI408" s="47"/>
      <c r="AJ408" s="47"/>
      <c r="AK408" s="47"/>
      <c r="AL408" s="33">
        <f>IF(AF408-AG408&lt;&gt;0,AH408/(AF408-AG408),"")</f>
      </c>
      <c r="AM408" s="48"/>
      <c r="AN408" s="48"/>
      <c r="AO408" s="48"/>
      <c r="AP408" s="48"/>
      <c r="AQ408" s="48"/>
      <c r="AR408" s="48"/>
      <c r="AS408" s="35">
        <f>IF(AM408-AN408&lt;&gt;0,AO408/(AM408-AN408),"")</f>
      </c>
      <c r="AT408" s="36"/>
      <c r="AU408" s="36"/>
      <c r="AV408" s="36"/>
      <c r="AW408" s="36"/>
      <c r="AX408" s="36"/>
      <c r="AY408" s="36"/>
      <c r="AZ408" s="36">
        <f>IF(AT408-AU408&lt;&gt;0,AV408/(AT408-AU408),"")</f>
      </c>
    </row>
    <row r="409" spans="1:52" ht="12.75" customHeight="1">
      <c r="A409" s="17" t="s">
        <v>422</v>
      </c>
      <c r="B409" s="17"/>
      <c r="C409" s="17">
        <v>190</v>
      </c>
      <c r="D409" s="20">
        <f>$K409+$R409+$Y409+$AF409+$AM409+$AT409</f>
        <v>2</v>
      </c>
      <c r="E409" s="21">
        <f>$L409+$S409+$Z409+$AG409+$AN409+$AU409</f>
        <v>0</v>
      </c>
      <c r="F409" s="21">
        <f>$M409+$T409+$AA409+$AH409+$AO409+$AV409</f>
        <v>5</v>
      </c>
      <c r="G409" s="22">
        <f>MAX($N409,$U409,$AB409,$AI409,$AP409,$AW409)</f>
        <v>0</v>
      </c>
      <c r="H409" s="22">
        <f>$O409+$V409+$AC409+$AJ409+$AQ409+$AX409</f>
        <v>0</v>
      </c>
      <c r="I409" s="22">
        <f>$P409+$W409+$AD409+$AK409+$AR409+$AY409</f>
        <v>0</v>
      </c>
      <c r="J409" s="23">
        <f>IF(D409-E409&lt;&gt;0,F409/(D409-E409),"")</f>
        <v>2.5</v>
      </c>
      <c r="K409" s="24"/>
      <c r="L409" s="24"/>
      <c r="M409" s="24"/>
      <c r="N409" s="24"/>
      <c r="O409" s="24"/>
      <c r="P409" s="24"/>
      <c r="Q409" s="26">
        <f>IF(K409-L409&lt;&gt;0,M409/(K409-L409),"")</f>
      </c>
      <c r="R409" s="27"/>
      <c r="S409" s="27"/>
      <c r="T409" s="27"/>
      <c r="U409" s="27"/>
      <c r="V409" s="27"/>
      <c r="W409" s="27"/>
      <c r="X409" s="29">
        <f>IF(R409-S409&lt;&gt;0,T409/(R409-S409),"")</f>
      </c>
      <c r="Y409" s="30">
        <v>2</v>
      </c>
      <c r="Z409" s="30">
        <v>0</v>
      </c>
      <c r="AA409" s="30">
        <v>5</v>
      </c>
      <c r="AB409" s="30"/>
      <c r="AC409" s="30"/>
      <c r="AD409" s="30"/>
      <c r="AE409" s="31">
        <f>IF(Y409-Z409&lt;&gt;0,AA409/(Y409-Z409),"")</f>
        <v>2.5</v>
      </c>
      <c r="AF409" s="32"/>
      <c r="AG409" s="32"/>
      <c r="AH409" s="32"/>
      <c r="AI409" s="32"/>
      <c r="AJ409" s="32"/>
      <c r="AK409" s="32"/>
      <c r="AL409" s="33">
        <f>IF(AF409-AG409&lt;&gt;0,AH409/(AF409-AG409),"")</f>
      </c>
      <c r="AM409" s="34"/>
      <c r="AN409" s="34"/>
      <c r="AO409" s="34"/>
      <c r="AP409" s="34"/>
      <c r="AQ409" s="34"/>
      <c r="AR409" s="34"/>
      <c r="AS409" s="35">
        <f>IF(AM409-AN409&lt;&gt;0,AO409/(AM409-AN409),"")</f>
      </c>
      <c r="AT409" s="36"/>
      <c r="AU409" s="36"/>
      <c r="AV409" s="36"/>
      <c r="AW409" s="36"/>
      <c r="AX409" s="36"/>
      <c r="AY409" s="36"/>
      <c r="AZ409" s="36">
        <f>IF(AT409-AU409&lt;&gt;0,AV409/(AT409-AU409),"")</f>
      </c>
    </row>
    <row r="410" spans="1:52" ht="12.75" customHeight="1">
      <c r="A410" s="17" t="s">
        <v>423</v>
      </c>
      <c r="B410" s="17"/>
      <c r="C410" s="17">
        <v>182</v>
      </c>
      <c r="D410" s="20">
        <f>$K410+$R410+$Y410+$AF410+$AM410+$AT410</f>
        <v>98</v>
      </c>
      <c r="E410" s="21">
        <f>$L410+$S410+$Z410+$AG410+$AN410+$AU410</f>
        <v>8</v>
      </c>
      <c r="F410" s="21">
        <f>$M410+$T410+$AA410+$AH410+$AO410+$AV410</f>
        <v>1921</v>
      </c>
      <c r="G410" s="22">
        <f>MAX($N410,$U410,$AB410,$AI410,$AP410,$AW410)</f>
        <v>99</v>
      </c>
      <c r="H410" s="22">
        <f>$O410+$V410+$AC410+$AJ410+$AQ410+$AX410</f>
        <v>6</v>
      </c>
      <c r="I410" s="22">
        <f>$P410+$W410+$AD410+$AK410+$AR410+$AY410</f>
        <v>0</v>
      </c>
      <c r="J410" s="23">
        <f>IF(D410-E410&lt;&gt;0,F410/(D410-E410),"")</f>
        <v>21.344444444444445</v>
      </c>
      <c r="K410" s="24">
        <v>16</v>
      </c>
      <c r="L410" s="24">
        <v>0</v>
      </c>
      <c r="M410" s="24">
        <v>152</v>
      </c>
      <c r="N410" s="24">
        <v>31</v>
      </c>
      <c r="O410" s="24"/>
      <c r="P410" s="24"/>
      <c r="Q410" s="26">
        <f>IF(K410-L410&lt;&gt;0,M410/(K410-L410),"")</f>
        <v>9.5</v>
      </c>
      <c r="R410" s="38">
        <v>57</v>
      </c>
      <c r="S410" s="38">
        <v>4</v>
      </c>
      <c r="T410" s="38">
        <v>1107</v>
      </c>
      <c r="U410" s="38">
        <v>83</v>
      </c>
      <c r="V410" s="38">
        <v>5</v>
      </c>
      <c r="W410" s="38"/>
      <c r="X410" s="29">
        <f>IF(R410-S410&lt;&gt;0,T410/(R410-S410),"")</f>
        <v>20.88679245283019</v>
      </c>
      <c r="Y410" s="30">
        <v>22</v>
      </c>
      <c r="Z410" s="30">
        <v>4</v>
      </c>
      <c r="AA410" s="30">
        <v>598</v>
      </c>
      <c r="AB410" s="30">
        <v>99</v>
      </c>
      <c r="AC410" s="30">
        <v>1</v>
      </c>
      <c r="AD410" s="30"/>
      <c r="AE410" s="31">
        <f>IF(Y410-Z410&lt;&gt;0,AA410/(Y410-Z410),"")</f>
        <v>33.22222222222222</v>
      </c>
      <c r="AF410" s="32">
        <v>3</v>
      </c>
      <c r="AG410" s="32">
        <v>0</v>
      </c>
      <c r="AH410" s="32">
        <v>64</v>
      </c>
      <c r="AI410" s="32">
        <v>46</v>
      </c>
      <c r="AJ410" s="32"/>
      <c r="AK410" s="32"/>
      <c r="AL410" s="33">
        <f>IF(AF410-AG410&lt;&gt;0,AH410/(AF410-AG410),"")</f>
        <v>21.333333333333332</v>
      </c>
      <c r="AM410" s="34"/>
      <c r="AN410" s="34"/>
      <c r="AO410" s="34"/>
      <c r="AP410" s="34"/>
      <c r="AQ410" s="34"/>
      <c r="AR410" s="34"/>
      <c r="AS410" s="35">
        <f>IF(AM410-AN410&lt;&gt;0,AO410/(AM410-AN410),"")</f>
      </c>
      <c r="AT410" s="36"/>
      <c r="AU410" s="36"/>
      <c r="AV410" s="36"/>
      <c r="AW410" s="36"/>
      <c r="AX410" s="36"/>
      <c r="AY410" s="36"/>
      <c r="AZ410" s="36">
        <f>IF(AT410-AU410&lt;&gt;0,AV410/(AT410-AU410),"")</f>
      </c>
    </row>
    <row r="411" spans="1:52" ht="12.75" customHeight="1">
      <c r="A411" s="51" t="s">
        <v>424</v>
      </c>
      <c r="B411" s="51"/>
      <c r="C411" s="17">
        <v>643</v>
      </c>
      <c r="D411" s="20">
        <f>$K411+$R411+$Y411+$AF411+$AM411+$AT411</f>
        <v>12</v>
      </c>
      <c r="E411" s="21">
        <f>$L411+$S411+$Z411+$AG411+$AN411+$AU411</f>
        <v>3</v>
      </c>
      <c r="F411" s="21">
        <f>$M411+$T411+$AA411+$AH411+$AO411+$AV411</f>
        <v>254</v>
      </c>
      <c r="G411" s="22">
        <f>MAX($N411,$U411,$AB411,$AI411,$AP411,$AW411)</f>
        <v>68</v>
      </c>
      <c r="H411" s="22">
        <f>$O411+$V411+$AC411+$AJ411+$AQ411+$AX411</f>
        <v>2</v>
      </c>
      <c r="I411" s="22">
        <f>$P411+$W411+$AD411+$AK411+$AR411+$AY411</f>
        <v>0</v>
      </c>
      <c r="J411" s="23">
        <f>IF(D411-E411&lt;&gt;0,F411/(D411-E411),"")</f>
        <v>28.22222222222222</v>
      </c>
      <c r="K411" s="36">
        <v>3</v>
      </c>
      <c r="L411" s="36">
        <v>2</v>
      </c>
      <c r="M411" s="36">
        <v>20</v>
      </c>
      <c r="N411" s="60">
        <v>11</v>
      </c>
      <c r="O411" s="36"/>
      <c r="P411" s="36"/>
      <c r="Q411" s="26">
        <f>IF(K411-L411&lt;&gt;0,M411/(K411-L411),"")</f>
        <v>20</v>
      </c>
      <c r="R411" s="44">
        <v>3</v>
      </c>
      <c r="S411" s="44">
        <v>0</v>
      </c>
      <c r="T411" s="44">
        <v>45</v>
      </c>
      <c r="U411" s="44">
        <v>31</v>
      </c>
      <c r="V411" s="44"/>
      <c r="W411" s="44"/>
      <c r="X411" s="29">
        <f>IF(R411-S411&lt;&gt;0,T411/(R411-S411),"")</f>
        <v>15</v>
      </c>
      <c r="Y411" s="52">
        <v>1</v>
      </c>
      <c r="Z411" s="52">
        <v>0</v>
      </c>
      <c r="AA411" s="52">
        <v>24</v>
      </c>
      <c r="AB411" s="52">
        <v>24</v>
      </c>
      <c r="AC411" s="52"/>
      <c r="AD411" s="52"/>
      <c r="AE411" s="31">
        <f>IF(Y411-Z411&lt;&gt;0,AA411/(Y411-Z411),"")</f>
        <v>24</v>
      </c>
      <c r="AF411" s="47">
        <v>5</v>
      </c>
      <c r="AG411" s="47">
        <v>1</v>
      </c>
      <c r="AH411" s="47">
        <v>165</v>
      </c>
      <c r="AI411" s="47">
        <v>68</v>
      </c>
      <c r="AJ411" s="47">
        <v>2</v>
      </c>
      <c r="AK411" s="47"/>
      <c r="AL411" s="33">
        <f>IF(AF411-AG411&lt;&gt;0,AH411/(AF411-AG411),"")</f>
        <v>41.25</v>
      </c>
      <c r="AM411" s="48"/>
      <c r="AN411" s="48"/>
      <c r="AO411" s="48"/>
      <c r="AP411" s="48"/>
      <c r="AQ411" s="48"/>
      <c r="AR411" s="48"/>
      <c r="AS411" s="35">
        <f>IF(AM411-AN411&lt;&gt;0,AO411/(AM411-AN411),"")</f>
      </c>
      <c r="AT411" s="36"/>
      <c r="AU411" s="36"/>
      <c r="AV411" s="36"/>
      <c r="AW411" s="36"/>
      <c r="AX411" s="36"/>
      <c r="AY411" s="36"/>
      <c r="AZ411" s="36">
        <f>IF(AT411-AU411&lt;&gt;0,AV411/(AT411-AU411),"")</f>
      </c>
    </row>
    <row r="412" spans="1:52" ht="12.75" customHeight="1">
      <c r="A412" s="17" t="s">
        <v>425</v>
      </c>
      <c r="B412" s="17"/>
      <c r="C412" s="17">
        <v>534</v>
      </c>
      <c r="D412" s="20">
        <f>$K412+$R412+$Y412+$AF412+$AM412+$AT412</f>
        <v>4</v>
      </c>
      <c r="E412" s="21">
        <f>$L412+$S412+$Z412+$AG412+$AN412+$AU412</f>
        <v>0</v>
      </c>
      <c r="F412" s="21">
        <f>$M412+$T412+$AA412+$AH412+$AO412+$AV412</f>
        <v>61</v>
      </c>
      <c r="G412" s="22">
        <f>MAX($N412,$U412,$AB412,$AI412,$AP412,$AW412)</f>
        <v>0</v>
      </c>
      <c r="H412" s="22">
        <f>$O412+$V412+$AC412+$AJ412+$AQ412+$AX412</f>
        <v>0</v>
      </c>
      <c r="I412" s="22">
        <f>$P412+$W412+$AD412+$AK412+$AR412+$AY412</f>
        <v>0</v>
      </c>
      <c r="J412" s="23">
        <f>IF(D412-E412&lt;&gt;0,F412/(D412-E412),"")</f>
        <v>15.25</v>
      </c>
      <c r="K412" s="24"/>
      <c r="L412" s="24"/>
      <c r="M412" s="24"/>
      <c r="N412" s="24"/>
      <c r="O412" s="24"/>
      <c r="P412" s="24"/>
      <c r="Q412" s="26">
        <f>IF(K412-L412&lt;&gt;0,M412/(K412-L412),"")</f>
      </c>
      <c r="R412" s="38"/>
      <c r="S412" s="38"/>
      <c r="T412" s="38"/>
      <c r="U412" s="38"/>
      <c r="V412" s="38"/>
      <c r="W412" s="38"/>
      <c r="X412" s="29">
        <f>IF(R412-S412&lt;&gt;0,T412/(R412-S412),"")</f>
      </c>
      <c r="Y412" s="30">
        <v>1</v>
      </c>
      <c r="Z412" s="30">
        <v>0</v>
      </c>
      <c r="AA412" s="30">
        <v>0</v>
      </c>
      <c r="AB412" s="30">
        <v>0</v>
      </c>
      <c r="AC412" s="30"/>
      <c r="AD412" s="30"/>
      <c r="AE412" s="31">
        <f>IF(Y412-Z412&lt;&gt;0,AA412/(Y412-Z412),"")</f>
        <v>0</v>
      </c>
      <c r="AF412" s="32">
        <v>3</v>
      </c>
      <c r="AG412" s="32">
        <v>0</v>
      </c>
      <c r="AH412" s="32">
        <v>61</v>
      </c>
      <c r="AI412" s="32"/>
      <c r="AJ412" s="32"/>
      <c r="AK412" s="32"/>
      <c r="AL412" s="33">
        <f>IF(AF412-AG412&lt;&gt;0,AH412/(AF412-AG412),"")</f>
        <v>20.333333333333332</v>
      </c>
      <c r="AM412" s="34"/>
      <c r="AN412" s="34"/>
      <c r="AO412" s="34"/>
      <c r="AP412" s="34"/>
      <c r="AQ412" s="34"/>
      <c r="AR412" s="34"/>
      <c r="AS412" s="35">
        <f>IF(AM412-AN412&lt;&gt;0,AO412/(AM412-AN412),"")</f>
      </c>
      <c r="AT412" s="36"/>
      <c r="AU412" s="36"/>
      <c r="AV412" s="36"/>
      <c r="AW412" s="36"/>
      <c r="AX412" s="36"/>
      <c r="AY412" s="36"/>
      <c r="AZ412" s="36">
        <f>IF(AT412-AU412&lt;&gt;0,AV412/(AT412-AU412),"")</f>
      </c>
    </row>
    <row r="413" spans="1:52" ht="12.75" customHeight="1">
      <c r="A413" s="17" t="s">
        <v>426</v>
      </c>
      <c r="B413" s="17"/>
      <c r="C413" s="17">
        <v>198</v>
      </c>
      <c r="D413" s="20">
        <f>$K413+$R413+$Y413+$AF413+$AM413+$AT413</f>
        <v>168</v>
      </c>
      <c r="E413" s="21">
        <f>$L413+$S413+$Z413+$AG413+$AN413+$AU413</f>
        <v>22</v>
      </c>
      <c r="F413" s="21">
        <f>$M413+$T413+$AA413+$AH413+$AO413+$AV413</f>
        <v>2852</v>
      </c>
      <c r="G413" s="22">
        <f>MAX($N413,$U413,$AB413,$AI413,$AP413,$AW413)</f>
        <v>112</v>
      </c>
      <c r="H413" s="22">
        <f>$O413+$V413+$AC413+$AJ413+$AQ413+$AX413</f>
        <v>8</v>
      </c>
      <c r="I413" s="22">
        <f>$P413+$W413+$AD413+$AK413+$AR413+$AY413</f>
        <v>1</v>
      </c>
      <c r="J413" s="23">
        <f>IF(D413-E413&lt;&gt;0,F413/(D413-E413),"")</f>
        <v>19.534246575342465</v>
      </c>
      <c r="K413" s="24">
        <v>79</v>
      </c>
      <c r="L413" s="24">
        <v>6</v>
      </c>
      <c r="M413" s="24">
        <v>1204</v>
      </c>
      <c r="N413" s="24">
        <v>81</v>
      </c>
      <c r="O413" s="24">
        <v>2</v>
      </c>
      <c r="P413" s="24"/>
      <c r="Q413" s="26">
        <f>IF(K413-L413&lt;&gt;0,M413/(K413-L413),"")</f>
        <v>16.493150684931507</v>
      </c>
      <c r="R413" s="38">
        <v>8</v>
      </c>
      <c r="S413" s="38">
        <v>1</v>
      </c>
      <c r="T413" s="38">
        <v>109</v>
      </c>
      <c r="U413" s="38">
        <v>33</v>
      </c>
      <c r="V413" s="38"/>
      <c r="W413" s="38"/>
      <c r="X413" s="29">
        <f>IF(R413-S413&lt;&gt;0,T413/(R413-S413),"")</f>
        <v>15.571428571428571</v>
      </c>
      <c r="Y413" s="30">
        <f>11+8</f>
        <v>19</v>
      </c>
      <c r="Z413" s="30">
        <f>3+1</f>
        <v>4</v>
      </c>
      <c r="AA413" s="30">
        <f>155+97</f>
        <v>252</v>
      </c>
      <c r="AB413" s="30">
        <v>37</v>
      </c>
      <c r="AC413" s="30"/>
      <c r="AD413" s="30"/>
      <c r="AE413" s="31">
        <f>IF(Y413-Z413&lt;&gt;0,AA413/(Y413-Z413),"")</f>
        <v>16.8</v>
      </c>
      <c r="AF413" s="32">
        <v>52</v>
      </c>
      <c r="AG413" s="32">
        <v>4</v>
      </c>
      <c r="AH413" s="32">
        <v>1044</v>
      </c>
      <c r="AI413" s="32">
        <v>112</v>
      </c>
      <c r="AJ413" s="32">
        <v>4</v>
      </c>
      <c r="AK413" s="32">
        <v>1</v>
      </c>
      <c r="AL413" s="33">
        <f>IF(AF413-AG413&lt;&gt;0,AH413/(AF413-AG413),"")</f>
        <v>21.75</v>
      </c>
      <c r="AM413" s="40">
        <v>10</v>
      </c>
      <c r="AN413" s="40">
        <v>7</v>
      </c>
      <c r="AO413" s="40">
        <v>243</v>
      </c>
      <c r="AP413" s="34">
        <v>80</v>
      </c>
      <c r="AQ413" s="34">
        <v>2</v>
      </c>
      <c r="AR413" s="34"/>
      <c r="AS413" s="35">
        <f>IF(AM413-AN413&lt;&gt;0,AO413/(AM413-AN413),"")</f>
        <v>81</v>
      </c>
      <c r="AT413" s="36"/>
      <c r="AU413" s="36"/>
      <c r="AV413" s="36"/>
      <c r="AW413" s="36"/>
      <c r="AX413" s="36"/>
      <c r="AY413" s="36"/>
      <c r="AZ413" s="36">
        <f>IF(AT413-AU413&lt;&gt;0,AV413/(AT413-AU413),"")</f>
      </c>
    </row>
    <row r="414" spans="1:52" ht="12.75" customHeight="1">
      <c r="A414" s="17" t="s">
        <v>427</v>
      </c>
      <c r="B414" s="17"/>
      <c r="C414" s="17">
        <v>421</v>
      </c>
      <c r="D414" s="20">
        <f>$K414+$R414+$Y414+$AF414+$AM414+$AT414</f>
        <v>18</v>
      </c>
      <c r="E414" s="21">
        <f>$L414+$S414+$Z414+$AG414+$AN414+$AU414</f>
        <v>1</v>
      </c>
      <c r="F414" s="21">
        <f>$M414+$T414+$AA414+$AH414+$AO414+$AV414</f>
        <v>174</v>
      </c>
      <c r="G414" s="22">
        <f>MAX($N414,$U414,$AB414,$AI414,$AP414,$AW414)</f>
        <v>29</v>
      </c>
      <c r="H414" s="22">
        <f>$O414+$V414+$AC414+$AJ414+$AQ414+$AX414</f>
        <v>0</v>
      </c>
      <c r="I414" s="22">
        <f>$P414+$W414+$AD414+$AK414+$AR414+$AY414</f>
        <v>0</v>
      </c>
      <c r="J414" s="23">
        <f>IF(D414-E414&lt;&gt;0,F414/(D414-E414),"")</f>
        <v>10.235294117647058</v>
      </c>
      <c r="K414" s="24"/>
      <c r="L414" s="24"/>
      <c r="M414" s="24"/>
      <c r="N414" s="24"/>
      <c r="O414" s="24"/>
      <c r="P414" s="24"/>
      <c r="Q414" s="26">
        <f>IF(K414-L414&lt;&gt;0,M414/(K414-L414),"")</f>
      </c>
      <c r="R414" s="38"/>
      <c r="S414" s="38"/>
      <c r="T414" s="38"/>
      <c r="U414" s="38"/>
      <c r="V414" s="38"/>
      <c r="W414" s="38"/>
      <c r="X414" s="29">
        <f>IF(R414-S414&lt;&gt;0,T414/(R414-S414),"")</f>
      </c>
      <c r="Y414" s="30">
        <v>1</v>
      </c>
      <c r="Z414" s="30">
        <v>0</v>
      </c>
      <c r="AA414" s="30">
        <v>4</v>
      </c>
      <c r="AB414" s="30">
        <v>4</v>
      </c>
      <c r="AC414" s="30"/>
      <c r="AD414" s="30"/>
      <c r="AE414" s="31">
        <f>IF(Y414-Z414&lt;&gt;0,AA414/(Y414-Z414),"")</f>
        <v>4</v>
      </c>
      <c r="AF414" s="32">
        <v>4</v>
      </c>
      <c r="AG414" s="32">
        <v>0</v>
      </c>
      <c r="AH414" s="32">
        <v>28</v>
      </c>
      <c r="AI414" s="32">
        <v>18</v>
      </c>
      <c r="AJ414" s="32"/>
      <c r="AK414" s="32"/>
      <c r="AL414" s="33">
        <f>IF(AF414-AG414&lt;&gt;0,AH414/(AF414-AG414),"")</f>
        <v>7</v>
      </c>
      <c r="AM414" s="34">
        <v>13</v>
      </c>
      <c r="AN414" s="34">
        <v>1</v>
      </c>
      <c r="AO414" s="34">
        <v>142</v>
      </c>
      <c r="AP414" s="34">
        <v>29</v>
      </c>
      <c r="AQ414" s="34"/>
      <c r="AR414" s="34"/>
      <c r="AS414" s="35">
        <f>IF(AM414-AN414&lt;&gt;0,AO414/(AM414-AN414),"")</f>
        <v>11.833333333333334</v>
      </c>
      <c r="AT414" s="36"/>
      <c r="AU414" s="36"/>
      <c r="AV414" s="36"/>
      <c r="AW414" s="36"/>
      <c r="AX414" s="36"/>
      <c r="AY414" s="36"/>
      <c r="AZ414" s="36">
        <f>IF(AT414-AU414&lt;&gt;0,AV414/(AT414-AU414),"")</f>
      </c>
    </row>
    <row r="415" spans="1:52" ht="12.75" customHeight="1">
      <c r="A415" s="17" t="s">
        <v>428</v>
      </c>
      <c r="B415" s="17"/>
      <c r="C415" s="17">
        <v>560</v>
      </c>
      <c r="D415" s="20">
        <f>$K415+$R415+$Y415+$AF415+$AM415+$AT415</f>
        <v>3</v>
      </c>
      <c r="E415" s="21">
        <f>$L415+$S415+$Z415+$AG415+$AN415+$AU415</f>
        <v>1</v>
      </c>
      <c r="F415" s="21">
        <f>$M415+$T415+$AA415+$AH415+$AO415+$AV415</f>
        <v>69</v>
      </c>
      <c r="G415" s="22">
        <f>MAX($N415,$U415,$AB415,$AI415,$AP415,$AW415)</f>
        <v>28</v>
      </c>
      <c r="H415" s="22">
        <f>$O415+$V415+$AC415+$AJ415+$AQ415+$AX415</f>
        <v>0</v>
      </c>
      <c r="I415" s="22">
        <f>$P415+$W415+$AD415+$AK415+$AR415+$AY415</f>
        <v>0</v>
      </c>
      <c r="J415" s="23">
        <f>IF(D415-E415&lt;&gt;0,F415/(D415-E415),"")</f>
        <v>34.5</v>
      </c>
      <c r="K415" s="24"/>
      <c r="L415" s="24"/>
      <c r="M415" s="24"/>
      <c r="N415" s="24"/>
      <c r="O415" s="24"/>
      <c r="P415" s="24"/>
      <c r="Q415" s="26">
        <f>IF(K415-L415&lt;&gt;0,M415/(K415-L415),"")</f>
      </c>
      <c r="R415" s="38"/>
      <c r="S415" s="38"/>
      <c r="T415" s="38"/>
      <c r="U415" s="38"/>
      <c r="V415" s="38"/>
      <c r="W415" s="38"/>
      <c r="X415" s="29">
        <f>IF(R415-S415&lt;&gt;0,T415/(R415-S415),"")</f>
      </c>
      <c r="Y415" s="39">
        <v>2</v>
      </c>
      <c r="Z415" s="39">
        <v>1</v>
      </c>
      <c r="AA415" s="39">
        <v>56</v>
      </c>
      <c r="AB415" s="30">
        <v>28</v>
      </c>
      <c r="AC415" s="30"/>
      <c r="AD415" s="30"/>
      <c r="AE415" s="31">
        <f>IF(Y415-Z415&lt;&gt;0,AA415/(Y415-Z415),"")</f>
        <v>56</v>
      </c>
      <c r="AF415" s="32">
        <v>1</v>
      </c>
      <c r="AG415" s="32">
        <v>0</v>
      </c>
      <c r="AH415" s="32">
        <v>13</v>
      </c>
      <c r="AI415" s="32">
        <v>13</v>
      </c>
      <c r="AJ415" s="32"/>
      <c r="AK415" s="32"/>
      <c r="AL415" s="33">
        <f>IF(AF415-AG415&lt;&gt;0,AH415/(AF415-AG415),"")</f>
        <v>13</v>
      </c>
      <c r="AM415" s="34"/>
      <c r="AN415" s="34"/>
      <c r="AO415" s="34"/>
      <c r="AP415" s="34"/>
      <c r="AQ415" s="34"/>
      <c r="AR415" s="34"/>
      <c r="AS415" s="35">
        <f>IF(AM415-AN415&lt;&gt;0,AO415/(AM415-AN415),"")</f>
      </c>
      <c r="AT415" s="36"/>
      <c r="AU415" s="36"/>
      <c r="AV415" s="36"/>
      <c r="AW415" s="36"/>
      <c r="AX415" s="36"/>
      <c r="AY415" s="36"/>
      <c r="AZ415" s="36">
        <f>IF(AT415-AU415&lt;&gt;0,AV415/(AT415-AU415),"")</f>
      </c>
    </row>
    <row r="416" spans="1:52" ht="12.75" customHeight="1">
      <c r="A416" s="17" t="s">
        <v>429</v>
      </c>
      <c r="B416" s="17"/>
      <c r="C416" s="17">
        <v>409</v>
      </c>
      <c r="D416" s="20">
        <f>$K416+$R416+$Y416+$AF416+$AM416+$AT416</f>
        <v>6</v>
      </c>
      <c r="E416" s="21">
        <f>$L416+$S416+$Z416+$AG416+$AN416+$AU416</f>
        <v>1</v>
      </c>
      <c r="F416" s="21">
        <f>$M416+$T416+$AA416+$AH416+$AO416+$AV416</f>
        <v>213</v>
      </c>
      <c r="G416" s="22">
        <f>MAX($N416,$U416,$AB416,$AI416,$AP416,$AW416)</f>
        <v>77</v>
      </c>
      <c r="H416" s="22">
        <f>$O416+$V416+$AC416+$AJ416+$AQ416+$AX416</f>
        <v>2</v>
      </c>
      <c r="I416" s="22">
        <f>$P416+$W416+$AD416+$AK416+$AR416+$AY416</f>
        <v>0</v>
      </c>
      <c r="J416" s="23">
        <f>IF(D416-E416&lt;&gt;0,F416/(D416-E416),"")</f>
        <v>42.6</v>
      </c>
      <c r="K416" s="24"/>
      <c r="L416" s="24"/>
      <c r="M416" s="24"/>
      <c r="N416" s="24"/>
      <c r="O416" s="24"/>
      <c r="P416" s="24"/>
      <c r="Q416" s="26">
        <f>IF(K416-L416&lt;&gt;0,M416/(K416-L416),"")</f>
      </c>
      <c r="R416" s="38"/>
      <c r="S416" s="38"/>
      <c r="T416" s="38"/>
      <c r="U416" s="38"/>
      <c r="V416" s="38"/>
      <c r="W416" s="38"/>
      <c r="X416" s="29">
        <f>IF(R416-S416&lt;&gt;0,T416/(R416-S416),"")</f>
      </c>
      <c r="Y416" s="30"/>
      <c r="Z416" s="30"/>
      <c r="AA416" s="30"/>
      <c r="AB416" s="30"/>
      <c r="AC416" s="30"/>
      <c r="AD416" s="30"/>
      <c r="AE416" s="31">
        <f>IF(Y416-Z416&lt;&gt;0,AA416/(Y416-Z416),"")</f>
      </c>
      <c r="AF416" s="57">
        <v>4</v>
      </c>
      <c r="AG416" s="57">
        <v>1</v>
      </c>
      <c r="AH416" s="57">
        <v>159</v>
      </c>
      <c r="AI416" s="57">
        <v>77</v>
      </c>
      <c r="AJ416" s="57">
        <v>1</v>
      </c>
      <c r="AK416" s="57"/>
      <c r="AL416" s="33">
        <f>IF(AF416-AG416&lt;&gt;0,AH416/(AF416-AG416),"")</f>
        <v>53</v>
      </c>
      <c r="AM416" s="40">
        <v>2</v>
      </c>
      <c r="AN416" s="40">
        <v>0</v>
      </c>
      <c r="AO416" s="40">
        <v>54</v>
      </c>
      <c r="AP416" s="58">
        <v>51</v>
      </c>
      <c r="AQ416" s="58">
        <v>1</v>
      </c>
      <c r="AR416" s="58"/>
      <c r="AS416" s="35">
        <f>IF(AM416-AN416&lt;&gt;0,AO416/(AM416-AN416),"")</f>
        <v>27</v>
      </c>
      <c r="AT416" s="36"/>
      <c r="AU416" s="36"/>
      <c r="AV416" s="36"/>
      <c r="AW416" s="36"/>
      <c r="AX416" s="36"/>
      <c r="AY416" s="36"/>
      <c r="AZ416" s="36">
        <f>IF(AT416-AU416&lt;&gt;0,AV416/(AT416-AU416),"")</f>
      </c>
    </row>
    <row r="417" spans="1:52" ht="12.75" customHeight="1">
      <c r="A417" s="17" t="s">
        <v>430</v>
      </c>
      <c r="B417" s="17"/>
      <c r="C417" s="17">
        <v>583</v>
      </c>
      <c r="D417" s="20">
        <f>$K417+$R417+$Y417+$AF417+$AM417+$AT417</f>
        <v>20</v>
      </c>
      <c r="E417" s="21">
        <f>$L417+$S417+$Z417+$AG417+$AN417+$AU417</f>
        <v>9</v>
      </c>
      <c r="F417" s="21">
        <f>$M417+$T417+$AA417+$AH417+$AO417+$AV417</f>
        <v>132</v>
      </c>
      <c r="G417" s="22">
        <f>MAX($N417,$U417,$AB417,$AI417,$AP417,$AW417)</f>
        <v>25</v>
      </c>
      <c r="H417" s="22">
        <f>$O417+$V417+$AC417+$AJ417+$AQ417+$AX417</f>
        <v>0</v>
      </c>
      <c r="I417" s="22">
        <f>$P417+$W417+$AD417+$AK417+$AR417+$AY417</f>
        <v>0</v>
      </c>
      <c r="J417" s="23">
        <f>IF(D417-E417&lt;&gt;0,F417/(D417-E417),"")</f>
        <v>12</v>
      </c>
      <c r="K417" s="24"/>
      <c r="L417" s="24"/>
      <c r="M417" s="24"/>
      <c r="N417" s="24"/>
      <c r="O417" s="24"/>
      <c r="P417" s="24"/>
      <c r="Q417" s="26">
        <f>IF(K417-L417&lt;&gt;0,M417/(K417-L417),"")</f>
      </c>
      <c r="R417" s="38">
        <v>2</v>
      </c>
      <c r="S417" s="38">
        <v>1</v>
      </c>
      <c r="T417" s="38">
        <v>26</v>
      </c>
      <c r="U417" s="37">
        <v>25</v>
      </c>
      <c r="V417" s="38"/>
      <c r="W417" s="38"/>
      <c r="X417" s="29">
        <f>IF(R417-S417&lt;&gt;0,T417/(R417-S417),"")</f>
        <v>26</v>
      </c>
      <c r="Y417" s="30">
        <v>10</v>
      </c>
      <c r="Z417" s="30">
        <v>4</v>
      </c>
      <c r="AA417" s="30">
        <v>89</v>
      </c>
      <c r="AB417" s="30">
        <v>24</v>
      </c>
      <c r="AC417" s="30"/>
      <c r="AD417" s="30"/>
      <c r="AE417" s="31">
        <f>IF(Y417-Z417&lt;&gt;0,AA417/(Y417-Z417),"")</f>
        <v>14.833333333333334</v>
      </c>
      <c r="AF417" s="57">
        <v>5</v>
      </c>
      <c r="AG417" s="57">
        <v>3</v>
      </c>
      <c r="AH417" s="57">
        <v>14</v>
      </c>
      <c r="AI417" s="68">
        <v>11</v>
      </c>
      <c r="AJ417" s="68"/>
      <c r="AK417" s="68"/>
      <c r="AL417" s="33">
        <f>IF(AF417-AG417&lt;&gt;0,AH417/(AF417-AG417),"")</f>
        <v>7</v>
      </c>
      <c r="AM417" s="40">
        <v>3</v>
      </c>
      <c r="AN417" s="40">
        <v>1</v>
      </c>
      <c r="AO417" s="40">
        <v>3</v>
      </c>
      <c r="AP417" s="34">
        <v>3</v>
      </c>
      <c r="AQ417" s="34"/>
      <c r="AR417" s="34"/>
      <c r="AS417" s="35">
        <f>IF(AM417-AN417&lt;&gt;0,AO417/(AM417-AN417),"")</f>
        <v>1.5</v>
      </c>
      <c r="AT417" s="36"/>
      <c r="AU417" s="36"/>
      <c r="AV417" s="36"/>
      <c r="AW417" s="36"/>
      <c r="AX417" s="36"/>
      <c r="AY417" s="36"/>
      <c r="AZ417" s="36">
        <f>IF(AT417-AU417&lt;&gt;0,AV417/(AT417-AU417),"")</f>
      </c>
    </row>
    <row r="418" spans="1:52" ht="12.75" customHeight="1">
      <c r="A418" s="42" t="s">
        <v>431</v>
      </c>
      <c r="B418" s="42">
        <v>2020</v>
      </c>
      <c r="C418" s="42">
        <v>657</v>
      </c>
      <c r="D418" s="20">
        <f>$K418+$R418+$Y418+$AF418+$AM418+$AT418</f>
        <v>4</v>
      </c>
      <c r="E418" s="21">
        <f>$L418+$S418+$Z418+$AG418+$AN418+$AU418</f>
        <v>2</v>
      </c>
      <c r="F418" s="21">
        <f>$M418+$T418+$AA418+$AH418+$AO418+$AV418</f>
        <v>42</v>
      </c>
      <c r="G418" s="22">
        <f>MAX($N418,$U418,$AB418,$AI418,$AP418,$AW418)</f>
        <v>38</v>
      </c>
      <c r="H418" s="22">
        <f>$O418+$V418+$AC418+$AJ418+$AQ418+$AX418</f>
        <v>0</v>
      </c>
      <c r="I418" s="22">
        <f>$P418+$W418+$AD418+$AK418+$AR418+$AY418</f>
        <v>0</v>
      </c>
      <c r="J418" s="23">
        <f>IF(D418-E418&lt;&gt;0,F418/(D418-E418),"")</f>
        <v>21</v>
      </c>
      <c r="K418" s="36">
        <v>2</v>
      </c>
      <c r="L418" s="36">
        <v>1</v>
      </c>
      <c r="M418" s="36">
        <v>1</v>
      </c>
      <c r="N418" s="36">
        <v>1</v>
      </c>
      <c r="O418" s="36"/>
      <c r="P418" s="36"/>
      <c r="Q418" s="43">
        <f>IF(K418-L418&lt;&gt;0,M418/(K418-L418),"")</f>
        <v>1</v>
      </c>
      <c r="R418" s="44">
        <v>1</v>
      </c>
      <c r="S418" s="44">
        <v>1</v>
      </c>
      <c r="T418" s="44">
        <v>3</v>
      </c>
      <c r="U418" s="61">
        <v>3</v>
      </c>
      <c r="V418" s="44"/>
      <c r="W418" s="44"/>
      <c r="X418" s="29">
        <f>IF(R418-S418&lt;&gt;0,T418/(R418-S418),"")</f>
      </c>
      <c r="Y418" s="45">
        <v>1</v>
      </c>
      <c r="Z418" s="45">
        <v>0</v>
      </c>
      <c r="AA418" s="45">
        <v>38</v>
      </c>
      <c r="AB418" s="45">
        <v>38</v>
      </c>
      <c r="AC418" s="45"/>
      <c r="AD418" s="45"/>
      <c r="AE418" s="31">
        <f>IF(Y418-Z418&lt;&gt;0,AA418/(Y418-Z418),"")</f>
        <v>38</v>
      </c>
      <c r="AF418" s="47"/>
      <c r="AG418" s="47"/>
      <c r="AH418" s="47"/>
      <c r="AI418" s="47"/>
      <c r="AJ418" s="47"/>
      <c r="AK418" s="47"/>
      <c r="AL418" s="33">
        <f>IF(AF418-AG418&lt;&gt;0,AH418/(AF418-AG418),"")</f>
      </c>
      <c r="AM418" s="48"/>
      <c r="AN418" s="48"/>
      <c r="AO418" s="48"/>
      <c r="AP418" s="48"/>
      <c r="AQ418" s="48"/>
      <c r="AR418" s="48"/>
      <c r="AS418" s="35">
        <f>IF(AM418-AN418&lt;&gt;0,AO418/(AM418-AN418),"")</f>
      </c>
      <c r="AT418" s="36"/>
      <c r="AU418" s="36"/>
      <c r="AV418" s="36"/>
      <c r="AW418" s="36"/>
      <c r="AX418" s="36"/>
      <c r="AY418" s="36"/>
      <c r="AZ418" s="36">
        <f>IF(AT418-AU418&lt;&gt;0,AV418/(AT418-AU418),"")</f>
      </c>
    </row>
    <row r="419" spans="1:52" ht="12.75" customHeight="1">
      <c r="A419" s="17" t="s">
        <v>432</v>
      </c>
      <c r="B419" s="17"/>
      <c r="C419" s="17">
        <v>555</v>
      </c>
      <c r="D419" s="20">
        <f>$K419+$R419+$Y419+$AF419+$AM419+$AT419</f>
        <v>12</v>
      </c>
      <c r="E419" s="21">
        <f>$L419+$S419+$Z419+$AG419+$AN419+$AU419</f>
        <v>0</v>
      </c>
      <c r="F419" s="21">
        <f>$M419+$T419+$AA419+$AH419+$AO419+$AV419</f>
        <v>127</v>
      </c>
      <c r="G419" s="22">
        <f>MAX($N419,$U419,$AB419,$AI419,$AP419,$AW419)</f>
        <v>56</v>
      </c>
      <c r="H419" s="22">
        <f>$O419+$V419+$AC419+$AJ419+$AQ419+$AX419</f>
        <v>1</v>
      </c>
      <c r="I419" s="22">
        <f>$P419+$W419+$AD419+$AK419+$AR419+$AY419</f>
        <v>0</v>
      </c>
      <c r="J419" s="23">
        <f>IF(D419-E419&lt;&gt;0,F419/(D419-E419),"")</f>
        <v>10.583333333333334</v>
      </c>
      <c r="K419" s="24">
        <v>12</v>
      </c>
      <c r="L419" s="24">
        <v>0</v>
      </c>
      <c r="M419" s="24">
        <v>127</v>
      </c>
      <c r="N419" s="24">
        <v>56</v>
      </c>
      <c r="O419" s="24">
        <v>1</v>
      </c>
      <c r="P419" s="24"/>
      <c r="Q419" s="26">
        <f>IF(K419-L419&lt;&gt;0,M419/(K419-L419),"")</f>
        <v>10.583333333333334</v>
      </c>
      <c r="R419" s="38"/>
      <c r="S419" s="38"/>
      <c r="T419" s="38"/>
      <c r="U419" s="38"/>
      <c r="V419" s="38"/>
      <c r="W419" s="38"/>
      <c r="X419" s="29">
        <f>IF(R419-S419&lt;&gt;0,T419/(R419-S419),"")</f>
      </c>
      <c r="Y419" s="30"/>
      <c r="Z419" s="30"/>
      <c r="AA419" s="30"/>
      <c r="AB419" s="30"/>
      <c r="AC419" s="30"/>
      <c r="AD419" s="30"/>
      <c r="AE419" s="31">
        <f>IF(Y419-Z419&lt;&gt;0,AA419/(Y419-Z419),"")</f>
      </c>
      <c r="AF419" s="32"/>
      <c r="AG419" s="32"/>
      <c r="AH419" s="32"/>
      <c r="AI419" s="32"/>
      <c r="AJ419" s="32"/>
      <c r="AK419" s="32"/>
      <c r="AL419" s="33">
        <f>IF(AF419-AG419&lt;&gt;0,AH419/(AF419-AG419),"")</f>
      </c>
      <c r="AM419" s="40"/>
      <c r="AN419" s="40"/>
      <c r="AO419" s="40"/>
      <c r="AP419" s="34"/>
      <c r="AQ419" s="34"/>
      <c r="AR419" s="34"/>
      <c r="AS419" s="35">
        <f>IF(AM419-AN419&lt;&gt;0,AO419/(AM419-AN419),"")</f>
      </c>
      <c r="AT419" s="36"/>
      <c r="AU419" s="36"/>
      <c r="AV419" s="36"/>
      <c r="AW419" s="36"/>
      <c r="AX419" s="36"/>
      <c r="AY419" s="36"/>
      <c r="AZ419" s="36">
        <f>IF(AT419-AU419&lt;&gt;0,AV419/(AT419-AU419),"")</f>
      </c>
    </row>
    <row r="420" spans="1:52" ht="12.75" customHeight="1">
      <c r="A420" s="17" t="s">
        <v>433</v>
      </c>
      <c r="B420" s="17"/>
      <c r="C420" s="17">
        <v>574</v>
      </c>
      <c r="D420" s="20">
        <f>$K420+$R420+$Y420+$AF420+$AM420+$AT420</f>
        <v>4</v>
      </c>
      <c r="E420" s="21">
        <f>$L420+$S420+$Z420+$AG420+$AN420+$AU420</f>
        <v>2</v>
      </c>
      <c r="F420" s="21">
        <f>$M420+$T420+$AA420+$AH420+$AO420+$AV420</f>
        <v>3</v>
      </c>
      <c r="G420" s="22">
        <f>MAX($N420,$U420,$AB420,$AI420,$AP420,$AW420)</f>
        <v>3</v>
      </c>
      <c r="H420" s="22">
        <f>$O420+$V420+$AC420+$AJ420+$AQ420+$AX420</f>
        <v>0</v>
      </c>
      <c r="I420" s="22">
        <f>$P420+$W420+$AD420+$AK420+$AR420+$AY420</f>
        <v>0</v>
      </c>
      <c r="J420" s="23">
        <f>IF(D420-E420&lt;&gt;0,F420/(D420-E420),"")</f>
        <v>1.5</v>
      </c>
      <c r="K420" s="24"/>
      <c r="L420" s="24"/>
      <c r="M420" s="24"/>
      <c r="N420" s="24"/>
      <c r="O420" s="24"/>
      <c r="P420" s="24"/>
      <c r="Q420" s="26"/>
      <c r="R420" s="38"/>
      <c r="S420" s="38"/>
      <c r="T420" s="38"/>
      <c r="U420" s="38"/>
      <c r="V420" s="38"/>
      <c r="W420" s="38"/>
      <c r="X420" s="29"/>
      <c r="Y420" s="30"/>
      <c r="Z420" s="30"/>
      <c r="AA420" s="30"/>
      <c r="AB420" s="30"/>
      <c r="AC420" s="30"/>
      <c r="AD420" s="30"/>
      <c r="AE420" s="31"/>
      <c r="AF420" s="32">
        <v>3</v>
      </c>
      <c r="AG420" s="32">
        <v>2</v>
      </c>
      <c r="AH420" s="32">
        <v>3</v>
      </c>
      <c r="AI420" s="49">
        <v>3</v>
      </c>
      <c r="AJ420" s="49"/>
      <c r="AK420" s="49"/>
      <c r="AL420" s="33">
        <f>IF(AF420-AG420&lt;&gt;0,AH420/(AF420-AG420),"")</f>
        <v>3</v>
      </c>
      <c r="AM420" s="40">
        <v>1</v>
      </c>
      <c r="AN420" s="40">
        <v>0</v>
      </c>
      <c r="AO420" s="40">
        <v>0</v>
      </c>
      <c r="AP420" s="34">
        <v>0</v>
      </c>
      <c r="AQ420" s="34"/>
      <c r="AR420" s="34"/>
      <c r="AS420" s="35"/>
      <c r="AT420" s="36"/>
      <c r="AU420" s="36"/>
      <c r="AV420" s="36"/>
      <c r="AW420" s="36"/>
      <c r="AX420" s="36"/>
      <c r="AY420" s="36"/>
      <c r="AZ420" s="36">
        <f>IF(AT420-AU420&lt;&gt;0,AV420/(AT420-AU420),"")</f>
      </c>
    </row>
    <row r="421" spans="1:52" ht="12.75" customHeight="1">
      <c r="A421" s="17" t="s">
        <v>434</v>
      </c>
      <c r="B421" s="17"/>
      <c r="C421" s="17">
        <v>446</v>
      </c>
      <c r="D421" s="20">
        <f>$K421+$R421+$Y421+$AF421+$AM421+$AT421</f>
        <v>23</v>
      </c>
      <c r="E421" s="21">
        <f>$L421+$S421+$Z421+$AG421+$AN421+$AU421</f>
        <v>6</v>
      </c>
      <c r="F421" s="21">
        <f>$M421+$T421+$AA421+$AH421+$AO421+$AV421</f>
        <v>639</v>
      </c>
      <c r="G421" s="22">
        <f>MAX($N421,$U421,$AB421,$AI421,$AP421,$AW421)</f>
        <v>63</v>
      </c>
      <c r="H421" s="22">
        <f>$O421+$V421+$AC421+$AJ421+$AQ421+$AX421</f>
        <v>7</v>
      </c>
      <c r="I421" s="22">
        <f>$P421+$W421+$AD421+$AK421+$AR421+$AY421</f>
        <v>0</v>
      </c>
      <c r="J421" s="23">
        <f>IF(D421-E421&lt;&gt;0,F421/(D421-E421),"")</f>
        <v>37.588235294117645</v>
      </c>
      <c r="K421" s="24"/>
      <c r="L421" s="24"/>
      <c r="M421" s="24"/>
      <c r="N421" s="24"/>
      <c r="O421" s="24"/>
      <c r="P421" s="24"/>
      <c r="Q421" s="26">
        <f>IF(K421-L421&lt;&gt;0,M421/(K421-L421),"")</f>
      </c>
      <c r="R421" s="27">
        <v>2</v>
      </c>
      <c r="S421" s="27">
        <v>0</v>
      </c>
      <c r="T421" s="27">
        <v>6</v>
      </c>
      <c r="U421" s="27">
        <v>6</v>
      </c>
      <c r="V421" s="27"/>
      <c r="W421" s="27"/>
      <c r="X421" s="29">
        <f>IF(R421-S421&lt;&gt;0,T421/(R421-S421),"")</f>
        <v>3</v>
      </c>
      <c r="Y421" s="30">
        <f>1+1+7+8</f>
        <v>17</v>
      </c>
      <c r="Z421" s="30">
        <v>3</v>
      </c>
      <c r="AA421" s="30">
        <f>8+106+340</f>
        <v>454</v>
      </c>
      <c r="AB421" s="30">
        <v>63</v>
      </c>
      <c r="AC421" s="30">
        <v>4</v>
      </c>
      <c r="AD421" s="30"/>
      <c r="AE421" s="31">
        <f>IF(Y421-Z421&lt;&gt;0,AA421/(Y421-Z421),"")</f>
        <v>32.42857142857143</v>
      </c>
      <c r="AF421" s="32">
        <v>4</v>
      </c>
      <c r="AG421" s="32">
        <v>3</v>
      </c>
      <c r="AH421" s="32">
        <f>123+56</f>
        <v>179</v>
      </c>
      <c r="AI421" s="32">
        <v>63</v>
      </c>
      <c r="AJ421" s="32">
        <v>3</v>
      </c>
      <c r="AK421" s="32"/>
      <c r="AL421" s="33">
        <f>IF(AF421-AG421&lt;&gt;0,AH421/(AF421-AG421),"")</f>
        <v>179</v>
      </c>
      <c r="AM421" s="34"/>
      <c r="AN421" s="34"/>
      <c r="AO421" s="34"/>
      <c r="AP421" s="34"/>
      <c r="AQ421" s="34"/>
      <c r="AR421" s="34"/>
      <c r="AS421" s="35">
        <f>IF(AM421-AN421&lt;&gt;0,AO421/(AM421-AN421),"")</f>
      </c>
      <c r="AT421" s="36"/>
      <c r="AU421" s="36"/>
      <c r="AV421" s="36"/>
      <c r="AW421" s="36"/>
      <c r="AX421" s="36"/>
      <c r="AY421" s="36"/>
      <c r="AZ421" s="36">
        <f>IF(AT421-AU421&lt;&gt;0,AV421/(AT421-AU421),"")</f>
      </c>
    </row>
    <row r="422" spans="1:52" ht="12.75" customHeight="1">
      <c r="A422" s="17" t="s">
        <v>435</v>
      </c>
      <c r="B422" s="17"/>
      <c r="C422" s="17">
        <v>273</v>
      </c>
      <c r="D422" s="20">
        <f>$K422+$R422+$Y422+$AF422+$AM422+$AT422</f>
        <v>1</v>
      </c>
      <c r="E422" s="21">
        <f>$L422+$S422+$Z422+$AG422+$AN422+$AU422</f>
        <v>1</v>
      </c>
      <c r="F422" s="21">
        <f>$M422+$T422+$AA422+$AH422+$AO422+$AV422</f>
        <v>1</v>
      </c>
      <c r="G422" s="22">
        <f>MAX($N422,$U422,$AB422,$AI422,$AP422,$AW422)</f>
        <v>1</v>
      </c>
      <c r="H422" s="22">
        <f>$O422+$V422+$AC422+$AJ422+$AQ422+$AX422</f>
        <v>0</v>
      </c>
      <c r="I422" s="22">
        <f>$P422+$W422+$AD422+$AK422+$AR422+$AY422</f>
        <v>0</v>
      </c>
      <c r="J422" s="23">
        <f>IF(D422-E422&lt;&gt;0,F422/(D422-E422),"")</f>
      </c>
      <c r="K422" s="24"/>
      <c r="L422" s="24"/>
      <c r="M422" s="24"/>
      <c r="N422" s="24"/>
      <c r="O422" s="24"/>
      <c r="P422" s="24"/>
      <c r="Q422" s="26">
        <f>IF(K422-L422&lt;&gt;0,M422/(K422-L422),"")</f>
      </c>
      <c r="R422" s="27"/>
      <c r="S422" s="27"/>
      <c r="T422" s="27"/>
      <c r="U422" s="27"/>
      <c r="V422" s="27"/>
      <c r="W422" s="27"/>
      <c r="X422" s="29">
        <f>IF(R422-S422&lt;&gt;0,T422/(R422-S422),"")</f>
      </c>
      <c r="Y422" s="30">
        <v>1</v>
      </c>
      <c r="Z422" s="30">
        <v>1</v>
      </c>
      <c r="AA422" s="30">
        <v>1</v>
      </c>
      <c r="AB422" s="30">
        <v>1</v>
      </c>
      <c r="AC422" s="30"/>
      <c r="AD422" s="30"/>
      <c r="AE422" s="31">
        <f>IF(Y422-Z422&lt;&gt;0,AA422/(Y422-Z422),"")</f>
      </c>
      <c r="AF422" s="32"/>
      <c r="AG422" s="32"/>
      <c r="AH422" s="32"/>
      <c r="AI422" s="32"/>
      <c r="AJ422" s="32"/>
      <c r="AK422" s="32"/>
      <c r="AL422" s="33">
        <f>IF(AF422-AG422&lt;&gt;0,AH422/(AF422-AG422),"")</f>
      </c>
      <c r="AM422" s="34"/>
      <c r="AN422" s="34"/>
      <c r="AO422" s="34"/>
      <c r="AP422" s="34"/>
      <c r="AQ422" s="34"/>
      <c r="AR422" s="34"/>
      <c r="AS422" s="35">
        <f>IF(AM422-AN422&lt;&gt;0,AO422/(AM422-AN422),"")</f>
      </c>
      <c r="AT422" s="36"/>
      <c r="AU422" s="36"/>
      <c r="AV422" s="36"/>
      <c r="AW422" s="36"/>
      <c r="AX422" s="36"/>
      <c r="AY422" s="36"/>
      <c r="AZ422" s="36">
        <f>IF(AT422-AU422&lt;&gt;0,AV422/(AT422-AU422),"")</f>
      </c>
    </row>
    <row r="423" spans="1:52" ht="12.75" customHeight="1">
      <c r="A423" s="42" t="s">
        <v>436</v>
      </c>
      <c r="B423" s="42">
        <v>2020</v>
      </c>
      <c r="C423" s="42">
        <v>669</v>
      </c>
      <c r="D423" s="20">
        <f>$K423+$R423+$Y423+$AF423+$AM423+$AT423</f>
        <v>4</v>
      </c>
      <c r="E423" s="21">
        <f>$L423+$S423+$Z423+$AG423+$AN423+$AU423</f>
        <v>0</v>
      </c>
      <c r="F423" s="21">
        <f>$M423+$T423+$AA423+$AH423+$AO423+$AV423</f>
        <v>52</v>
      </c>
      <c r="G423" s="22">
        <f>MAX($N423,$U423,$AB423,$AI423,$AP423,$AW423)</f>
        <v>30</v>
      </c>
      <c r="H423" s="22">
        <f>$O423+$V423+$AC423+$AJ423+$AQ423+$AX423</f>
        <v>0</v>
      </c>
      <c r="I423" s="22">
        <f>$P423+$W423+$AD423+$AK423+$AR423+$AY423</f>
        <v>0</v>
      </c>
      <c r="J423" s="23">
        <f>IF(D423-E423&lt;&gt;0,F423/(D423-E423),"")</f>
        <v>13</v>
      </c>
      <c r="K423" s="36"/>
      <c r="L423" s="36"/>
      <c r="M423" s="36"/>
      <c r="N423" s="36"/>
      <c r="O423" s="36"/>
      <c r="P423" s="36"/>
      <c r="Q423" s="43">
        <f>IF(K423-L423&lt;&gt;0,M423/(K423-L423),"")</f>
      </c>
      <c r="R423" s="44"/>
      <c r="S423" s="44"/>
      <c r="T423" s="44"/>
      <c r="U423" s="44"/>
      <c r="V423" s="44"/>
      <c r="W423" s="44"/>
      <c r="X423" s="29">
        <f>IF(R423-S423&lt;&gt;0,T423/(R423-S423),"")</f>
      </c>
      <c r="Y423" s="45"/>
      <c r="Z423" s="45"/>
      <c r="AA423" s="45"/>
      <c r="AB423" s="45"/>
      <c r="AC423" s="45"/>
      <c r="AD423" s="45"/>
      <c r="AE423" s="31">
        <f>IF(Y423-Z423&lt;&gt;0,AA423/(Y423-Z423),"")</f>
      </c>
      <c r="AF423" s="47"/>
      <c r="AG423" s="47"/>
      <c r="AH423" s="47"/>
      <c r="AI423" s="47"/>
      <c r="AJ423" s="47"/>
      <c r="AK423" s="47"/>
      <c r="AL423" s="33">
        <f>IF(AF423-AG423&lt;&gt;0,AH423/(AF423-AG423),"")</f>
      </c>
      <c r="AM423" s="48">
        <v>4</v>
      </c>
      <c r="AN423" s="48">
        <v>0</v>
      </c>
      <c r="AO423" s="48">
        <v>52</v>
      </c>
      <c r="AP423" s="48">
        <v>30</v>
      </c>
      <c r="AQ423" s="48"/>
      <c r="AR423" s="48"/>
      <c r="AS423" s="35">
        <f>IF(AM423-AN423&lt;&gt;0,AO423/(AM423-AN423),"")</f>
        <v>13</v>
      </c>
      <c r="AT423" s="36"/>
      <c r="AU423" s="36"/>
      <c r="AV423" s="36"/>
      <c r="AW423" s="36"/>
      <c r="AX423" s="36"/>
      <c r="AY423" s="36"/>
      <c r="AZ423" s="36">
        <f>IF(AT423-AU423&lt;&gt;0,AV423/(AT423-AU423),"")</f>
      </c>
    </row>
    <row r="424" spans="1:52" ht="12.75" customHeight="1">
      <c r="A424" s="17" t="s">
        <v>437</v>
      </c>
      <c r="B424" s="17"/>
      <c r="C424" s="17">
        <v>602</v>
      </c>
      <c r="D424" s="20">
        <f>$K424+$R424+$Y424+$AF424+$AM424+$AT424</f>
        <v>1</v>
      </c>
      <c r="E424" s="21">
        <f>$L424+$S424+$Z424+$AG424+$AN424+$AU424</f>
        <v>1</v>
      </c>
      <c r="F424" s="21">
        <f>$M424+$T424+$AA424+$AH424+$AO424+$AV424</f>
        <v>11</v>
      </c>
      <c r="G424" s="22">
        <f>MAX($N424,$U424,$AB424,$AI424,$AP424,$AW424)</f>
        <v>11</v>
      </c>
      <c r="H424" s="22">
        <f>$O424+$V424+$AC424+$AJ424+$AQ424+$AX424</f>
        <v>0</v>
      </c>
      <c r="I424" s="22">
        <f>$P424+$W424+$AD424+$AK424+$AR424+$AY424</f>
        <v>0</v>
      </c>
      <c r="J424" s="23">
        <f>IF(D424-E424&lt;&gt;0,F424/(D424-E424),"")</f>
      </c>
      <c r="K424" s="24"/>
      <c r="L424" s="24"/>
      <c r="M424" s="24"/>
      <c r="N424" s="24"/>
      <c r="O424" s="24"/>
      <c r="P424" s="24"/>
      <c r="Q424" s="26"/>
      <c r="R424" s="27"/>
      <c r="S424" s="27"/>
      <c r="T424" s="27"/>
      <c r="U424" s="27"/>
      <c r="V424" s="27"/>
      <c r="W424" s="27"/>
      <c r="X424" s="29"/>
      <c r="Y424" s="30"/>
      <c r="Z424" s="30"/>
      <c r="AA424" s="30"/>
      <c r="AB424" s="30"/>
      <c r="AC424" s="30"/>
      <c r="AD424" s="30"/>
      <c r="AE424" s="31"/>
      <c r="AF424" s="32"/>
      <c r="AG424" s="32"/>
      <c r="AH424" s="32"/>
      <c r="AI424" s="32"/>
      <c r="AJ424" s="32"/>
      <c r="AK424" s="32"/>
      <c r="AL424" s="33">
        <f>IF(AF424-AG424&lt;&gt;0,AH424/(AF424-AG424),"")</f>
      </c>
      <c r="AM424" s="34">
        <v>1</v>
      </c>
      <c r="AN424" s="34">
        <v>1</v>
      </c>
      <c r="AO424" s="34">
        <v>11</v>
      </c>
      <c r="AP424" s="34">
        <v>11</v>
      </c>
      <c r="AQ424" s="34"/>
      <c r="AR424" s="34"/>
      <c r="AS424" s="35">
        <f>IF(AM424-AN424&lt;&gt;0,AO424/(AM424-AN424),"")</f>
      </c>
      <c r="AT424" s="36"/>
      <c r="AU424" s="36"/>
      <c r="AV424" s="36"/>
      <c r="AW424" s="36"/>
      <c r="AX424" s="36"/>
      <c r="AY424" s="36"/>
      <c r="AZ424" s="36">
        <f>IF(AT424-AU424&lt;&gt;0,AV424/(AT424-AU424),"")</f>
      </c>
    </row>
    <row r="425" spans="1:52" ht="12.75" customHeight="1">
      <c r="A425" s="42" t="s">
        <v>438</v>
      </c>
      <c r="B425" s="42">
        <v>2020</v>
      </c>
      <c r="C425" s="42">
        <v>671</v>
      </c>
      <c r="D425" s="20">
        <f>$K425+$R425+$Y425+$AF425+$AM425+$AT425</f>
        <v>1</v>
      </c>
      <c r="E425" s="21">
        <f>$L425+$S425+$Z425+$AG425+$AN425+$AU425</f>
        <v>0</v>
      </c>
      <c r="F425" s="21">
        <f>$M425+$T425+$AA425+$AH425+$AO425+$AV425</f>
        <v>6</v>
      </c>
      <c r="G425" s="22">
        <f>MAX($N425,$U425,$AB425,$AI425,$AP425,$AW425)</f>
        <v>6</v>
      </c>
      <c r="H425" s="22">
        <f>$O425+$V425+$AC425+$AJ425+$AQ425+$AX425</f>
        <v>0</v>
      </c>
      <c r="I425" s="22">
        <f>$P425+$W425+$AD425+$AK425+$AR425+$AY425</f>
        <v>0</v>
      </c>
      <c r="J425" s="23">
        <f>IF(D425-E425&lt;&gt;0,F425/(D425-E425),"")</f>
        <v>6</v>
      </c>
      <c r="K425" s="36"/>
      <c r="L425" s="36"/>
      <c r="M425" s="36"/>
      <c r="N425" s="36"/>
      <c r="O425" s="36"/>
      <c r="P425" s="36"/>
      <c r="Q425" s="43">
        <f>IF(K425-L425&lt;&gt;0,M425/(K425-L425),"")</f>
      </c>
      <c r="R425" s="44"/>
      <c r="S425" s="44"/>
      <c r="T425" s="44"/>
      <c r="U425" s="44"/>
      <c r="V425" s="44"/>
      <c r="W425" s="44"/>
      <c r="X425" s="29">
        <f>IF(R425-S425&lt;&gt;0,T425/(R425-S425),"")</f>
      </c>
      <c r="Y425" s="45"/>
      <c r="Z425" s="45"/>
      <c r="AA425" s="45"/>
      <c r="AB425" s="45"/>
      <c r="AC425" s="45"/>
      <c r="AD425" s="45"/>
      <c r="AE425" s="31">
        <f>IF(Y425-Z425&lt;&gt;0,AA425/(Y425-Z425),"")</f>
      </c>
      <c r="AF425" s="47"/>
      <c r="AG425" s="47"/>
      <c r="AH425" s="47"/>
      <c r="AI425" s="47"/>
      <c r="AJ425" s="47"/>
      <c r="AK425" s="47"/>
      <c r="AL425" s="33">
        <f>IF(AF425-AG425&lt;&gt;0,AH425/(AF425-AG425),"")</f>
      </c>
      <c r="AM425" s="48">
        <v>1</v>
      </c>
      <c r="AN425" s="48">
        <v>0</v>
      </c>
      <c r="AO425" s="48">
        <v>6</v>
      </c>
      <c r="AP425" s="48">
        <v>6</v>
      </c>
      <c r="AQ425" s="48"/>
      <c r="AR425" s="48"/>
      <c r="AS425" s="35">
        <f>IF(AM425-AN425&lt;&gt;0,AO425/(AM425-AN425),"")</f>
        <v>6</v>
      </c>
      <c r="AT425" s="36"/>
      <c r="AU425" s="36"/>
      <c r="AV425" s="36"/>
      <c r="AW425" s="36"/>
      <c r="AX425" s="36"/>
      <c r="AY425" s="36"/>
      <c r="AZ425" s="36">
        <f>IF(AT425-AU425&lt;&gt;0,AV425/(AT425-AU425),"")</f>
      </c>
    </row>
    <row r="426" spans="1:52" ht="12.75" customHeight="1">
      <c r="A426" s="17" t="s">
        <v>439</v>
      </c>
      <c r="B426" s="17"/>
      <c r="C426" s="17"/>
      <c r="D426" s="20">
        <f>$K426+$R426+$Y426+$AF426+$AM426+$AT426</f>
        <v>1</v>
      </c>
      <c r="E426" s="21">
        <f>$L426+$S426+$Z426+$AG426+$AN426+$AU426</f>
        <v>0</v>
      </c>
      <c r="F426" s="21">
        <f>$M426+$T426+$AA426+$AH426+$AO426+$AV426</f>
        <v>0</v>
      </c>
      <c r="G426" s="22">
        <f>MAX($N426,$U426,$AB426,$AI426,$AP426,$AW426)</f>
        <v>0</v>
      </c>
      <c r="H426" s="22">
        <f>$O426+$V426+$AC426+$AJ426+$AQ426+$AX426</f>
        <v>0</v>
      </c>
      <c r="I426" s="22">
        <f>$P426+$W426+$AD426+$AK426+$AR426+$AY426</f>
        <v>0</v>
      </c>
      <c r="J426" s="23">
        <f>IF(D426-E426&lt;&gt;0,F426/(D426-E426),"")</f>
        <v>0</v>
      </c>
      <c r="K426" s="24"/>
      <c r="L426" s="24"/>
      <c r="M426" s="24"/>
      <c r="N426" s="24"/>
      <c r="O426" s="24"/>
      <c r="P426" s="24"/>
      <c r="Q426" s="26">
        <f>IF(K426-L426&lt;&gt;0,M426/(K426-L426),"")</f>
      </c>
      <c r="R426" s="27"/>
      <c r="S426" s="27"/>
      <c r="T426" s="27"/>
      <c r="U426" s="27"/>
      <c r="V426" s="27"/>
      <c r="W426" s="27"/>
      <c r="X426" s="29">
        <f>IF(R426-S426&lt;&gt;0,T426/(R426-S426),"")</f>
      </c>
      <c r="Y426" s="30">
        <v>1</v>
      </c>
      <c r="Z426" s="30">
        <v>0</v>
      </c>
      <c r="AA426" s="30">
        <v>0</v>
      </c>
      <c r="AB426" s="30">
        <v>0</v>
      </c>
      <c r="AC426" s="30"/>
      <c r="AD426" s="30"/>
      <c r="AE426" s="31">
        <f>IF(Y426-Z426&lt;&gt;0,AA426/(Y426-Z426),"")</f>
        <v>0</v>
      </c>
      <c r="AF426" s="32"/>
      <c r="AG426" s="32"/>
      <c r="AH426" s="32"/>
      <c r="AI426" s="32"/>
      <c r="AJ426" s="32"/>
      <c r="AK426" s="32"/>
      <c r="AL426" s="33">
        <f>IF(AF426-AG426&lt;&gt;0,AH426/(AF426-AG426),"")</f>
      </c>
      <c r="AM426" s="34"/>
      <c r="AN426" s="34"/>
      <c r="AO426" s="34"/>
      <c r="AP426" s="34"/>
      <c r="AQ426" s="34"/>
      <c r="AR426" s="34"/>
      <c r="AS426" s="35">
        <f>IF(AM426-AN426&lt;&gt;0,AO426/(AM426-AN426),"")</f>
      </c>
      <c r="AT426" s="36"/>
      <c r="AU426" s="36"/>
      <c r="AV426" s="36"/>
      <c r="AW426" s="36"/>
      <c r="AX426" s="36"/>
      <c r="AY426" s="36"/>
      <c r="AZ426" s="36">
        <f>IF(AT426-AU426&lt;&gt;0,AV426/(AT426-AU426),"")</f>
      </c>
    </row>
    <row r="427" spans="1:52" ht="12.75" customHeight="1">
      <c r="A427" s="17" t="s">
        <v>440</v>
      </c>
      <c r="B427" s="17"/>
      <c r="C427" s="17">
        <v>486</v>
      </c>
      <c r="D427" s="20">
        <f>$K427+$R427+$Y427+$AF427+$AM427+$AT427</f>
        <v>12</v>
      </c>
      <c r="E427" s="21">
        <f>$L427+$S427+$Z427+$AG427+$AN427+$AU427</f>
        <v>6</v>
      </c>
      <c r="F427" s="21">
        <f>$M427+$T427+$AA427+$AH427+$AO427+$AV427</f>
        <v>368</v>
      </c>
      <c r="G427" s="22">
        <f>MAX($N427,$U427,$AB427,$AI427,$AP427,$AW427)</f>
        <v>64</v>
      </c>
      <c r="H427" s="22">
        <f>$O427+$V427+$AC427+$AJ427+$AQ427+$AX427</f>
        <v>2</v>
      </c>
      <c r="I427" s="22">
        <f>$P427+$W427+$AD427+$AK427+$AR427+$AY427</f>
        <v>0</v>
      </c>
      <c r="J427" s="23">
        <f>IF(D427-E427&lt;&gt;0,F427/(D427-E427),"")</f>
        <v>61.333333333333336</v>
      </c>
      <c r="K427" s="24">
        <v>10</v>
      </c>
      <c r="L427" s="24">
        <v>5</v>
      </c>
      <c r="M427" s="24">
        <v>310</v>
      </c>
      <c r="N427" s="25">
        <v>64</v>
      </c>
      <c r="O427" s="24">
        <v>2</v>
      </c>
      <c r="P427" s="24"/>
      <c r="Q427" s="26">
        <f>IF(K427-L427&lt;&gt;0,M427/(K427-L427),"")</f>
        <v>62</v>
      </c>
      <c r="R427" s="27">
        <v>2</v>
      </c>
      <c r="S427" s="27">
        <v>1</v>
      </c>
      <c r="T427" s="27">
        <v>58</v>
      </c>
      <c r="U427" s="38">
        <v>36</v>
      </c>
      <c r="V427" s="38"/>
      <c r="W427" s="38"/>
      <c r="X427" s="29">
        <f>IF(R427-S427&lt;&gt;0,T427/(R427-S427),"")</f>
        <v>58</v>
      </c>
      <c r="Y427" s="30"/>
      <c r="Z427" s="30"/>
      <c r="AA427" s="30"/>
      <c r="AB427" s="30"/>
      <c r="AC427" s="30"/>
      <c r="AD427" s="30"/>
      <c r="AE427" s="31">
        <f>IF(Y427-Z427&lt;&gt;0,AA427/(Y427-Z427),"")</f>
      </c>
      <c r="AF427" s="32"/>
      <c r="AG427" s="32"/>
      <c r="AH427" s="32"/>
      <c r="AI427" s="32"/>
      <c r="AJ427" s="32"/>
      <c r="AK427" s="32"/>
      <c r="AL427" s="33">
        <f>IF(AF427-AG427&lt;&gt;0,AH427/(AF427-AG427),"")</f>
      </c>
      <c r="AM427" s="34"/>
      <c r="AN427" s="34"/>
      <c r="AO427" s="34"/>
      <c r="AP427" s="34"/>
      <c r="AQ427" s="34"/>
      <c r="AR427" s="34"/>
      <c r="AS427" s="35">
        <f>IF(AM427-AN427&lt;&gt;0,AO427/(AM427-AN427),"")</f>
      </c>
      <c r="AT427" s="36"/>
      <c r="AU427" s="36"/>
      <c r="AV427" s="36"/>
      <c r="AW427" s="36"/>
      <c r="AX427" s="36"/>
      <c r="AY427" s="36"/>
      <c r="AZ427" s="36">
        <f>IF(AT427-AU427&lt;&gt;0,AV427/(AT427-AU427),"")</f>
      </c>
    </row>
    <row r="428" spans="1:52" ht="12.75" customHeight="1">
      <c r="A428" s="51" t="s">
        <v>441</v>
      </c>
      <c r="B428" s="51"/>
      <c r="C428" s="17">
        <v>637</v>
      </c>
      <c r="D428" s="20">
        <f>$K428+$R428+$Y428+$AF428+$AM428+$AT428</f>
        <v>10</v>
      </c>
      <c r="E428" s="21">
        <f>$L428+$S428+$Z428+$AG428+$AN428+$AU428</f>
        <v>3</v>
      </c>
      <c r="F428" s="21">
        <f>$M428+$T428+$AA428+$AH428+$AO428+$AV428</f>
        <v>62</v>
      </c>
      <c r="G428" s="22">
        <f>MAX($N428,$U428,$AB428,$AI428,$AP428,$AW428)</f>
        <v>22</v>
      </c>
      <c r="H428" s="22">
        <f>$O428+$V428+$AC428+$AJ428+$AQ428+$AX428</f>
        <v>0</v>
      </c>
      <c r="I428" s="22">
        <f>$P428+$W428+$AD428+$AK428+$AR428+$AY428</f>
        <v>0</v>
      </c>
      <c r="J428" s="23">
        <f>IF(D428-E428&lt;&gt;0,F428/(D428-E428),"")</f>
        <v>8.857142857142858</v>
      </c>
      <c r="K428" s="36"/>
      <c r="L428" s="36"/>
      <c r="M428" s="36"/>
      <c r="N428" s="36"/>
      <c r="O428" s="36"/>
      <c r="P428" s="36"/>
      <c r="Q428" s="26">
        <f>IF(K428-L428&lt;&gt;0,M428/(K428-L428),"")</f>
      </c>
      <c r="R428" s="44"/>
      <c r="S428" s="44"/>
      <c r="T428" s="44"/>
      <c r="U428" s="44"/>
      <c r="V428" s="44"/>
      <c r="W428" s="44"/>
      <c r="X428" s="29">
        <f>IF(R428-S428&lt;&gt;0,T428/(R428-S428),"")</f>
      </c>
      <c r="Y428" s="52">
        <v>3</v>
      </c>
      <c r="Z428" s="52">
        <v>1</v>
      </c>
      <c r="AA428" s="52">
        <v>11</v>
      </c>
      <c r="AB428" s="69">
        <v>8</v>
      </c>
      <c r="AC428" s="52"/>
      <c r="AD428" s="52"/>
      <c r="AE428" s="31">
        <f>IF(Y428-Z428&lt;&gt;0,AA428/(Y428-Z428),"")</f>
        <v>5.5</v>
      </c>
      <c r="AF428" s="47">
        <v>5</v>
      </c>
      <c r="AG428" s="47">
        <v>2</v>
      </c>
      <c r="AH428" s="47">
        <v>18</v>
      </c>
      <c r="AI428" s="70">
        <v>8</v>
      </c>
      <c r="AJ428" s="47"/>
      <c r="AK428" s="47"/>
      <c r="AL428" s="33">
        <f>IF(AF428-AG428&lt;&gt;0,AH428/(AF428-AG428),"")</f>
        <v>6</v>
      </c>
      <c r="AM428" s="48">
        <v>2</v>
      </c>
      <c r="AN428" s="48">
        <v>0</v>
      </c>
      <c r="AO428" s="48">
        <v>33</v>
      </c>
      <c r="AP428" s="48">
        <v>22</v>
      </c>
      <c r="AQ428" s="48"/>
      <c r="AR428" s="48"/>
      <c r="AS428" s="35">
        <f>IF(AM428-AN428&lt;&gt;0,AO428/(AM428-AN428),"")</f>
        <v>16.5</v>
      </c>
      <c r="AT428" s="36"/>
      <c r="AU428" s="36"/>
      <c r="AV428" s="36"/>
      <c r="AW428" s="36"/>
      <c r="AX428" s="36"/>
      <c r="AY428" s="36"/>
      <c r="AZ428" s="36">
        <f>IF(AT428-AU428&lt;&gt;0,AV428/(AT428-AU428),"")</f>
      </c>
    </row>
    <row r="429" spans="1:52" ht="12.75" customHeight="1">
      <c r="A429" s="17" t="s">
        <v>442</v>
      </c>
      <c r="B429" s="17"/>
      <c r="C429" s="17">
        <v>329</v>
      </c>
      <c r="D429" s="20">
        <f>$K429+$R429+$Y429+$AF429+$AM429+$AT429</f>
        <v>106</v>
      </c>
      <c r="E429" s="21">
        <f>$L429+$S429+$Z429+$AG429+$AN429+$AU429</f>
        <v>12</v>
      </c>
      <c r="F429" s="21">
        <f>$M429+$T429+$AA429+$AH429+$AO429+$AV429</f>
        <v>1766</v>
      </c>
      <c r="G429" s="22">
        <f>MAX($N429,$U429,$AB429,$AI429,$AP429,$AW429)</f>
        <v>103</v>
      </c>
      <c r="H429" s="22">
        <f>$O429+$V429+$AC429+$AJ429+$AQ429+$AX429</f>
        <v>6</v>
      </c>
      <c r="I429" s="22">
        <f>$P429+$W429+$AD429+$AK429+$AR429+$AY429</f>
        <v>2</v>
      </c>
      <c r="J429" s="23">
        <f>IF(D429-E429&lt;&gt;0,F429/(D429-E429),"")</f>
        <v>18.78723404255319</v>
      </c>
      <c r="K429" s="24">
        <f>(33+11+12+14)+10</f>
        <v>80</v>
      </c>
      <c r="L429" s="24">
        <f>(4+1+1)+1</f>
        <v>7</v>
      </c>
      <c r="M429" s="24">
        <f>(502+240+225+202)+133</f>
        <v>1302</v>
      </c>
      <c r="N429" s="24">
        <v>102</v>
      </c>
      <c r="O429" s="24">
        <v>5</v>
      </c>
      <c r="P429" s="24">
        <v>1</v>
      </c>
      <c r="Q429" s="26">
        <f>IF(K429-L429&lt;&gt;0,M429/(K429-L429),"")</f>
        <v>17.835616438356166</v>
      </c>
      <c r="R429" s="55">
        <v>14</v>
      </c>
      <c r="S429" s="55">
        <v>3</v>
      </c>
      <c r="T429" s="55">
        <v>307</v>
      </c>
      <c r="U429" s="55">
        <v>103</v>
      </c>
      <c r="V429" s="55">
        <v>1</v>
      </c>
      <c r="W429" s="55">
        <v>1</v>
      </c>
      <c r="X429" s="29">
        <f>IF(R429-S429&lt;&gt;0,T429/(R429-S429),"")</f>
        <v>27.90909090909091</v>
      </c>
      <c r="Y429" s="50">
        <v>3</v>
      </c>
      <c r="Z429" s="50">
        <v>0</v>
      </c>
      <c r="AA429" s="50">
        <v>43</v>
      </c>
      <c r="AB429" s="30">
        <v>26</v>
      </c>
      <c r="AC429" s="30"/>
      <c r="AD429" s="30"/>
      <c r="AE429" s="31">
        <f>IF(Y429-Z429&lt;&gt;0,AA429/(Y429-Z429),"")</f>
        <v>14.333333333333334</v>
      </c>
      <c r="AF429" s="32">
        <v>9</v>
      </c>
      <c r="AG429" s="32">
        <v>2</v>
      </c>
      <c r="AH429" s="32">
        <v>114</v>
      </c>
      <c r="AI429" s="32">
        <v>39</v>
      </c>
      <c r="AJ429" s="32"/>
      <c r="AK429" s="32"/>
      <c r="AL429" s="33">
        <f>IF(AF429-AG429&lt;&gt;0,AH429/(AF429-AG429),"")</f>
        <v>16.285714285714285</v>
      </c>
      <c r="AM429" s="34"/>
      <c r="AN429" s="34"/>
      <c r="AO429" s="34"/>
      <c r="AP429" s="34"/>
      <c r="AQ429" s="34"/>
      <c r="AR429" s="34"/>
      <c r="AS429" s="35">
        <f>IF(AM429-AN429&lt;&gt;0,AO429/(AM429-AN429),"")</f>
      </c>
      <c r="AT429" s="36"/>
      <c r="AU429" s="36"/>
      <c r="AV429" s="36"/>
      <c r="AW429" s="36"/>
      <c r="AX429" s="36"/>
      <c r="AY429" s="36"/>
      <c r="AZ429" s="36">
        <f>IF(AT429-AU429&lt;&gt;0,AV429/(AT429-AU429),"")</f>
      </c>
    </row>
    <row r="430" spans="1:52" ht="12.75" customHeight="1">
      <c r="A430" s="17" t="s">
        <v>443</v>
      </c>
      <c r="B430" s="17"/>
      <c r="C430" s="17">
        <v>496</v>
      </c>
      <c r="D430" s="20">
        <f>$K430+$R430+$Y430+$AF430+$AM430+$AT430</f>
        <v>5</v>
      </c>
      <c r="E430" s="21">
        <f>$L430+$S430+$Z430+$AG430+$AN430+$AU430</f>
        <v>0</v>
      </c>
      <c r="F430" s="21">
        <f>$M430+$T430+$AA430+$AH430+$AO430+$AV430</f>
        <v>36</v>
      </c>
      <c r="G430" s="22">
        <f>MAX($N430,$U430,$AB430,$AI430,$AP430,$AW430)</f>
        <v>20</v>
      </c>
      <c r="H430" s="22">
        <f>$O430+$V430+$AC430+$AJ430+$AQ430+$AX430</f>
        <v>0</v>
      </c>
      <c r="I430" s="22">
        <f>$P430+$W430+$AD430+$AK430+$AR430+$AY430</f>
        <v>0</v>
      </c>
      <c r="J430" s="23">
        <f>IF(D430-E430&lt;&gt;0,F430/(D430-E430),"")</f>
        <v>7.2</v>
      </c>
      <c r="K430" s="24"/>
      <c r="L430" s="24"/>
      <c r="M430" s="24"/>
      <c r="N430" s="24"/>
      <c r="O430" s="24"/>
      <c r="P430" s="24"/>
      <c r="Q430" s="26">
        <f>IF(K430-L430&lt;&gt;0,M430/(K430-L430),"")</f>
      </c>
      <c r="R430" s="27"/>
      <c r="S430" s="27"/>
      <c r="T430" s="27"/>
      <c r="U430" s="38"/>
      <c r="V430" s="38"/>
      <c r="W430" s="38"/>
      <c r="X430" s="29">
        <f>IF(R430-S430&lt;&gt;0,T430/(R430-S430),"")</f>
      </c>
      <c r="Y430" s="30"/>
      <c r="Z430" s="30"/>
      <c r="AA430" s="30"/>
      <c r="AB430" s="30"/>
      <c r="AC430" s="30"/>
      <c r="AD430" s="30"/>
      <c r="AE430" s="31">
        <f>IF(Y430-Z430&lt;&gt;0,AA430/(Y430-Z430),"")</f>
      </c>
      <c r="AF430" s="32">
        <v>1</v>
      </c>
      <c r="AG430" s="32">
        <v>0</v>
      </c>
      <c r="AH430" s="32">
        <v>20</v>
      </c>
      <c r="AI430" s="32">
        <v>20</v>
      </c>
      <c r="AJ430" s="32"/>
      <c r="AK430" s="32"/>
      <c r="AL430" s="33">
        <f>IF(AF430-AG430&lt;&gt;0,AH430/(AF430-AG430),"")</f>
        <v>20</v>
      </c>
      <c r="AM430" s="40">
        <v>4</v>
      </c>
      <c r="AN430" s="40">
        <v>0</v>
      </c>
      <c r="AO430" s="40">
        <v>16</v>
      </c>
      <c r="AP430" s="34">
        <v>8</v>
      </c>
      <c r="AQ430" s="34"/>
      <c r="AR430" s="34"/>
      <c r="AS430" s="35">
        <f>IF(AM430-AN430&lt;&gt;0,AO430/(AM430-AN430),"")</f>
        <v>4</v>
      </c>
      <c r="AT430" s="36"/>
      <c r="AU430" s="36"/>
      <c r="AV430" s="36"/>
      <c r="AW430" s="36"/>
      <c r="AX430" s="36"/>
      <c r="AY430" s="36"/>
      <c r="AZ430" s="36">
        <f>IF(AT430-AU430&lt;&gt;0,AV430/(AT430-AU430),"")</f>
      </c>
    </row>
    <row r="431" spans="1:52" ht="12.75" customHeight="1">
      <c r="A431" s="17" t="s">
        <v>444</v>
      </c>
      <c r="B431" s="17"/>
      <c r="C431" s="17">
        <v>321</v>
      </c>
      <c r="D431" s="20">
        <f>$K431+$R431+$Y431+$AF431+$AM431+$AT431</f>
        <v>1</v>
      </c>
      <c r="E431" s="21">
        <f>$L431+$S431+$Z431+$AG431+$AN431+$AU431</f>
        <v>0</v>
      </c>
      <c r="F431" s="21">
        <f>$M431+$T431+$AA431+$AH431+$AO431+$AV431</f>
        <v>4</v>
      </c>
      <c r="G431" s="22">
        <f>MAX($N431,$U431,$AB431,$AI431,$AP431,$AW431)</f>
        <v>4</v>
      </c>
      <c r="H431" s="22">
        <f>$O431+$V431+$AC431+$AJ431+$AQ431+$AX431</f>
        <v>0</v>
      </c>
      <c r="I431" s="22">
        <f>$P431+$W431+$AD431+$AK431+$AR431+$AY431</f>
        <v>0</v>
      </c>
      <c r="J431" s="23">
        <f>IF(D431-E431&lt;&gt;0,F431/(D431-E431),"")</f>
        <v>4</v>
      </c>
      <c r="K431" s="24"/>
      <c r="L431" s="24"/>
      <c r="M431" s="24"/>
      <c r="N431" s="24"/>
      <c r="O431" s="24"/>
      <c r="P431" s="24"/>
      <c r="Q431" s="26">
        <f>IF(K431-L431&lt;&gt;0,M431/(K431-L431),"")</f>
      </c>
      <c r="R431" s="27"/>
      <c r="S431" s="27"/>
      <c r="T431" s="27"/>
      <c r="U431" s="27"/>
      <c r="V431" s="27"/>
      <c r="W431" s="27"/>
      <c r="X431" s="29">
        <f>IF(R431-S431&lt;&gt;0,T431/(R431-S431),"")</f>
      </c>
      <c r="Y431" s="30">
        <v>1</v>
      </c>
      <c r="Z431" s="30">
        <v>0</v>
      </c>
      <c r="AA431" s="30">
        <v>4</v>
      </c>
      <c r="AB431" s="30">
        <v>4</v>
      </c>
      <c r="AC431" s="30"/>
      <c r="AD431" s="30"/>
      <c r="AE431" s="31">
        <f>IF(Y431-Z431&lt;&gt;0,AA431/(Y431-Z431),"")</f>
        <v>4</v>
      </c>
      <c r="AF431" s="32"/>
      <c r="AG431" s="32"/>
      <c r="AH431" s="32"/>
      <c r="AI431" s="32"/>
      <c r="AJ431" s="32"/>
      <c r="AK431" s="32"/>
      <c r="AL431" s="33">
        <f>IF(AF431-AG431&lt;&gt;0,AH431/(AF431-AG431),"")</f>
      </c>
      <c r="AM431" s="34"/>
      <c r="AN431" s="34"/>
      <c r="AO431" s="34"/>
      <c r="AP431" s="34"/>
      <c r="AQ431" s="34"/>
      <c r="AR431" s="34"/>
      <c r="AS431" s="35">
        <f>IF(AM431-AN431&lt;&gt;0,AO431/(AM431-AN431),"")</f>
      </c>
      <c r="AT431" s="36"/>
      <c r="AU431" s="36"/>
      <c r="AV431" s="36"/>
      <c r="AW431" s="36"/>
      <c r="AX431" s="36"/>
      <c r="AY431" s="36"/>
      <c r="AZ431" s="36">
        <f>IF(AT431-AU431&lt;&gt;0,AV431/(AT431-AU431),"")</f>
      </c>
    </row>
    <row r="432" spans="1:52" ht="12.75" customHeight="1">
      <c r="A432" s="17" t="s">
        <v>445</v>
      </c>
      <c r="B432" s="17"/>
      <c r="C432" s="17"/>
      <c r="D432" s="20">
        <f>$K432+$R432+$Y432+$AF432+$AM432+$AT432</f>
        <v>2</v>
      </c>
      <c r="E432" s="21">
        <f>$L432+$S432+$Z432+$AG432+$AN432+$AU432</f>
        <v>0</v>
      </c>
      <c r="F432" s="21">
        <f>$M432+$T432+$AA432+$AH432+$AO432+$AV432</f>
        <v>2</v>
      </c>
      <c r="G432" s="22">
        <f>MAX($N432,$U432,$AB432,$AI432,$AP432,$AW432)</f>
        <v>1</v>
      </c>
      <c r="H432" s="22">
        <f>$O432+$V432+$AC432+$AJ432+$AQ432+$AX432</f>
        <v>0</v>
      </c>
      <c r="I432" s="22">
        <f>$P432+$W432+$AD432+$AK432+$AR432+$AY432</f>
        <v>0</v>
      </c>
      <c r="J432" s="23">
        <f>IF(D432-E432&lt;&gt;0,F432/(D432-E432),"")</f>
        <v>1</v>
      </c>
      <c r="K432" s="24"/>
      <c r="L432" s="24"/>
      <c r="M432" s="24"/>
      <c r="N432" s="24"/>
      <c r="O432" s="24"/>
      <c r="P432" s="24"/>
      <c r="Q432" s="26">
        <f>IF(K432-L432&lt;&gt;0,M432/(K432-L432),"")</f>
      </c>
      <c r="R432" s="27"/>
      <c r="S432" s="27"/>
      <c r="T432" s="27"/>
      <c r="U432" s="27"/>
      <c r="V432" s="27"/>
      <c r="W432" s="27"/>
      <c r="X432" s="29">
        <f>IF(R432-S432&lt;&gt;0,T432/(R432-S432),"")</f>
      </c>
      <c r="Y432" s="30">
        <v>2</v>
      </c>
      <c r="Z432" s="30">
        <v>0</v>
      </c>
      <c r="AA432" s="30">
        <v>2</v>
      </c>
      <c r="AB432" s="30">
        <v>1</v>
      </c>
      <c r="AC432" s="30"/>
      <c r="AD432" s="30"/>
      <c r="AE432" s="31">
        <f>IF(Y432-Z432&lt;&gt;0,AA432/(Y432-Z432),"")</f>
        <v>1</v>
      </c>
      <c r="AF432" s="32"/>
      <c r="AG432" s="32"/>
      <c r="AH432" s="32"/>
      <c r="AI432" s="32"/>
      <c r="AJ432" s="32"/>
      <c r="AK432" s="32"/>
      <c r="AL432" s="33">
        <f>IF(AF432-AG432&lt;&gt;0,AH432/(AF432-AG432),"")</f>
      </c>
      <c r="AM432" s="34"/>
      <c r="AN432" s="34"/>
      <c r="AO432" s="34"/>
      <c r="AP432" s="34"/>
      <c r="AQ432" s="34"/>
      <c r="AR432" s="34"/>
      <c r="AS432" s="35">
        <f>IF(AM432-AN432&lt;&gt;0,AO432/(AM432-AN432),"")</f>
      </c>
      <c r="AT432" s="36"/>
      <c r="AU432" s="36"/>
      <c r="AV432" s="36"/>
      <c r="AW432" s="36"/>
      <c r="AX432" s="36"/>
      <c r="AY432" s="36"/>
      <c r="AZ432" s="36">
        <f>IF(AT432-AU432&lt;&gt;0,AV432/(AT432-AU432),"")</f>
      </c>
    </row>
    <row r="433" spans="1:52" ht="12.75" customHeight="1">
      <c r="A433" s="17" t="s">
        <v>446</v>
      </c>
      <c r="B433" s="17"/>
      <c r="C433" s="17">
        <v>355</v>
      </c>
      <c r="D433" s="20">
        <f>$K433+$R433+$Y433+$AF433+$AM433+$AT433</f>
        <v>4</v>
      </c>
      <c r="E433" s="21">
        <f>$L433+$S433+$Z433+$AG433+$AN433+$AU433</f>
        <v>0</v>
      </c>
      <c r="F433" s="21">
        <f>$M433+$T433+$AA433+$AH433+$AO433+$AV433</f>
        <v>22</v>
      </c>
      <c r="G433" s="22">
        <f>MAX($N433,$U433,$AB433,$AI433,$AP433,$AW433)</f>
        <v>15</v>
      </c>
      <c r="H433" s="22">
        <f>$O433+$V433+$AC433+$AJ433+$AQ433+$AX433</f>
        <v>0</v>
      </c>
      <c r="I433" s="22">
        <f>$P433+$W433+$AD433+$AK433+$AR433+$AY433</f>
        <v>0</v>
      </c>
      <c r="J433" s="23">
        <f>IF(D433-E433&lt;&gt;0,F433/(D433-E433),"")</f>
        <v>5.5</v>
      </c>
      <c r="K433" s="24"/>
      <c r="L433" s="24"/>
      <c r="M433" s="24"/>
      <c r="N433" s="24"/>
      <c r="O433" s="24"/>
      <c r="P433" s="24"/>
      <c r="Q433" s="26">
        <f>IF(K433-L433&lt;&gt;0,M433/(K433-L433),"")</f>
      </c>
      <c r="R433" s="27"/>
      <c r="S433" s="27"/>
      <c r="T433" s="27"/>
      <c r="U433" s="27"/>
      <c r="V433" s="27"/>
      <c r="W433" s="27"/>
      <c r="X433" s="29">
        <f>IF(R433-S433&lt;&gt;0,T433/(R433-S433),"")</f>
      </c>
      <c r="Y433" s="30"/>
      <c r="Z433" s="30"/>
      <c r="AA433" s="30"/>
      <c r="AB433" s="30"/>
      <c r="AC433" s="30"/>
      <c r="AD433" s="30"/>
      <c r="AE433" s="31">
        <f>IF(Y433-Z433&lt;&gt;0,AA433/(Y433-Z433),"")</f>
      </c>
      <c r="AF433" s="32">
        <v>4</v>
      </c>
      <c r="AG433" s="32">
        <v>0</v>
      </c>
      <c r="AH433" s="32">
        <v>22</v>
      </c>
      <c r="AI433" s="32">
        <v>15</v>
      </c>
      <c r="AJ433" s="32"/>
      <c r="AK433" s="32"/>
      <c r="AL433" s="33">
        <f>IF(AF433-AG433&lt;&gt;0,AH433/(AF433-AG433),"")</f>
        <v>5.5</v>
      </c>
      <c r="AM433" s="34"/>
      <c r="AN433" s="34"/>
      <c r="AO433" s="34"/>
      <c r="AP433" s="34"/>
      <c r="AQ433" s="34"/>
      <c r="AR433" s="34"/>
      <c r="AS433" s="35">
        <f>IF(AM433-AN433&lt;&gt;0,AO433/(AM433-AN433),"")</f>
      </c>
      <c r="AT433" s="36"/>
      <c r="AU433" s="36"/>
      <c r="AV433" s="36"/>
      <c r="AW433" s="36"/>
      <c r="AX433" s="36"/>
      <c r="AY433" s="36"/>
      <c r="AZ433" s="36">
        <f>IF(AT433-AU433&lt;&gt;0,AV433/(AT433-AU433),"")</f>
      </c>
    </row>
    <row r="434" spans="1:52" ht="12.75" customHeight="1">
      <c r="A434" s="17" t="s">
        <v>447</v>
      </c>
      <c r="B434" s="17"/>
      <c r="C434" s="17">
        <v>349</v>
      </c>
      <c r="D434" s="20">
        <f>$K434+$R434+$Y434+$AF434+$AM434+$AT434</f>
        <v>2</v>
      </c>
      <c r="E434" s="21">
        <f>$L434+$S434+$Z434+$AG434+$AN434+$AU434</f>
        <v>0</v>
      </c>
      <c r="F434" s="21">
        <f>$M434+$T434+$AA434+$AH434+$AO434+$AV434</f>
        <v>95</v>
      </c>
      <c r="G434" s="22">
        <f>MAX($N434,$U434,$AB434,$AI434,$AP434,$AW434)</f>
        <v>50</v>
      </c>
      <c r="H434" s="22">
        <f>$O434+$V434+$AC434+$AJ434+$AQ434+$AX434</f>
        <v>1</v>
      </c>
      <c r="I434" s="22">
        <f>$P434+$W434+$AD434+$AK434+$AR434+$AY434</f>
        <v>0</v>
      </c>
      <c r="J434" s="23">
        <f>IF(D434-E434&lt;&gt;0,F434/(D434-E434),"")</f>
        <v>47.5</v>
      </c>
      <c r="K434" s="24"/>
      <c r="L434" s="24"/>
      <c r="M434" s="24"/>
      <c r="N434" s="24"/>
      <c r="O434" s="24"/>
      <c r="P434" s="24"/>
      <c r="Q434" s="26">
        <f>IF(K434-L434&lt;&gt;0,M434/(K434-L434),"")</f>
      </c>
      <c r="R434" s="27"/>
      <c r="S434" s="27"/>
      <c r="T434" s="27"/>
      <c r="U434" s="27"/>
      <c r="V434" s="27"/>
      <c r="W434" s="27"/>
      <c r="X434" s="29">
        <f>IF(R434-S434&lt;&gt;0,T434/(R434-S434),"")</f>
      </c>
      <c r="Y434" s="30"/>
      <c r="Z434" s="30"/>
      <c r="AA434" s="30"/>
      <c r="AB434" s="30"/>
      <c r="AC434" s="30"/>
      <c r="AD434" s="30"/>
      <c r="AE434" s="31">
        <f>IF(Y434-Z434&lt;&gt;0,AA434/(Y434-Z434),"")</f>
      </c>
      <c r="AF434" s="32">
        <v>2</v>
      </c>
      <c r="AG434" s="32">
        <v>0</v>
      </c>
      <c r="AH434" s="32">
        <v>95</v>
      </c>
      <c r="AI434" s="32">
        <v>50</v>
      </c>
      <c r="AJ434" s="32">
        <v>1</v>
      </c>
      <c r="AK434" s="32"/>
      <c r="AL434" s="33">
        <f>IF(AF434-AG434&lt;&gt;0,AH434/(AF434-AG434),"")</f>
        <v>47.5</v>
      </c>
      <c r="AM434" s="34"/>
      <c r="AN434" s="34"/>
      <c r="AO434" s="34"/>
      <c r="AP434" s="34"/>
      <c r="AQ434" s="34"/>
      <c r="AR434" s="34"/>
      <c r="AS434" s="35">
        <f>IF(AM434-AN434&lt;&gt;0,AO434/(AM434-AN434),"")</f>
      </c>
      <c r="AT434" s="36"/>
      <c r="AU434" s="36"/>
      <c r="AV434" s="36"/>
      <c r="AW434" s="36"/>
      <c r="AX434" s="36"/>
      <c r="AY434" s="36"/>
      <c r="AZ434" s="36">
        <f>IF(AT434-AU434&lt;&gt;0,AV434/(AT434-AU434),"")</f>
      </c>
    </row>
    <row r="435" spans="1:52" ht="12.75" customHeight="1">
      <c r="A435" s="17" t="s">
        <v>448</v>
      </c>
      <c r="B435" s="17"/>
      <c r="C435" s="17">
        <v>610</v>
      </c>
      <c r="D435" s="20">
        <f>$K435+$R435+$Y435+$AF435+$AM435+$AT435</f>
        <v>32</v>
      </c>
      <c r="E435" s="21">
        <f>$L435+$S435+$Z435+$AG435+$AN435+$AU435</f>
        <v>1</v>
      </c>
      <c r="F435" s="21">
        <f>$M435+$T435+$AA435+$AH435+$AO435+$AV435</f>
        <v>821</v>
      </c>
      <c r="G435" s="22">
        <f>MAX($N435,$U435,$AB435,$AI435,$AP435,$AW435)</f>
        <v>104</v>
      </c>
      <c r="H435" s="22">
        <f>$O435+$V435+$AC435+$AJ435+$AQ435+$AX435</f>
        <v>5</v>
      </c>
      <c r="I435" s="22">
        <f>$P435+$W435+$AD435+$AK435+$AR435+$AY435</f>
        <v>1</v>
      </c>
      <c r="J435" s="23">
        <f>IF(D435-E435&lt;&gt;0,F435/(D435-E435),"")</f>
        <v>26.483870967741936</v>
      </c>
      <c r="K435" s="24"/>
      <c r="L435" s="24"/>
      <c r="M435" s="24"/>
      <c r="N435" s="24"/>
      <c r="O435" s="24"/>
      <c r="P435" s="24"/>
      <c r="Q435" s="26">
        <f>IF(K435-L435&lt;&gt;0,M435/(K435-L435),"")</f>
      </c>
      <c r="R435" s="27"/>
      <c r="S435" s="27"/>
      <c r="T435" s="27"/>
      <c r="U435" s="27"/>
      <c r="V435" s="27"/>
      <c r="W435" s="27"/>
      <c r="X435" s="29">
        <f>IF(R435-S435&lt;&gt;0,T435/(R435-S435),"")</f>
      </c>
      <c r="Y435" s="30"/>
      <c r="Z435" s="30"/>
      <c r="AA435" s="30"/>
      <c r="AB435" s="30"/>
      <c r="AC435" s="30"/>
      <c r="AD435" s="30"/>
      <c r="AE435" s="31">
        <f>IF(Y435-Z435&lt;&gt;0,AA435/(Y435-Z435),"")</f>
      </c>
      <c r="AF435" s="32">
        <v>5</v>
      </c>
      <c r="AG435" s="32">
        <v>0</v>
      </c>
      <c r="AH435" s="32">
        <v>59</v>
      </c>
      <c r="AI435" s="32">
        <v>33</v>
      </c>
      <c r="AJ435" s="32"/>
      <c r="AK435" s="32"/>
      <c r="AL435" s="33">
        <f>IF(AF435-AG435&lt;&gt;0,AH435/(AF435-AG435),"")</f>
        <v>11.8</v>
      </c>
      <c r="AM435" s="34">
        <v>25</v>
      </c>
      <c r="AN435" s="34">
        <v>0</v>
      </c>
      <c r="AO435" s="34">
        <v>637</v>
      </c>
      <c r="AP435" s="34">
        <v>89</v>
      </c>
      <c r="AQ435" s="34">
        <v>5</v>
      </c>
      <c r="AR435" s="34"/>
      <c r="AS435" s="35">
        <f>IF(AM435-AN435&lt;&gt;0,AO435/(AM435-AN435),"")</f>
        <v>25.48</v>
      </c>
      <c r="AT435" s="36">
        <v>2</v>
      </c>
      <c r="AU435" s="36">
        <v>1</v>
      </c>
      <c r="AV435" s="36">
        <v>125</v>
      </c>
      <c r="AW435" s="60">
        <v>104</v>
      </c>
      <c r="AX435" s="36"/>
      <c r="AY435" s="36">
        <v>1</v>
      </c>
      <c r="AZ435" s="36">
        <f>IF(AT435-AU435&lt;&gt;0,AV435/(AT435-AU435),"")</f>
        <v>125</v>
      </c>
    </row>
    <row r="436" spans="1:52" ht="12.75" customHeight="1">
      <c r="A436" s="17" t="s">
        <v>449</v>
      </c>
      <c r="B436" s="17"/>
      <c r="C436" s="17">
        <v>617</v>
      </c>
      <c r="D436" s="20">
        <f>$K436+$R436+$Y436+$AF436+$AM436+$AT436</f>
        <v>26</v>
      </c>
      <c r="E436" s="21">
        <f>$L436+$S436+$Z436+$AG436+$AN436+$AU436</f>
        <v>2</v>
      </c>
      <c r="F436" s="21">
        <f>$M436+$T436+$AA436+$AH436+$AO436+$AV436</f>
        <v>595</v>
      </c>
      <c r="G436" s="22">
        <f>MAX($N436,$U436,$AB436,$AI436,$AP436,$AW436)</f>
        <v>74</v>
      </c>
      <c r="H436" s="22">
        <f>$O436+$V436+$AC436+$AJ436+$AQ436+$AX436</f>
        <v>3</v>
      </c>
      <c r="I436" s="22">
        <f>$P436+$W436+$AD436+$AK436+$AR436+$AY436</f>
        <v>0</v>
      </c>
      <c r="J436" s="23">
        <f>IF(D436-E436&lt;&gt;0,F436/(D436-E436),"")</f>
        <v>24.791666666666668</v>
      </c>
      <c r="K436" s="24"/>
      <c r="L436" s="24"/>
      <c r="M436" s="24"/>
      <c r="N436" s="24"/>
      <c r="O436" s="24"/>
      <c r="P436" s="24"/>
      <c r="Q436" s="26">
        <f>IF(K436-L436&lt;&gt;0,M436/(K436-L436),"")</f>
      </c>
      <c r="R436" s="27"/>
      <c r="S436" s="27"/>
      <c r="T436" s="27"/>
      <c r="U436" s="27"/>
      <c r="V436" s="27"/>
      <c r="W436" s="27"/>
      <c r="X436" s="29">
        <f>IF(R436-S436&lt;&gt;0,T436/(R436-S436),"")</f>
      </c>
      <c r="Y436" s="30">
        <v>5</v>
      </c>
      <c r="Z436" s="30">
        <v>0</v>
      </c>
      <c r="AA436" s="30">
        <v>93</v>
      </c>
      <c r="AB436" s="30">
        <v>74</v>
      </c>
      <c r="AC436" s="30">
        <v>1</v>
      </c>
      <c r="AD436" s="30"/>
      <c r="AE436" s="31">
        <f>IF(Y436-Z436&lt;&gt;0,AA436/(Y436-Z436),"")</f>
        <v>18.6</v>
      </c>
      <c r="AF436" s="32">
        <v>13</v>
      </c>
      <c r="AG436" s="32">
        <v>1</v>
      </c>
      <c r="AH436" s="32">
        <v>361</v>
      </c>
      <c r="AI436" s="32">
        <v>63</v>
      </c>
      <c r="AJ436" s="32">
        <v>1</v>
      </c>
      <c r="AK436" s="32"/>
      <c r="AL436" s="33">
        <f>IF(AF436-AG436&lt;&gt;0,AH436/(AF436-AG436),"")</f>
        <v>30.083333333333332</v>
      </c>
      <c r="AM436" s="34">
        <v>8</v>
      </c>
      <c r="AN436" s="34">
        <v>1</v>
      </c>
      <c r="AO436" s="34">
        <v>141</v>
      </c>
      <c r="AP436" s="59">
        <v>74</v>
      </c>
      <c r="AQ436" s="34">
        <v>1</v>
      </c>
      <c r="AR436" s="34"/>
      <c r="AS436" s="35">
        <f>IF(AM436-AN436&lt;&gt;0,AO436/(AM436-AN436),"")</f>
        <v>20.142857142857142</v>
      </c>
      <c r="AT436" s="36"/>
      <c r="AU436" s="36"/>
      <c r="AV436" s="36"/>
      <c r="AW436" s="36"/>
      <c r="AX436" s="36"/>
      <c r="AY436" s="36"/>
      <c r="AZ436" s="36">
        <f>IF(AT436-AU436&lt;&gt;0,AV436/(AT436-AU436),"")</f>
      </c>
    </row>
    <row r="437" spans="1:52" ht="12.75" customHeight="1">
      <c r="A437" s="17" t="s">
        <v>450</v>
      </c>
      <c r="B437" s="17"/>
      <c r="C437" s="17">
        <v>253</v>
      </c>
      <c r="D437" s="20">
        <f>$K437+$R437+$Y437+$AF437+$AM437+$AT437</f>
        <v>1</v>
      </c>
      <c r="E437" s="21">
        <f>$L437+$S437+$Z437+$AG437+$AN437+$AU437</f>
        <v>0</v>
      </c>
      <c r="F437" s="21">
        <f>$M437+$T437+$AA437+$AH437+$AO437+$AV437</f>
        <v>16</v>
      </c>
      <c r="G437" s="22">
        <f>MAX($N437,$U437,$AB437,$AI437,$AP437,$AW437)</f>
        <v>16</v>
      </c>
      <c r="H437" s="22">
        <f>$O437+$V437+$AC437+$AJ437+$AQ437+$AX437</f>
        <v>0</v>
      </c>
      <c r="I437" s="22">
        <f>$P437+$W437+$AD437+$AK437+$AR437+$AY437</f>
        <v>0</v>
      </c>
      <c r="J437" s="23">
        <f>IF(D437-E437&lt;&gt;0,F437/(D437-E437),"")</f>
        <v>16</v>
      </c>
      <c r="K437" s="24"/>
      <c r="L437" s="24"/>
      <c r="M437" s="24"/>
      <c r="N437" s="24"/>
      <c r="O437" s="24"/>
      <c r="P437" s="24"/>
      <c r="Q437" s="26">
        <f>IF(K437-L437&lt;&gt;0,M437/(K437-L437),"")</f>
      </c>
      <c r="R437" s="27"/>
      <c r="S437" s="27"/>
      <c r="T437" s="27"/>
      <c r="U437" s="27"/>
      <c r="V437" s="27"/>
      <c r="W437" s="27"/>
      <c r="X437" s="29">
        <f>IF(R437-S437&lt;&gt;0,T437/(R437-S437),"")</f>
      </c>
      <c r="Y437" s="30"/>
      <c r="Z437" s="30"/>
      <c r="AA437" s="30"/>
      <c r="AB437" s="30"/>
      <c r="AC437" s="30"/>
      <c r="AD437" s="30"/>
      <c r="AE437" s="31">
        <f>IF(Y437-Z437&lt;&gt;0,AA437/(Y437-Z437),"")</f>
      </c>
      <c r="AF437" s="32">
        <v>1</v>
      </c>
      <c r="AG437" s="32">
        <v>0</v>
      </c>
      <c r="AH437" s="32">
        <v>16</v>
      </c>
      <c r="AI437" s="32">
        <v>16</v>
      </c>
      <c r="AJ437" s="32"/>
      <c r="AK437" s="32"/>
      <c r="AL437" s="33">
        <f>IF(AF437-AG437&lt;&gt;0,AH437/(AF437-AG437),"")</f>
        <v>16</v>
      </c>
      <c r="AM437" s="34"/>
      <c r="AN437" s="34"/>
      <c r="AO437" s="34"/>
      <c r="AP437" s="34"/>
      <c r="AQ437" s="34"/>
      <c r="AR437" s="34"/>
      <c r="AS437" s="35">
        <f>IF(AM437-AN437&lt;&gt;0,AO437/(AM437-AN437),"")</f>
      </c>
      <c r="AT437" s="36"/>
      <c r="AU437" s="36"/>
      <c r="AV437" s="36"/>
      <c r="AW437" s="36"/>
      <c r="AX437" s="36"/>
      <c r="AY437" s="36"/>
      <c r="AZ437" s="36">
        <f>IF(AT437-AU437&lt;&gt;0,AV437/(AT437-AU437),"")</f>
      </c>
    </row>
    <row r="438" spans="1:52" ht="12.75" customHeight="1">
      <c r="A438" s="17" t="s">
        <v>451</v>
      </c>
      <c r="B438" s="17"/>
      <c r="C438" s="17">
        <v>260</v>
      </c>
      <c r="D438" s="20">
        <f>$K438+$R438+$Y438+$AF438+$AM438+$AT438</f>
        <v>45</v>
      </c>
      <c r="E438" s="21">
        <f>$L438+$S438+$Z438+$AG438+$AN438+$AU438</f>
        <v>4</v>
      </c>
      <c r="F438" s="21">
        <f>$M438+$T438+$AA438+$AH438+$AO438+$AV438</f>
        <v>1019</v>
      </c>
      <c r="G438" s="22">
        <f>MAX($N438,$U438,$AB438,$AI438,$AP438,$AW438)</f>
        <v>90</v>
      </c>
      <c r="H438" s="22">
        <f>$O438+$V438+$AC438+$AJ438+$AQ438+$AX438</f>
        <v>7</v>
      </c>
      <c r="I438" s="22">
        <f>$P438+$W438+$AD438+$AK438+$AR438+$AY438</f>
        <v>0</v>
      </c>
      <c r="J438" s="23">
        <f>IF(D438-E438&lt;&gt;0,F438/(D438-E438),"")</f>
        <v>24.853658536585368</v>
      </c>
      <c r="K438" s="24">
        <v>42</v>
      </c>
      <c r="L438" s="24">
        <v>3</v>
      </c>
      <c r="M438" s="24">
        <v>982</v>
      </c>
      <c r="N438" s="24">
        <v>90</v>
      </c>
      <c r="O438" s="24">
        <v>7</v>
      </c>
      <c r="P438" s="24"/>
      <c r="Q438" s="26">
        <f>IF(K438-L438&lt;&gt;0,M438/(K438-L438),"")</f>
        <v>25.17948717948718</v>
      </c>
      <c r="R438" s="38">
        <v>3</v>
      </c>
      <c r="S438" s="38">
        <v>1</v>
      </c>
      <c r="T438" s="38">
        <v>37</v>
      </c>
      <c r="U438" s="38">
        <v>17</v>
      </c>
      <c r="V438" s="38"/>
      <c r="W438" s="38"/>
      <c r="X438" s="29">
        <f>IF(R438-S438&lt;&gt;0,T438/(R438-S438),"")</f>
        <v>18.5</v>
      </c>
      <c r="Y438" s="30"/>
      <c r="Z438" s="30"/>
      <c r="AA438" s="30"/>
      <c r="AB438" s="30"/>
      <c r="AC438" s="30"/>
      <c r="AD438" s="30"/>
      <c r="AE438" s="31">
        <f>IF(Y438-Z438&lt;&gt;0,AA438/(Y438-Z438),"")</f>
      </c>
      <c r="AF438" s="32"/>
      <c r="AG438" s="32"/>
      <c r="AH438" s="32"/>
      <c r="AI438" s="32"/>
      <c r="AJ438" s="32"/>
      <c r="AK438" s="32"/>
      <c r="AL438" s="33">
        <f>IF(AF438-AG438&lt;&gt;0,AH438/(AF438-AG438),"")</f>
      </c>
      <c r="AM438" s="34"/>
      <c r="AN438" s="34"/>
      <c r="AO438" s="34"/>
      <c r="AP438" s="34"/>
      <c r="AQ438" s="34"/>
      <c r="AR438" s="34"/>
      <c r="AS438" s="35">
        <f>IF(AM438-AN438&lt;&gt;0,AO438/(AM438-AN438),"")</f>
      </c>
      <c r="AT438" s="36"/>
      <c r="AU438" s="36"/>
      <c r="AV438" s="36"/>
      <c r="AW438" s="36"/>
      <c r="AX438" s="36"/>
      <c r="AY438" s="36"/>
      <c r="AZ438" s="36">
        <f>IF(AT438-AU438&lt;&gt;0,AV438/(AT438-AU438),"")</f>
      </c>
    </row>
    <row r="439" spans="1:52" ht="12.75" customHeight="1">
      <c r="A439" s="17" t="s">
        <v>452</v>
      </c>
      <c r="B439" s="17"/>
      <c r="C439" s="17">
        <v>184</v>
      </c>
      <c r="D439" s="20">
        <f>$K439+$R439+$Y439+$AF439+$AM439+$AT439</f>
        <v>3</v>
      </c>
      <c r="E439" s="21">
        <f>$L439+$S439+$Z439+$AG439+$AN439+$AU439</f>
        <v>2</v>
      </c>
      <c r="F439" s="21">
        <f>$M439+$T439+$AA439+$AH439+$AO439+$AV439</f>
        <v>16</v>
      </c>
      <c r="G439" s="22">
        <f>MAX($N439,$U439,$AB439,$AI439,$AP439,$AW439)</f>
        <v>7</v>
      </c>
      <c r="H439" s="22">
        <f>$O439+$V439+$AC439+$AJ439+$AQ439+$AX439</f>
        <v>0</v>
      </c>
      <c r="I439" s="22">
        <f>$P439+$W439+$AD439+$AK439+$AR439+$AY439</f>
        <v>0</v>
      </c>
      <c r="J439" s="23">
        <f>IF(D439-E439&lt;&gt;0,F439/(D439-E439),"")</f>
        <v>16</v>
      </c>
      <c r="K439" s="24"/>
      <c r="L439" s="24"/>
      <c r="M439" s="24"/>
      <c r="N439" s="24"/>
      <c r="O439" s="24"/>
      <c r="P439" s="24"/>
      <c r="Q439" s="26">
        <f>IF(K439-L439&lt;&gt;0,M439/(K439-L439),"")</f>
      </c>
      <c r="R439" s="38">
        <v>1</v>
      </c>
      <c r="S439" s="38">
        <v>0</v>
      </c>
      <c r="T439" s="38">
        <v>6</v>
      </c>
      <c r="U439" s="38">
        <v>6</v>
      </c>
      <c r="V439" s="38"/>
      <c r="W439" s="38"/>
      <c r="X439" s="29">
        <f>IF(R439-S439&lt;&gt;0,T439/(R439-S439),"")</f>
        <v>6</v>
      </c>
      <c r="Y439" s="30">
        <v>2</v>
      </c>
      <c r="Z439" s="30">
        <v>2</v>
      </c>
      <c r="AA439" s="30">
        <v>10</v>
      </c>
      <c r="AB439" s="30">
        <v>7</v>
      </c>
      <c r="AC439" s="30"/>
      <c r="AD439" s="30"/>
      <c r="AE439" s="31">
        <f>IF(Y439-Z439&lt;&gt;0,AA439/(Y439-Z439),"")</f>
      </c>
      <c r="AF439" s="32"/>
      <c r="AG439" s="32"/>
      <c r="AH439" s="32"/>
      <c r="AI439" s="32"/>
      <c r="AJ439" s="32"/>
      <c r="AK439" s="32"/>
      <c r="AL439" s="33">
        <f>IF(AF439-AG439&lt;&gt;0,AH439/(AF439-AG439),"")</f>
      </c>
      <c r="AM439" s="34"/>
      <c r="AN439" s="34"/>
      <c r="AO439" s="34"/>
      <c r="AP439" s="34"/>
      <c r="AQ439" s="34"/>
      <c r="AR439" s="34"/>
      <c r="AS439" s="35">
        <f>IF(AM439-AN439&lt;&gt;0,AO439/(AM439-AN439),"")</f>
      </c>
      <c r="AT439" s="36"/>
      <c r="AU439" s="36"/>
      <c r="AV439" s="36"/>
      <c r="AW439" s="36"/>
      <c r="AX439" s="36"/>
      <c r="AY439" s="36"/>
      <c r="AZ439" s="36">
        <f>IF(AT439-AU439&lt;&gt;0,AV439/(AT439-AU439),"")</f>
      </c>
    </row>
    <row r="440" spans="1:52" ht="12.75" customHeight="1">
      <c r="A440" s="17" t="s">
        <v>453</v>
      </c>
      <c r="B440" s="17"/>
      <c r="C440" s="17">
        <v>239</v>
      </c>
      <c r="D440" s="20">
        <f>$K440+$R440+$Y440+$AF440+$AM440+$AT440</f>
        <v>6</v>
      </c>
      <c r="E440" s="21">
        <f>$L440+$S440+$Z440+$AG440+$AN440+$AU440</f>
        <v>0</v>
      </c>
      <c r="F440" s="21">
        <f>$M440+$T440+$AA440+$AH440+$AO440+$AV440</f>
        <v>78</v>
      </c>
      <c r="G440" s="22">
        <f>MAX($N440,$U440,$AB440,$AI440,$AP440,$AW440)</f>
        <v>52</v>
      </c>
      <c r="H440" s="22">
        <f>$O440+$V440+$AC440+$AJ440+$AQ440+$AX440</f>
        <v>1</v>
      </c>
      <c r="I440" s="22">
        <f>$P440+$W440+$AD440+$AK440+$AR440+$AY440</f>
        <v>0</v>
      </c>
      <c r="J440" s="23">
        <f>IF(D440-E440&lt;&gt;0,F440/(D440-E440),"")</f>
        <v>13</v>
      </c>
      <c r="K440" s="24"/>
      <c r="L440" s="24"/>
      <c r="M440" s="24"/>
      <c r="N440" s="24"/>
      <c r="O440" s="24"/>
      <c r="P440" s="24"/>
      <c r="Q440" s="26">
        <f>IF(K440-L440&lt;&gt;0,M440/(K440-L440),"")</f>
      </c>
      <c r="R440" s="27"/>
      <c r="S440" s="27"/>
      <c r="T440" s="27"/>
      <c r="U440" s="27"/>
      <c r="V440" s="27"/>
      <c r="W440" s="27"/>
      <c r="X440" s="29">
        <f>IF(R440-S440&lt;&gt;0,T440/(R440-S440),"")</f>
      </c>
      <c r="Y440" s="30">
        <v>1</v>
      </c>
      <c r="Z440" s="30">
        <v>0</v>
      </c>
      <c r="AA440" s="30">
        <v>0</v>
      </c>
      <c r="AB440" s="30">
        <v>0</v>
      </c>
      <c r="AC440" s="30"/>
      <c r="AD440" s="30"/>
      <c r="AE440" s="31">
        <f>IF(Y440-Z440&lt;&gt;0,AA440/(Y440-Z440),"")</f>
        <v>0</v>
      </c>
      <c r="AF440" s="32">
        <v>5</v>
      </c>
      <c r="AG440" s="32">
        <v>0</v>
      </c>
      <c r="AH440" s="32">
        <v>78</v>
      </c>
      <c r="AI440" s="32">
        <v>52</v>
      </c>
      <c r="AJ440" s="32">
        <v>1</v>
      </c>
      <c r="AK440" s="32"/>
      <c r="AL440" s="33">
        <f>IF(AF440-AG440&lt;&gt;0,AH440/(AF440-AG440),"")</f>
        <v>15.6</v>
      </c>
      <c r="AM440" s="34"/>
      <c r="AN440" s="34"/>
      <c r="AO440" s="34"/>
      <c r="AP440" s="34"/>
      <c r="AQ440" s="34"/>
      <c r="AR440" s="34"/>
      <c r="AS440" s="35">
        <f>IF(AM440-AN440&lt;&gt;0,AO440/(AM440-AN440),"")</f>
      </c>
      <c r="AT440" s="36"/>
      <c r="AU440" s="36"/>
      <c r="AV440" s="36"/>
      <c r="AW440" s="36"/>
      <c r="AX440" s="36"/>
      <c r="AY440" s="36"/>
      <c r="AZ440" s="36">
        <f>IF(AT440-AU440&lt;&gt;0,AV440/(AT440-AU440),"")</f>
      </c>
    </row>
    <row r="441" spans="1:52" ht="12.75" customHeight="1">
      <c r="A441" s="17" t="s">
        <v>454</v>
      </c>
      <c r="B441" s="17"/>
      <c r="C441" s="17">
        <v>410</v>
      </c>
      <c r="D441" s="20">
        <f>$K441+$R441+$Y441+$AF441+$AM441+$AT441</f>
        <v>39</v>
      </c>
      <c r="E441" s="21">
        <f>$L441+$S441+$Z441+$AG441+$AN441+$AU441</f>
        <v>3</v>
      </c>
      <c r="F441" s="21">
        <f>$M441+$T441+$AA441+$AH441+$AO441+$AV441</f>
        <v>756</v>
      </c>
      <c r="G441" s="22">
        <f>MAX($N441,$U441,$AB441,$AI441,$AP441,$AW441)</f>
        <v>62</v>
      </c>
      <c r="H441" s="22">
        <f>$O441+$V441+$AC441+$AJ441+$AQ441+$AX441</f>
        <v>4</v>
      </c>
      <c r="I441" s="22">
        <f>$P441+$W441+$AD441+$AK441+$AR441+$AY441</f>
        <v>0</v>
      </c>
      <c r="J441" s="23">
        <f>IF(D441-E441&lt;&gt;0,F441/(D441-E441),"")</f>
        <v>21</v>
      </c>
      <c r="K441" s="24"/>
      <c r="L441" s="24"/>
      <c r="M441" s="24"/>
      <c r="N441" s="24"/>
      <c r="O441" s="24"/>
      <c r="P441" s="24"/>
      <c r="Q441" s="26">
        <f>IF(K441-L441&lt;&gt;0,M441/(K441-L441),"")</f>
      </c>
      <c r="R441" s="27">
        <v>1</v>
      </c>
      <c r="S441" s="27">
        <v>0</v>
      </c>
      <c r="T441" s="27">
        <v>0</v>
      </c>
      <c r="U441" s="27">
        <v>0</v>
      </c>
      <c r="V441" s="27"/>
      <c r="W441" s="27"/>
      <c r="X441" s="29">
        <f>IF(R441-S441&lt;&gt;0,T441/(R441-S441),"")</f>
        <v>0</v>
      </c>
      <c r="Y441" s="30">
        <v>12</v>
      </c>
      <c r="Z441" s="30">
        <v>1</v>
      </c>
      <c r="AA441" s="30">
        <v>270</v>
      </c>
      <c r="AB441" s="30">
        <v>62</v>
      </c>
      <c r="AC441" s="30">
        <v>1</v>
      </c>
      <c r="AD441" s="30"/>
      <c r="AE441" s="31">
        <f>IF(Y441-Z441&lt;&gt;0,AA441/(Y441-Z441),"")</f>
        <v>24.545454545454547</v>
      </c>
      <c r="AF441" s="57">
        <f>6+7</f>
        <v>13</v>
      </c>
      <c r="AG441" s="57">
        <v>1</v>
      </c>
      <c r="AH441" s="57">
        <f>99+209</f>
        <v>308</v>
      </c>
      <c r="AI441" s="57">
        <v>58</v>
      </c>
      <c r="AJ441" s="57">
        <v>3</v>
      </c>
      <c r="AK441" s="57"/>
      <c r="AL441" s="33">
        <f>IF(AF441-AG441&lt;&gt;0,AH441/(AF441-AG441),"")</f>
        <v>25.666666666666668</v>
      </c>
      <c r="AM441" s="58">
        <f>12+1</f>
        <v>13</v>
      </c>
      <c r="AN441" s="58">
        <v>1</v>
      </c>
      <c r="AO441" s="58">
        <f>154+24</f>
        <v>178</v>
      </c>
      <c r="AP441" s="58">
        <v>36</v>
      </c>
      <c r="AQ441" s="58"/>
      <c r="AR441" s="58"/>
      <c r="AS441" s="35">
        <f>IF(AM441-AN441&lt;&gt;0,AO441/(AM441-AN441),"")</f>
        <v>14.833333333333334</v>
      </c>
      <c r="AT441" s="36"/>
      <c r="AU441" s="36"/>
      <c r="AV441" s="36"/>
      <c r="AW441" s="36"/>
      <c r="AX441" s="36"/>
      <c r="AY441" s="36"/>
      <c r="AZ441" s="36">
        <f>IF(AT441-AU441&lt;&gt;0,AV441/(AT441-AU441),"")</f>
      </c>
    </row>
    <row r="442" spans="1:52" ht="12.75" customHeight="1">
      <c r="A442" s="17" t="s">
        <v>455</v>
      </c>
      <c r="B442" s="17"/>
      <c r="C442" s="17">
        <v>140</v>
      </c>
      <c r="D442" s="20">
        <f>$K442+$R442+$Y442+$AF442+$AM442+$AT442</f>
        <v>251</v>
      </c>
      <c r="E442" s="21">
        <f>$L442+$S442+$Z442+$AG442+$AN442+$AU442</f>
        <v>65</v>
      </c>
      <c r="F442" s="21">
        <f>$M442+$T442+$AA442+$AH442+$AO442+$AV442</f>
        <v>3509</v>
      </c>
      <c r="G442" s="22">
        <f>MAX($N442,$U442,$AB442,$AI442,$AP442,$AW442)</f>
        <v>116</v>
      </c>
      <c r="H442" s="22">
        <f>$O442+$V442+$AC442+$AJ442+$AQ442+$AX442</f>
        <v>7</v>
      </c>
      <c r="I442" s="22">
        <f>$P442+$W442+$AD442+$AK442+$AR442+$AY442</f>
        <v>2</v>
      </c>
      <c r="J442" s="23">
        <f>IF(D442-E442&lt;&gt;0,F442/(D442-E442),"")</f>
        <v>18.865591397849464</v>
      </c>
      <c r="K442" s="24">
        <v>10</v>
      </c>
      <c r="L442" s="24">
        <v>3</v>
      </c>
      <c r="M442" s="24">
        <v>59</v>
      </c>
      <c r="N442" s="24">
        <v>16</v>
      </c>
      <c r="O442" s="24"/>
      <c r="P442" s="24"/>
      <c r="Q442" s="26">
        <f>IF(K442-L442&lt;&gt;0,M442/(K442-L442),"")</f>
        <v>8.428571428571429</v>
      </c>
      <c r="R442" s="38">
        <v>61</v>
      </c>
      <c r="S442" s="38">
        <v>17</v>
      </c>
      <c r="T442" s="38">
        <v>801</v>
      </c>
      <c r="U442" s="38">
        <v>58</v>
      </c>
      <c r="V442" s="38">
        <v>1</v>
      </c>
      <c r="W442" s="38"/>
      <c r="X442" s="29">
        <f>IF(R442-S442&lt;&gt;0,T442/(R442-S442),"")</f>
        <v>18.204545454545453</v>
      </c>
      <c r="Y442" s="39">
        <v>121</v>
      </c>
      <c r="Z442" s="39">
        <v>27</v>
      </c>
      <c r="AA442" s="39">
        <v>1618</v>
      </c>
      <c r="AB442" s="30">
        <v>116</v>
      </c>
      <c r="AC442" s="30">
        <v>2</v>
      </c>
      <c r="AD442" s="30">
        <v>1</v>
      </c>
      <c r="AE442" s="31">
        <f>IF(Y442-Z442&lt;&gt;0,AA442/(Y442-Z442),"")</f>
        <v>17.21276595744681</v>
      </c>
      <c r="AF442" s="32">
        <v>47</v>
      </c>
      <c r="AG442" s="32">
        <v>13</v>
      </c>
      <c r="AH442" s="32">
        <v>849</v>
      </c>
      <c r="AI442" s="32">
        <v>104</v>
      </c>
      <c r="AJ442" s="32">
        <v>3</v>
      </c>
      <c r="AK442" s="32">
        <v>1</v>
      </c>
      <c r="AL442" s="33">
        <f>IF(AF442-AG442&lt;&gt;0,AH442/(AF442-AG442),"")</f>
        <v>24.970588235294116</v>
      </c>
      <c r="AM442" s="34">
        <v>12</v>
      </c>
      <c r="AN442" s="34">
        <v>5</v>
      </c>
      <c r="AO442" s="34">
        <v>182</v>
      </c>
      <c r="AP442" s="34">
        <v>52</v>
      </c>
      <c r="AQ442" s="34">
        <v>1</v>
      </c>
      <c r="AR442" s="34"/>
      <c r="AS442" s="35">
        <f>IF(AM442-AN442&lt;&gt;0,AO442/(AM442-AN442),"")</f>
        <v>26</v>
      </c>
      <c r="AT442" s="36"/>
      <c r="AU442" s="36"/>
      <c r="AV442" s="36"/>
      <c r="AW442" s="36"/>
      <c r="AX442" s="36"/>
      <c r="AY442" s="36"/>
      <c r="AZ442" s="36">
        <f>IF(AT442-AU442&lt;&gt;0,AV442/(AT442-AU442),"")</f>
      </c>
    </row>
    <row r="443" spans="1:52" ht="12.75" customHeight="1">
      <c r="A443" s="42" t="s">
        <v>456</v>
      </c>
      <c r="B443" s="42"/>
      <c r="C443" s="17">
        <v>649</v>
      </c>
      <c r="D443" s="20">
        <f>$K443+$R443+$Y443+$AF443+$AM443+$AT443</f>
        <v>17</v>
      </c>
      <c r="E443" s="21">
        <f>$L443+$S443+$Z443+$AG443+$AN443+$AU443</f>
        <v>1</v>
      </c>
      <c r="F443" s="21">
        <f>$M443+$T443+$AA443+$AH443+$AO443+$AV443</f>
        <v>182</v>
      </c>
      <c r="G443" s="22">
        <f>MAX($N443,$U443,$AB443,$AI443,$AP443,$AW443)</f>
        <v>54</v>
      </c>
      <c r="H443" s="22">
        <f>$O443+$V443+$AC443+$AJ443+$AQ443+$AX443</f>
        <v>1</v>
      </c>
      <c r="I443" s="22">
        <f>$P443+$W443+$AD443+$AK443+$AR443+$AY443</f>
        <v>0</v>
      </c>
      <c r="J443" s="23">
        <f>IF(D443-E443&lt;&gt;0,F443/(D443-E443),"")</f>
        <v>11.375</v>
      </c>
      <c r="K443" s="36">
        <v>17</v>
      </c>
      <c r="L443" s="36">
        <v>1</v>
      </c>
      <c r="M443" s="36">
        <v>182</v>
      </c>
      <c r="N443" s="36">
        <v>54</v>
      </c>
      <c r="O443" s="36">
        <v>1</v>
      </c>
      <c r="P443" s="36"/>
      <c r="Q443" s="26">
        <f>IF(K443-L443&lt;&gt;0,M443/(K443-L443),"")</f>
        <v>11.375</v>
      </c>
      <c r="R443" s="44"/>
      <c r="S443" s="44"/>
      <c r="T443" s="44"/>
      <c r="U443" s="44"/>
      <c r="V443" s="44"/>
      <c r="W443" s="44"/>
      <c r="X443" s="29">
        <f>IF(R443-S443&lt;&gt;0,T443/(R443-S443),"")</f>
      </c>
      <c r="Y443" s="52"/>
      <c r="Z443" s="52"/>
      <c r="AA443" s="52"/>
      <c r="AB443" s="52"/>
      <c r="AC443" s="52"/>
      <c r="AD443" s="52"/>
      <c r="AE443" s="31">
        <f>IF(Y443-Z443&lt;&gt;0,AA443/(Y443-Z443),"")</f>
      </c>
      <c r="AF443" s="47"/>
      <c r="AG443" s="47"/>
      <c r="AH443" s="47"/>
      <c r="AI443" s="47"/>
      <c r="AJ443" s="47"/>
      <c r="AK443" s="47"/>
      <c r="AL443" s="33">
        <f>IF(AF443-AG443&lt;&gt;0,AH443/(AF443-AG443),"")</f>
      </c>
      <c r="AM443" s="48"/>
      <c r="AN443" s="48"/>
      <c r="AO443" s="48"/>
      <c r="AP443" s="48"/>
      <c r="AQ443" s="48"/>
      <c r="AR443" s="48"/>
      <c r="AS443" s="35">
        <f>IF(AM443-AN443&lt;&gt;0,AO443/(AM443-AN443),"")</f>
      </c>
      <c r="AT443" s="36"/>
      <c r="AU443" s="36"/>
      <c r="AV443" s="36"/>
      <c r="AW443" s="36"/>
      <c r="AX443" s="36"/>
      <c r="AY443" s="36"/>
      <c r="AZ443" s="36">
        <f>IF(AT443-AU443&lt;&gt;0,AV443/(AT443-AU443),"")</f>
      </c>
    </row>
    <row r="444" spans="1:52" ht="12.75" customHeight="1">
      <c r="A444" s="17" t="s">
        <v>457</v>
      </c>
      <c r="B444" s="17"/>
      <c r="C444" s="17">
        <v>625</v>
      </c>
      <c r="D444" s="20">
        <f>$K444+$R444+$Y444+$AF444+$AM444+$AT444</f>
        <v>7</v>
      </c>
      <c r="E444" s="21">
        <f>$L444+$S444+$Z444+$AG444+$AN444+$AU444</f>
        <v>4</v>
      </c>
      <c r="F444" s="21">
        <f>$M444+$T444+$AA444+$AH444+$AO444+$AV444</f>
        <v>40</v>
      </c>
      <c r="G444" s="22">
        <f>MAX($N444,$U444,$AB444,$AI444,$AP444,$AW444)</f>
        <v>14</v>
      </c>
      <c r="H444" s="22">
        <f>$O444+$V444+$AC444+$AJ444+$AQ444+$AX444</f>
        <v>0</v>
      </c>
      <c r="I444" s="22">
        <f>$P444+$W444+$AD444+$AK444+$AR444+$AY444</f>
        <v>0</v>
      </c>
      <c r="J444" s="23">
        <f>IF(D444-E444&lt;&gt;0,F444/(D444-E444),"")</f>
        <v>13.333333333333334</v>
      </c>
      <c r="K444" s="24"/>
      <c r="L444" s="24"/>
      <c r="M444" s="24"/>
      <c r="N444" s="24"/>
      <c r="O444" s="24"/>
      <c r="P444" s="24"/>
      <c r="Q444" s="26">
        <f>IF(K444-L444&lt;&gt;0,M444/(K444-L444),"")</f>
      </c>
      <c r="R444" s="27">
        <v>1</v>
      </c>
      <c r="S444" s="27">
        <v>0</v>
      </c>
      <c r="T444" s="27">
        <v>4</v>
      </c>
      <c r="U444" s="27">
        <v>4</v>
      </c>
      <c r="V444" s="27"/>
      <c r="W444" s="27"/>
      <c r="X444" s="29">
        <f>IF(R444-S444&lt;&gt;0,T444/(R444-S444),"")</f>
        <v>4</v>
      </c>
      <c r="Y444" s="30">
        <v>4</v>
      </c>
      <c r="Z444" s="30">
        <v>4</v>
      </c>
      <c r="AA444" s="30">
        <v>27</v>
      </c>
      <c r="AB444" s="41">
        <v>14</v>
      </c>
      <c r="AC444" s="30"/>
      <c r="AD444" s="30"/>
      <c r="AE444" s="31">
        <f>IF(Y444-Z444&lt;&gt;0,AA444/(Y444-Z444),"")</f>
      </c>
      <c r="AF444" s="71">
        <v>2</v>
      </c>
      <c r="AG444" s="71">
        <v>0</v>
      </c>
      <c r="AH444" s="71">
        <v>9</v>
      </c>
      <c r="AI444" s="71">
        <v>6</v>
      </c>
      <c r="AJ444" s="71"/>
      <c r="AK444" s="71"/>
      <c r="AL444" s="33">
        <f>IF(AF444-AG444&lt;&gt;0,AH444/(AF444-AG444),"")</f>
        <v>4.5</v>
      </c>
      <c r="AM444" s="34"/>
      <c r="AN444" s="34"/>
      <c r="AO444" s="34"/>
      <c r="AP444" s="34"/>
      <c r="AQ444" s="34"/>
      <c r="AR444" s="34"/>
      <c r="AS444" s="35">
        <f>IF(AM444-AN444&lt;&gt;0,AO444/(AM444-AN444),"")</f>
      </c>
      <c r="AT444" s="36"/>
      <c r="AU444" s="36"/>
      <c r="AV444" s="36"/>
      <c r="AW444" s="36"/>
      <c r="AX444" s="36"/>
      <c r="AY444" s="36"/>
      <c r="AZ444" s="36">
        <f>IF(AT444-AU444&lt;&gt;0,AV444/(AT444-AU444),"")</f>
      </c>
    </row>
    <row r="445" spans="1:52" ht="12.75" customHeight="1">
      <c r="A445" s="17" t="s">
        <v>458</v>
      </c>
      <c r="B445" s="17"/>
      <c r="C445" s="17">
        <v>594</v>
      </c>
      <c r="D445" s="20">
        <f>$K445+$R445+$Y445+$AF445+$AM445+$AT445</f>
        <v>36</v>
      </c>
      <c r="E445" s="21">
        <f>$L445+$S445+$Z445+$AG445+$AN445+$AU445</f>
        <v>9</v>
      </c>
      <c r="F445" s="21">
        <f>$M445+$T445+$AA445+$AH445+$AO445+$AV445</f>
        <v>506</v>
      </c>
      <c r="G445" s="22">
        <f>MAX($N445,$U445,$AB445,$AI445,$AP445,$AW445)</f>
        <v>103</v>
      </c>
      <c r="H445" s="22">
        <f>$O445+$V445+$AC445+$AJ445+$AQ445+$AX445</f>
        <v>3</v>
      </c>
      <c r="I445" s="22">
        <f>$P445+$W445+$AD445+$AK445+$AR445+$AY445</f>
        <v>1</v>
      </c>
      <c r="J445" s="23">
        <f>IF(D445-E445&lt;&gt;0,F445/(D445-E445),"")</f>
        <v>18.74074074074074</v>
      </c>
      <c r="K445" s="24">
        <v>1</v>
      </c>
      <c r="L445" s="24">
        <v>1</v>
      </c>
      <c r="M445" s="24">
        <v>0</v>
      </c>
      <c r="N445" s="24">
        <v>0</v>
      </c>
      <c r="O445" s="24"/>
      <c r="P445" s="24"/>
      <c r="Q445" s="26"/>
      <c r="R445" s="38">
        <v>9</v>
      </c>
      <c r="S445" s="38">
        <v>4</v>
      </c>
      <c r="T445" s="38">
        <v>252</v>
      </c>
      <c r="U445" s="38">
        <v>103</v>
      </c>
      <c r="V445" s="38">
        <v>1</v>
      </c>
      <c r="W445" s="38">
        <v>1</v>
      </c>
      <c r="X445" s="29">
        <f>IF(R445-S445&lt;&gt;0,T445/(R445-S445),"")</f>
        <v>50.4</v>
      </c>
      <c r="Y445" s="39">
        <v>21</v>
      </c>
      <c r="Z445" s="30">
        <v>3</v>
      </c>
      <c r="AA445" s="30">
        <v>211</v>
      </c>
      <c r="AB445" s="41">
        <v>62</v>
      </c>
      <c r="AC445" s="30">
        <v>2</v>
      </c>
      <c r="AD445" s="30"/>
      <c r="AE445" s="31">
        <f>IF(Y445-Z445&lt;&gt;0,AA445/(Y445-Z445),"")</f>
        <v>11.722222222222221</v>
      </c>
      <c r="AF445" s="32">
        <v>3</v>
      </c>
      <c r="AG445" s="32">
        <v>1</v>
      </c>
      <c r="AH445" s="32">
        <v>35</v>
      </c>
      <c r="AI445" s="49">
        <v>18</v>
      </c>
      <c r="AJ445" s="32"/>
      <c r="AK445" s="32"/>
      <c r="AL445" s="33">
        <f>IF(AF445-AG445&lt;&gt;0,AH445/(AF445-AG445),"")</f>
        <v>17.5</v>
      </c>
      <c r="AM445" s="34">
        <v>2</v>
      </c>
      <c r="AN445" s="34">
        <v>0</v>
      </c>
      <c r="AO445" s="34">
        <v>8</v>
      </c>
      <c r="AP445" s="34">
        <v>6</v>
      </c>
      <c r="AQ445" s="34"/>
      <c r="AR445" s="34"/>
      <c r="AS445" s="35">
        <f>IF(AM445-AN445&lt;&gt;0,AO445/(AM445-AN445),"")</f>
        <v>4</v>
      </c>
      <c r="AT445" s="36"/>
      <c r="AU445" s="36"/>
      <c r="AV445" s="36"/>
      <c r="AW445" s="36"/>
      <c r="AX445" s="36"/>
      <c r="AY445" s="36"/>
      <c r="AZ445" s="36">
        <f>IF(AT445-AU445&lt;&gt;0,AV445/(AT445-AU445),"")</f>
      </c>
    </row>
    <row r="446" spans="1:52" ht="12.75" customHeight="1">
      <c r="A446" s="17" t="s">
        <v>459</v>
      </c>
      <c r="B446" s="17"/>
      <c r="C446" s="17">
        <v>385</v>
      </c>
      <c r="D446" s="20">
        <f>$K446+$R446+$Y446+$AF446+$AM446+$AT446</f>
        <v>1</v>
      </c>
      <c r="E446" s="21">
        <f>$L446+$S446+$Z446+$AG446+$AN446+$AU446</f>
        <v>0</v>
      </c>
      <c r="F446" s="21">
        <f>$M446+$T446+$AA446+$AH446+$AO446+$AV446</f>
        <v>1</v>
      </c>
      <c r="G446" s="22">
        <f>MAX($N446,$U446,$AB446,$AI446,$AP446,$AW446)</f>
        <v>1</v>
      </c>
      <c r="H446" s="22">
        <f>$O446+$V446+$AC446+$AJ446+$AQ446+$AX446</f>
        <v>0</v>
      </c>
      <c r="I446" s="22">
        <f>$P446+$W446+$AD446+$AK446+$AR446+$AY446</f>
        <v>0</v>
      </c>
      <c r="J446" s="23">
        <f>IF(D446-E446&lt;&gt;0,F446/(D446-E446),"")</f>
        <v>1</v>
      </c>
      <c r="K446" s="24"/>
      <c r="L446" s="24"/>
      <c r="M446" s="24"/>
      <c r="N446" s="24"/>
      <c r="O446" s="24"/>
      <c r="P446" s="24"/>
      <c r="Q446" s="26">
        <f>IF(K446-L446&lt;&gt;0,M446/(K446-L446),"")</f>
      </c>
      <c r="R446" s="38"/>
      <c r="S446" s="38"/>
      <c r="T446" s="38"/>
      <c r="U446" s="38"/>
      <c r="V446" s="38"/>
      <c r="W446" s="38"/>
      <c r="X446" s="29">
        <f>IF(R446-S446&lt;&gt;0,T446/(R446-S446),"")</f>
      </c>
      <c r="Y446" s="30">
        <v>1</v>
      </c>
      <c r="Z446" s="30">
        <v>0</v>
      </c>
      <c r="AA446" s="30">
        <v>1</v>
      </c>
      <c r="AB446" s="30">
        <v>1</v>
      </c>
      <c r="AC446" s="30"/>
      <c r="AD446" s="30"/>
      <c r="AE446" s="31">
        <f>IF(Y446-Z446&lt;&gt;0,AA446/(Y446-Z446),"")</f>
        <v>1</v>
      </c>
      <c r="AF446" s="32"/>
      <c r="AG446" s="32"/>
      <c r="AH446" s="32"/>
      <c r="AI446" s="32"/>
      <c r="AJ446" s="32"/>
      <c r="AK446" s="32"/>
      <c r="AL446" s="33">
        <f>IF(AF446-AG446&lt;&gt;0,AH446/(AF446-AG446),"")</f>
      </c>
      <c r="AM446" s="34"/>
      <c r="AN446" s="34"/>
      <c r="AO446" s="34"/>
      <c r="AP446" s="34"/>
      <c r="AQ446" s="34"/>
      <c r="AR446" s="34"/>
      <c r="AS446" s="35">
        <f>IF(AM446-AN446&lt;&gt;0,AO446/(AM446-AN446),"")</f>
      </c>
      <c r="AT446" s="36"/>
      <c r="AU446" s="36"/>
      <c r="AV446" s="36"/>
      <c r="AW446" s="36"/>
      <c r="AX446" s="36"/>
      <c r="AY446" s="36"/>
      <c r="AZ446" s="36">
        <f>IF(AT446-AU446&lt;&gt;0,AV446/(AT446-AU446),"")</f>
      </c>
    </row>
    <row r="447" spans="1:52" ht="12.75" customHeight="1">
      <c r="A447" s="17" t="s">
        <v>460</v>
      </c>
      <c r="B447" s="17">
        <v>1978</v>
      </c>
      <c r="C447" s="17">
        <v>40</v>
      </c>
      <c r="D447" s="20">
        <f>$K447+$R447+$Y447+$AF447+$AM447+$AT447</f>
        <v>55</v>
      </c>
      <c r="E447" s="21">
        <f>$L447+$S447+$Z447+$AG447+$AN447+$AU447</f>
        <v>3</v>
      </c>
      <c r="F447" s="21">
        <f>$M447+$T447+$AA447+$AH447+$AO447+$AV447</f>
        <v>856</v>
      </c>
      <c r="G447" s="22">
        <f>MAX($N447,$U447,$AB447,$AI447,$AP447,$AW447)</f>
        <v>71</v>
      </c>
      <c r="H447" s="22">
        <f>$O447+$V447+$AC447+$AJ447+$AQ447+$AX447</f>
        <v>3</v>
      </c>
      <c r="I447" s="22">
        <f>$P447+$W447+$AD447+$AK447+$AR447+$AY447</f>
        <v>0</v>
      </c>
      <c r="J447" s="23">
        <f>IF(D447-E447&lt;&gt;0,F447/(D447-E447),"")</f>
        <v>16.46153846153846</v>
      </c>
      <c r="K447" s="24"/>
      <c r="L447" s="24"/>
      <c r="M447" s="24"/>
      <c r="N447" s="24"/>
      <c r="O447" s="24"/>
      <c r="P447" s="24"/>
      <c r="Q447" s="26">
        <f>IF(K447-L447&lt;&gt;0,M447/(K447-L447),"")</f>
      </c>
      <c r="R447" s="38">
        <v>43</v>
      </c>
      <c r="S447" s="38">
        <v>2</v>
      </c>
      <c r="T447" s="38">
        <v>683</v>
      </c>
      <c r="U447" s="38">
        <v>71</v>
      </c>
      <c r="V447" s="38">
        <v>3</v>
      </c>
      <c r="W447" s="38"/>
      <c r="X447" s="29">
        <f>IF(R447-S447&lt;&gt;0,T447/(R447-S447),"")</f>
        <v>16.658536585365855</v>
      </c>
      <c r="Y447" s="30">
        <v>12</v>
      </c>
      <c r="Z447" s="30">
        <v>1</v>
      </c>
      <c r="AA447" s="30">
        <v>173</v>
      </c>
      <c r="AB447" s="30">
        <v>44</v>
      </c>
      <c r="AC447" s="30"/>
      <c r="AD447" s="30"/>
      <c r="AE447" s="31">
        <f>IF(Y447-Z447&lt;&gt;0,AA447/(Y447-Z447),"")</f>
        <v>15.727272727272727</v>
      </c>
      <c r="AF447" s="32"/>
      <c r="AG447" s="32"/>
      <c r="AH447" s="32"/>
      <c r="AI447" s="32"/>
      <c r="AJ447" s="32"/>
      <c r="AK447" s="32"/>
      <c r="AL447" s="33">
        <f>IF(AF447-AG447&lt;&gt;0,AH447/(AF447-AG447),"")</f>
      </c>
      <c r="AM447" s="34"/>
      <c r="AN447" s="34"/>
      <c r="AO447" s="34"/>
      <c r="AP447" s="34"/>
      <c r="AQ447" s="34"/>
      <c r="AR447" s="34"/>
      <c r="AS447" s="35">
        <f>IF(AM447-AN447&lt;&gt;0,AO447/(AM447-AN447),"")</f>
      </c>
      <c r="AT447" s="36"/>
      <c r="AU447" s="36"/>
      <c r="AV447" s="36"/>
      <c r="AW447" s="36"/>
      <c r="AX447" s="36"/>
      <c r="AY447" s="36"/>
      <c r="AZ447" s="36">
        <f>IF(AT447-AU447&lt;&gt;0,AV447/(AT447-AU447),"")</f>
      </c>
    </row>
    <row r="448" spans="1:52" ht="12.75" customHeight="1">
      <c r="A448" s="17" t="s">
        <v>461</v>
      </c>
      <c r="B448" s="17"/>
      <c r="C448" s="17">
        <v>499</v>
      </c>
      <c r="D448" s="20">
        <f>$K448+$R448+$Y448+$AF448+$AM448+$AT448</f>
        <v>10</v>
      </c>
      <c r="E448" s="21">
        <f>$L448+$S448+$Z448+$AG448+$AN448+$AU448</f>
        <v>2</v>
      </c>
      <c r="F448" s="21">
        <f>$M448+$T448+$AA448+$AH448+$AO448+$AV448</f>
        <v>91</v>
      </c>
      <c r="G448" s="22">
        <f>MAX($N448,$U448,$AB448,$AI448,$AP448,$AW448)</f>
        <v>33</v>
      </c>
      <c r="H448" s="22">
        <f>$O448+$V448+$AC448+$AJ448+$AQ448+$AX448</f>
        <v>0</v>
      </c>
      <c r="I448" s="22">
        <f>$P448+$W448+$AD448+$AK448+$AR448+$AY448</f>
        <v>0</v>
      </c>
      <c r="J448" s="23">
        <f>IF(D448-E448&lt;&gt;0,F448/(D448-E448),"")</f>
        <v>11.375</v>
      </c>
      <c r="K448" s="24"/>
      <c r="L448" s="24"/>
      <c r="M448" s="24"/>
      <c r="N448" s="24"/>
      <c r="O448" s="24"/>
      <c r="P448" s="24"/>
      <c r="Q448" s="26">
        <f>IF(K448-L448&lt;&gt;0,M448/(K448-L448),"")</f>
      </c>
      <c r="R448" s="38"/>
      <c r="S448" s="38"/>
      <c r="T448" s="38"/>
      <c r="U448" s="38"/>
      <c r="V448" s="38"/>
      <c r="W448" s="38"/>
      <c r="X448" s="29">
        <f>IF(R448-S448&lt;&gt;0,T448/(R448-S448),"")</f>
      </c>
      <c r="Y448" s="30">
        <v>1</v>
      </c>
      <c r="Z448" s="30">
        <v>0</v>
      </c>
      <c r="AA448" s="30">
        <v>0</v>
      </c>
      <c r="AB448" s="30">
        <v>0</v>
      </c>
      <c r="AC448" s="30"/>
      <c r="AD448" s="30"/>
      <c r="AE448" s="31">
        <f>IF(Y448-Z448&lt;&gt;0,AA448/(Y448-Z448),"")</f>
        <v>0</v>
      </c>
      <c r="AF448" s="32">
        <v>1</v>
      </c>
      <c r="AG448" s="32">
        <v>0</v>
      </c>
      <c r="AH448" s="32">
        <v>1</v>
      </c>
      <c r="AI448" s="32">
        <v>1</v>
      </c>
      <c r="AJ448" s="32"/>
      <c r="AK448" s="32"/>
      <c r="AL448" s="33">
        <f>IF(AF448-AG448&lt;&gt;0,AH448/(AF448-AG448),"")</f>
        <v>1</v>
      </c>
      <c r="AM448" s="40">
        <v>8</v>
      </c>
      <c r="AN448" s="34">
        <v>2</v>
      </c>
      <c r="AO448" s="40">
        <v>90</v>
      </c>
      <c r="AP448" s="34">
        <v>33</v>
      </c>
      <c r="AQ448" s="34"/>
      <c r="AR448" s="34"/>
      <c r="AS448" s="35">
        <f>IF(AM448-AN448&lt;&gt;0,AO448/(AM448-AN448),"")</f>
        <v>15</v>
      </c>
      <c r="AT448" s="36"/>
      <c r="AU448" s="36"/>
      <c r="AV448" s="36"/>
      <c r="AW448" s="36"/>
      <c r="AX448" s="36"/>
      <c r="AY448" s="36"/>
      <c r="AZ448" s="36">
        <f>IF(AT448-AU448&lt;&gt;0,AV448/(AT448-AU448),"")</f>
      </c>
    </row>
    <row r="449" spans="1:52" ht="12.75" customHeight="1">
      <c r="A449" s="17" t="s">
        <v>462</v>
      </c>
      <c r="B449" s="17">
        <v>1978</v>
      </c>
      <c r="C449" s="17">
        <v>43</v>
      </c>
      <c r="D449" s="20">
        <f>$K449+$R449+$Y449+$AF449+$AM449+$AT449</f>
        <v>198</v>
      </c>
      <c r="E449" s="21">
        <f>$L449+$S449+$Z449+$AG449+$AN449+$AU449</f>
        <v>52</v>
      </c>
      <c r="F449" s="21">
        <f>$M449+$T449+$AA449+$AH449+$AO449+$AV449</f>
        <v>2057</v>
      </c>
      <c r="G449" s="22">
        <f>MAX($N449,$U449,$AB449,$AI449,$AP449,$AW449)</f>
        <v>75</v>
      </c>
      <c r="H449" s="22">
        <f>$O449+$V449+$AC449+$AJ449+$AQ449+$AX449</f>
        <v>4</v>
      </c>
      <c r="I449" s="22">
        <f>$P449+$W449+$AD449+$AK449+$AR449+$AY449</f>
        <v>0</v>
      </c>
      <c r="J449" s="23">
        <f>IF(D449-E449&lt;&gt;0,F449/(D449-E449),"")</f>
        <v>14.08904109589041</v>
      </c>
      <c r="K449" s="24">
        <v>112</v>
      </c>
      <c r="L449" s="24">
        <v>28</v>
      </c>
      <c r="M449" s="24">
        <v>735</v>
      </c>
      <c r="N449" s="24">
        <v>39</v>
      </c>
      <c r="O449" s="24"/>
      <c r="P449" s="24"/>
      <c r="Q449" s="26">
        <f>IF(K449-L449&lt;&gt;0,M449/(K449-L449),"")</f>
        <v>8.75</v>
      </c>
      <c r="R449" s="38">
        <v>75</v>
      </c>
      <c r="S449" s="38">
        <v>22</v>
      </c>
      <c r="T449" s="38">
        <v>1049</v>
      </c>
      <c r="U449" s="38">
        <v>75</v>
      </c>
      <c r="V449" s="38">
        <v>3</v>
      </c>
      <c r="W449" s="38"/>
      <c r="X449" s="29">
        <f>IF(R449-S449&lt;&gt;0,T449/(R449-S449),"")</f>
        <v>19.79245283018868</v>
      </c>
      <c r="Y449" s="30">
        <v>11</v>
      </c>
      <c r="Z449" s="30">
        <v>2</v>
      </c>
      <c r="AA449" s="30">
        <v>273</v>
      </c>
      <c r="AB449" s="30">
        <v>72</v>
      </c>
      <c r="AC449" s="30">
        <v>1</v>
      </c>
      <c r="AD449" s="30"/>
      <c r="AE449" s="31">
        <f>IF(Y449-Z449&lt;&gt;0,AA449/(Y449-Z449),"")</f>
        <v>30.333333333333332</v>
      </c>
      <c r="AF449" s="32"/>
      <c r="AG449" s="32"/>
      <c r="AH449" s="32"/>
      <c r="AI449" s="32"/>
      <c r="AJ449" s="32"/>
      <c r="AK449" s="32"/>
      <c r="AL449" s="33">
        <f>IF(AF449-AG449&lt;&gt;0,AH449/(AF449-AG449),"")</f>
      </c>
      <c r="AM449" s="34"/>
      <c r="AN449" s="34"/>
      <c r="AO449" s="34"/>
      <c r="AP449" s="34"/>
      <c r="AQ449" s="34"/>
      <c r="AR449" s="34"/>
      <c r="AS449" s="35">
        <f>IF(AM449-AN449&lt;&gt;0,AO449/(AM449-AN449),"")</f>
      </c>
      <c r="AT449" s="36"/>
      <c r="AU449" s="36"/>
      <c r="AV449" s="36"/>
      <c r="AW449" s="36"/>
      <c r="AX449" s="36"/>
      <c r="AY449" s="36"/>
      <c r="AZ449" s="36">
        <f>IF(AT449-AU449&lt;&gt;0,AV449/(AT449-AU449),"")</f>
      </c>
    </row>
    <row r="450" spans="1:52" ht="12.75" customHeight="1">
      <c r="A450" s="17" t="s">
        <v>463</v>
      </c>
      <c r="B450" s="17"/>
      <c r="C450" s="17">
        <v>501</v>
      </c>
      <c r="D450" s="20">
        <f>$K450+$R450+$Y450+$AF450+$AM450+$AT450</f>
        <v>4</v>
      </c>
      <c r="E450" s="21">
        <f>$L450+$S450+$Z450+$AG450+$AN450+$AU450</f>
        <v>0</v>
      </c>
      <c r="F450" s="21">
        <f>$M450+$T450+$AA450+$AH450+$AO450+$AV450</f>
        <v>29</v>
      </c>
      <c r="G450" s="22">
        <f>MAX($N450,$U450,$AB450,$AI450,$AP450,$AW450)</f>
        <v>10</v>
      </c>
      <c r="H450" s="22">
        <f>$O450+$V450+$AC450+$AJ450+$AQ450+$AX450</f>
        <v>0</v>
      </c>
      <c r="I450" s="22">
        <f>$P450+$W450+$AD450+$AK450+$AR450+$AY450</f>
        <v>0</v>
      </c>
      <c r="J450" s="23">
        <f>IF(D450-E450&lt;&gt;0,F450/(D450-E450),"")</f>
        <v>7.25</v>
      </c>
      <c r="K450" s="24"/>
      <c r="L450" s="24"/>
      <c r="M450" s="24"/>
      <c r="N450" s="24"/>
      <c r="O450" s="24"/>
      <c r="P450" s="24"/>
      <c r="Q450" s="26">
        <f>IF(K450-L450&lt;&gt;0,M450/(K450-L450),"")</f>
      </c>
      <c r="R450" s="38"/>
      <c r="S450" s="38"/>
      <c r="T450" s="38"/>
      <c r="U450" s="38"/>
      <c r="V450" s="38"/>
      <c r="W450" s="38"/>
      <c r="X450" s="29">
        <f>IF(R450-S450&lt;&gt;0,T450/(R450-S450),"")</f>
      </c>
      <c r="Y450" s="30"/>
      <c r="Z450" s="30"/>
      <c r="AA450" s="30"/>
      <c r="AB450" s="30"/>
      <c r="AC450" s="30"/>
      <c r="AD450" s="30"/>
      <c r="AE450" s="31">
        <f>IF(Y450-Z450&lt;&gt;0,AA450/(Y450-Z450),"")</f>
      </c>
      <c r="AF450" s="32"/>
      <c r="AG450" s="32"/>
      <c r="AH450" s="32"/>
      <c r="AI450" s="32"/>
      <c r="AJ450" s="32"/>
      <c r="AK450" s="32"/>
      <c r="AL450" s="33">
        <f>IF(AF450-AG450&lt;&gt;0,AH450/(AF450-AG450),"")</f>
      </c>
      <c r="AM450" s="40">
        <v>4</v>
      </c>
      <c r="AN450" s="40">
        <v>0</v>
      </c>
      <c r="AO450" s="40">
        <v>29</v>
      </c>
      <c r="AP450" s="34">
        <v>10</v>
      </c>
      <c r="AQ450" s="34"/>
      <c r="AR450" s="34"/>
      <c r="AS450" s="35">
        <f>IF(AM450-AN450&lt;&gt;0,AO450/(AM450-AN450),"")</f>
        <v>7.25</v>
      </c>
      <c r="AT450" s="36"/>
      <c r="AU450" s="36"/>
      <c r="AV450" s="36"/>
      <c r="AW450" s="36"/>
      <c r="AX450" s="36"/>
      <c r="AY450" s="36"/>
      <c r="AZ450" s="36">
        <f>IF(AT450-AU450&lt;&gt;0,AV450/(AT450-AU450),"")</f>
      </c>
    </row>
    <row r="451" spans="1:52" ht="12.75" customHeight="1">
      <c r="A451" s="17" t="s">
        <v>464</v>
      </c>
      <c r="B451" s="17"/>
      <c r="C451" s="17">
        <v>503</v>
      </c>
      <c r="D451" s="20">
        <f>$K451+$R451+$Y451+$AF451+$AM451+$AT451</f>
        <v>5</v>
      </c>
      <c r="E451" s="21">
        <f>$L451+$S451+$Z451+$AG451+$AN451+$AU451</f>
        <v>1</v>
      </c>
      <c r="F451" s="21">
        <f>$M451+$T451+$AA451+$AH451+$AO451+$AV451</f>
        <v>11</v>
      </c>
      <c r="G451" s="22">
        <f>MAX($N451,$U451,$AB451,$AI451,$AP451,$AW451)</f>
        <v>5</v>
      </c>
      <c r="H451" s="22">
        <f>$O451+$V451+$AC451+$AJ451+$AQ451+$AX451</f>
        <v>0</v>
      </c>
      <c r="I451" s="22">
        <f>$P451+$W451+$AD451+$AK451+$AR451+$AY451</f>
        <v>0</v>
      </c>
      <c r="J451" s="23">
        <f>IF(D451-E451&lt;&gt;0,F451/(D451-E451),"")</f>
        <v>2.75</v>
      </c>
      <c r="K451" s="24"/>
      <c r="L451" s="24"/>
      <c r="M451" s="24"/>
      <c r="N451" s="24"/>
      <c r="O451" s="24"/>
      <c r="P451" s="24"/>
      <c r="Q451" s="26">
        <f>IF(K451-L451&lt;&gt;0,M451/(K451-L451),"")</f>
      </c>
      <c r="R451" s="38"/>
      <c r="S451" s="38"/>
      <c r="T451" s="38"/>
      <c r="U451" s="38"/>
      <c r="V451" s="38"/>
      <c r="W451" s="38"/>
      <c r="X451" s="29">
        <f>IF(R451-S451&lt;&gt;0,T451/(R451-S451),"")</f>
      </c>
      <c r="Y451" s="30"/>
      <c r="Z451" s="30"/>
      <c r="AA451" s="30"/>
      <c r="AB451" s="30"/>
      <c r="AC451" s="30"/>
      <c r="AD451" s="30"/>
      <c r="AE451" s="31">
        <f>IF(Y451-Z451&lt;&gt;0,AA451/(Y451-Z451),"")</f>
      </c>
      <c r="AF451" s="32"/>
      <c r="AG451" s="32"/>
      <c r="AH451" s="32"/>
      <c r="AI451" s="32"/>
      <c r="AJ451" s="32"/>
      <c r="AK451" s="32"/>
      <c r="AL451" s="33">
        <f>IF(AF451-AG451&lt;&gt;0,AH451/(AF451-AG451),"")</f>
      </c>
      <c r="AM451" s="40">
        <v>5</v>
      </c>
      <c r="AN451" s="40">
        <v>1</v>
      </c>
      <c r="AO451" s="40">
        <v>11</v>
      </c>
      <c r="AP451" s="34">
        <v>5</v>
      </c>
      <c r="AQ451" s="34"/>
      <c r="AR451" s="34"/>
      <c r="AS451" s="35">
        <f>IF(AM451-AN451&lt;&gt;0,AO451/(AM451-AN451),"")</f>
        <v>2.75</v>
      </c>
      <c r="AT451" s="36"/>
      <c r="AU451" s="36"/>
      <c r="AV451" s="36"/>
      <c r="AW451" s="36"/>
      <c r="AX451" s="36"/>
      <c r="AY451" s="36"/>
      <c r="AZ451" s="36">
        <f>IF(AT451-AU451&lt;&gt;0,AV451/(AT451-AU451),"")</f>
      </c>
    </row>
    <row r="452" spans="1:52" ht="12.75" customHeight="1">
      <c r="A452" s="17" t="s">
        <v>465</v>
      </c>
      <c r="B452" s="17"/>
      <c r="C452" s="17">
        <v>147</v>
      </c>
      <c r="D452" s="20">
        <f>$K452+$R452+$Y452+$AF452+$AM452+$AT452</f>
        <v>1</v>
      </c>
      <c r="E452" s="21">
        <f>$L452+$S452+$Z452+$AG452+$AN452+$AU452</f>
        <v>0</v>
      </c>
      <c r="F452" s="21">
        <f>$M452+$T452+$AA452+$AH452+$AO452+$AV452</f>
        <v>4</v>
      </c>
      <c r="G452" s="22">
        <f>MAX($N452,$U452,$AB452,$AI452,$AP452,$AW452)</f>
        <v>4</v>
      </c>
      <c r="H452" s="22">
        <f>$O452+$V452+$AC452+$AJ452+$AQ452+$AX452</f>
        <v>0</v>
      </c>
      <c r="I452" s="22">
        <f>$P452+$W452+$AD452+$AK452+$AR452+$AY452</f>
        <v>0</v>
      </c>
      <c r="J452" s="23">
        <f>IF(D452-E452&lt;&gt;0,F452/(D452-E452),"")</f>
        <v>4</v>
      </c>
      <c r="K452" s="24"/>
      <c r="L452" s="24"/>
      <c r="M452" s="24"/>
      <c r="N452" s="24"/>
      <c r="O452" s="24"/>
      <c r="P452" s="24"/>
      <c r="Q452" s="26">
        <f>IF(K452-L452&lt;&gt;0,M452/(K452-L452),"")</f>
      </c>
      <c r="R452" s="27"/>
      <c r="S452" s="27"/>
      <c r="T452" s="27"/>
      <c r="U452" s="27"/>
      <c r="V452" s="27"/>
      <c r="W452" s="27"/>
      <c r="X452" s="29">
        <f>IF(R452-S452&lt;&gt;0,T452/(R452-S452),"")</f>
      </c>
      <c r="Y452" s="30">
        <v>1</v>
      </c>
      <c r="Z452" s="30">
        <v>0</v>
      </c>
      <c r="AA452" s="30">
        <v>4</v>
      </c>
      <c r="AB452" s="30">
        <v>4</v>
      </c>
      <c r="AC452" s="30"/>
      <c r="AD452" s="30"/>
      <c r="AE452" s="31">
        <f>IF(Y452-Z452&lt;&gt;0,AA452/(Y452-Z452),"")</f>
        <v>4</v>
      </c>
      <c r="AF452" s="32"/>
      <c r="AG452" s="32"/>
      <c r="AH452" s="32"/>
      <c r="AI452" s="32"/>
      <c r="AJ452" s="32"/>
      <c r="AK452" s="32"/>
      <c r="AL452" s="33">
        <f>IF(AF452-AG452&lt;&gt;0,AH452/(AF452-AG452),"")</f>
      </c>
      <c r="AM452" s="34"/>
      <c r="AN452" s="34"/>
      <c r="AO452" s="34"/>
      <c r="AP452" s="34"/>
      <c r="AQ452" s="34"/>
      <c r="AR452" s="34"/>
      <c r="AS452" s="35">
        <f>IF(AM452-AN452&lt;&gt;0,AO452/(AM452-AN452),"")</f>
      </c>
      <c r="AT452" s="36"/>
      <c r="AU452" s="36"/>
      <c r="AV452" s="36"/>
      <c r="AW452" s="36"/>
      <c r="AX452" s="36"/>
      <c r="AY452" s="36"/>
      <c r="AZ452" s="36">
        <f>IF(AT452-AU452&lt;&gt;0,AV452/(AT452-AU452),"")</f>
      </c>
    </row>
    <row r="453" spans="1:52" ht="12.75" customHeight="1">
      <c r="A453" s="17" t="s">
        <v>466</v>
      </c>
      <c r="B453" s="17"/>
      <c r="C453" s="17">
        <v>423</v>
      </c>
      <c r="D453" s="20">
        <f>$K453+$R453+$Y453+$AF453+$AM453+$AT453</f>
        <v>1</v>
      </c>
      <c r="E453" s="21">
        <f>$L453+$S453+$Z453+$AG453+$AN453+$AU453</f>
        <v>1</v>
      </c>
      <c r="F453" s="21">
        <f>$M453+$T453+$AA453+$AH453+$AO453+$AV453</f>
        <v>1</v>
      </c>
      <c r="G453" s="22">
        <f>MAX($N453,$U453,$AB453,$AI453,$AP453,$AW453)</f>
        <v>1</v>
      </c>
      <c r="H453" s="22">
        <f>$O453+$V453+$AC453+$AJ453+$AQ453+$AX453</f>
        <v>0</v>
      </c>
      <c r="I453" s="22">
        <f>$P453+$W453+$AD453+$AK453+$AR453+$AY453</f>
        <v>0</v>
      </c>
      <c r="J453" s="23">
        <f>IF(D453-E453&lt;&gt;0,F453/(D453-E453),"")</f>
      </c>
      <c r="K453" s="24"/>
      <c r="L453" s="24"/>
      <c r="M453" s="24"/>
      <c r="N453" s="24"/>
      <c r="O453" s="24"/>
      <c r="P453" s="24"/>
      <c r="Q453" s="26">
        <f>IF(K453-L453&lt;&gt;0,M453/(K453-L453),"")</f>
      </c>
      <c r="R453" s="27"/>
      <c r="S453" s="27"/>
      <c r="T453" s="27"/>
      <c r="U453" s="27"/>
      <c r="V453" s="27"/>
      <c r="W453" s="27"/>
      <c r="X453" s="29">
        <f>IF(R453-S453&lt;&gt;0,T453/(R453-S453),"")</f>
      </c>
      <c r="Y453" s="30"/>
      <c r="Z453" s="30"/>
      <c r="AA453" s="30"/>
      <c r="AB453" s="30"/>
      <c r="AC453" s="30"/>
      <c r="AD453" s="30"/>
      <c r="AE453" s="31">
        <f>IF(Y453-Z453&lt;&gt;0,AA453/(Y453-Z453),"")</f>
      </c>
      <c r="AF453" s="32"/>
      <c r="AG453" s="32"/>
      <c r="AH453" s="32"/>
      <c r="AI453" s="32"/>
      <c r="AJ453" s="32"/>
      <c r="AK453" s="32"/>
      <c r="AL453" s="33">
        <f>IF(AF453-AG453&lt;&gt;0,AH453/(AF453-AG453),"")</f>
      </c>
      <c r="AM453" s="34">
        <v>1</v>
      </c>
      <c r="AN453" s="34">
        <v>1</v>
      </c>
      <c r="AO453" s="34">
        <v>1</v>
      </c>
      <c r="AP453" s="34">
        <v>1</v>
      </c>
      <c r="AQ453" s="34"/>
      <c r="AR453" s="34"/>
      <c r="AS453" s="35">
        <f>IF(AM453-AN453&lt;&gt;0,AO453/(AM453-AN453),"")</f>
      </c>
      <c r="AT453" s="36"/>
      <c r="AU453" s="36"/>
      <c r="AV453" s="36"/>
      <c r="AW453" s="36"/>
      <c r="AX453" s="36"/>
      <c r="AY453" s="36"/>
      <c r="AZ453" s="36">
        <f>IF(AT453-AU453&lt;&gt;0,AV453/(AT453-AU453),"")</f>
      </c>
    </row>
    <row r="454" spans="1:52" ht="12.75" customHeight="1">
      <c r="A454" s="17" t="s">
        <v>467</v>
      </c>
      <c r="B454" s="17"/>
      <c r="C454" s="17">
        <v>217</v>
      </c>
      <c r="D454" s="20">
        <f>$K454+$R454+$Y454+$AF454+$AM454+$AT454</f>
        <v>21</v>
      </c>
      <c r="E454" s="21">
        <f>$L454+$S454+$Z454+$AG454+$AN454+$AU454</f>
        <v>11</v>
      </c>
      <c r="F454" s="21">
        <f>$M454+$T454+$AA454+$AH454+$AO454+$AV454</f>
        <v>71</v>
      </c>
      <c r="G454" s="22">
        <f>MAX($N454,$U454,$AB454,$AI454,$AP454,$AW454)</f>
        <v>14</v>
      </c>
      <c r="H454" s="22">
        <f>$O454+$V454+$AC454+$AJ454+$AQ454+$AX454</f>
        <v>0</v>
      </c>
      <c r="I454" s="22">
        <f>$P454+$W454+$AD454+$AK454+$AR454+$AY454</f>
        <v>0</v>
      </c>
      <c r="J454" s="23">
        <f>IF(D454-E454&lt;&gt;0,F454/(D454-E454),"")</f>
        <v>7.1</v>
      </c>
      <c r="K454" s="24">
        <v>15</v>
      </c>
      <c r="L454" s="24">
        <v>8</v>
      </c>
      <c r="M454" s="24">
        <v>25</v>
      </c>
      <c r="N454" s="24">
        <v>7</v>
      </c>
      <c r="O454" s="24"/>
      <c r="P454" s="24"/>
      <c r="Q454" s="26">
        <f>IF(K454-L454&lt;&gt;0,M454/(K454-L454),"")</f>
        <v>3.5714285714285716</v>
      </c>
      <c r="R454" s="38">
        <v>5</v>
      </c>
      <c r="S454" s="38">
        <v>3</v>
      </c>
      <c r="T454" s="38">
        <v>38</v>
      </c>
      <c r="U454" s="38">
        <v>14</v>
      </c>
      <c r="V454" s="38"/>
      <c r="W454" s="38"/>
      <c r="X454" s="29">
        <f>IF(R454-S454&lt;&gt;0,T454/(R454-S454),"")</f>
        <v>19</v>
      </c>
      <c r="Y454" s="30">
        <v>1</v>
      </c>
      <c r="Z454" s="30">
        <v>0</v>
      </c>
      <c r="AA454" s="30">
        <v>8</v>
      </c>
      <c r="AB454" s="30">
        <v>8</v>
      </c>
      <c r="AC454" s="30"/>
      <c r="AD454" s="30"/>
      <c r="AE454" s="31">
        <f>IF(Y454-Z454&lt;&gt;0,AA454/(Y454-Z454),"")</f>
        <v>8</v>
      </c>
      <c r="AF454" s="32"/>
      <c r="AG454" s="32"/>
      <c r="AH454" s="32"/>
      <c r="AI454" s="32"/>
      <c r="AJ454" s="32"/>
      <c r="AK454" s="32"/>
      <c r="AL454" s="33">
        <f>IF(AF454-AG454&lt;&gt;0,AH454/(AF454-AG454),"")</f>
      </c>
      <c r="AM454" s="34"/>
      <c r="AN454" s="34"/>
      <c r="AO454" s="34"/>
      <c r="AP454" s="34"/>
      <c r="AQ454" s="34"/>
      <c r="AR454" s="34"/>
      <c r="AS454" s="35">
        <f>IF(AM454-AN454&lt;&gt;0,AO454/(AM454-AN454),"")</f>
      </c>
      <c r="AT454" s="36"/>
      <c r="AU454" s="36"/>
      <c r="AV454" s="36"/>
      <c r="AW454" s="36"/>
      <c r="AX454" s="36"/>
      <c r="AY454" s="36"/>
      <c r="AZ454" s="36">
        <f>IF(AT454-AU454&lt;&gt;0,AV454/(AT454-AU454),"")</f>
      </c>
    </row>
    <row r="455" spans="1:52" ht="12.75" customHeight="1">
      <c r="A455" s="17" t="s">
        <v>468</v>
      </c>
      <c r="B455" s="17"/>
      <c r="C455" s="17">
        <v>537</v>
      </c>
      <c r="D455" s="20">
        <f>$K455+$R455+$Y455+$AF455+$AM455+$AT455</f>
        <v>2</v>
      </c>
      <c r="E455" s="21">
        <f>$L455+$S455+$Z455+$AG455+$AN455+$AU455</f>
        <v>0</v>
      </c>
      <c r="F455" s="21">
        <f>$M455+$T455+$AA455+$AH455+$AO455+$AV455</f>
        <v>92</v>
      </c>
      <c r="G455" s="22">
        <f>MAX($N455,$U455,$AB455,$AI455,$AP455,$AW455)</f>
        <v>63</v>
      </c>
      <c r="H455" s="22">
        <f>$O455+$V455+$AC455+$AJ455+$AQ455+$AX455</f>
        <v>1</v>
      </c>
      <c r="I455" s="22">
        <f>$P455+$W455+$AD455+$AK455+$AR455+$AY455</f>
        <v>0</v>
      </c>
      <c r="J455" s="23">
        <f>IF(D455-E455&lt;&gt;0,F455/(D455-E455),"")</f>
        <v>46</v>
      </c>
      <c r="K455" s="24"/>
      <c r="L455" s="24"/>
      <c r="M455" s="24"/>
      <c r="N455" s="24"/>
      <c r="O455" s="24"/>
      <c r="P455" s="24"/>
      <c r="Q455" s="26">
        <f>IF(K455-L455&lt;&gt;0,M455/(K455-L455),"")</f>
      </c>
      <c r="R455" s="27"/>
      <c r="S455" s="27"/>
      <c r="T455" s="27"/>
      <c r="U455" s="27"/>
      <c r="V455" s="27"/>
      <c r="W455" s="27"/>
      <c r="X455" s="29">
        <f>IF(R455-S455&lt;&gt;0,T455/(R455-S455),"")</f>
      </c>
      <c r="Y455" s="30"/>
      <c r="Z455" s="30"/>
      <c r="AA455" s="30"/>
      <c r="AB455" s="30"/>
      <c r="AC455" s="30"/>
      <c r="AD455" s="30"/>
      <c r="AE455" s="31">
        <f>IF(Y455-Z455&lt;&gt;0,AA455/(Y455-Z455),"")</f>
      </c>
      <c r="AF455" s="32">
        <v>1</v>
      </c>
      <c r="AG455" s="32">
        <v>0</v>
      </c>
      <c r="AH455" s="32">
        <v>63</v>
      </c>
      <c r="AI455" s="32">
        <v>63</v>
      </c>
      <c r="AJ455" s="32">
        <v>1</v>
      </c>
      <c r="AK455" s="32"/>
      <c r="AL455" s="33">
        <f>IF(AF455-AG455&lt;&gt;0,AH455/(AF455-AG455),"")</f>
        <v>63</v>
      </c>
      <c r="AM455" s="34">
        <v>1</v>
      </c>
      <c r="AN455" s="34">
        <v>0</v>
      </c>
      <c r="AO455" s="34">
        <v>29</v>
      </c>
      <c r="AP455" s="34">
        <v>29</v>
      </c>
      <c r="AQ455" s="34"/>
      <c r="AR455" s="34"/>
      <c r="AS455" s="35">
        <f>IF(AM455-AN455&lt;&gt;0,AO455/(AM455-AN455),"")</f>
        <v>29</v>
      </c>
      <c r="AT455" s="36"/>
      <c r="AU455" s="36"/>
      <c r="AV455" s="36"/>
      <c r="AW455" s="36"/>
      <c r="AX455" s="36"/>
      <c r="AY455" s="36"/>
      <c r="AZ455" s="36">
        <f>IF(AT455-AU455&lt;&gt;0,AV455/(AT455-AU455),"")</f>
      </c>
    </row>
    <row r="456" spans="1:52" ht="12.75" customHeight="1">
      <c r="A456" s="17" t="s">
        <v>469</v>
      </c>
      <c r="B456" s="17"/>
      <c r="C456" s="17">
        <v>345</v>
      </c>
      <c r="D456" s="20">
        <f>$K456+$R456+$Y456+$AF456+$AM456+$AT456</f>
        <v>2</v>
      </c>
      <c r="E456" s="21">
        <f>$L456+$S456+$Z456+$AG456+$AN456+$AU456</f>
        <v>1</v>
      </c>
      <c r="F456" s="21">
        <f>$M456+$T456+$AA456+$AH456+$AO456+$AV456</f>
        <v>13</v>
      </c>
      <c r="G456" s="22">
        <f>MAX($N456,$U456,$AB456,$AI456,$AP456,$AW456)</f>
        <v>13</v>
      </c>
      <c r="H456" s="22">
        <f>$O456+$V456+$AC456+$AJ456+$AQ456+$AX456</f>
        <v>0</v>
      </c>
      <c r="I456" s="22">
        <f>$P456+$W456+$AD456+$AK456+$AR456+$AY456</f>
        <v>0</v>
      </c>
      <c r="J456" s="23">
        <f>IF(D456-E456&lt;&gt;0,F456/(D456-E456),"")</f>
        <v>13</v>
      </c>
      <c r="K456" s="24"/>
      <c r="L456" s="24"/>
      <c r="M456" s="24"/>
      <c r="N456" s="24"/>
      <c r="O456" s="24"/>
      <c r="P456" s="24"/>
      <c r="Q456" s="26">
        <f>IF(K456-L456&lt;&gt;0,M456/(K456-L456),"")</f>
      </c>
      <c r="R456" s="27"/>
      <c r="S456" s="27"/>
      <c r="T456" s="27"/>
      <c r="U456" s="27"/>
      <c r="V456" s="27"/>
      <c r="W456" s="27"/>
      <c r="X456" s="29">
        <f>IF(R456-S456&lt;&gt;0,T456/(R456-S456),"")</f>
      </c>
      <c r="Y456" s="30">
        <v>2</v>
      </c>
      <c r="Z456" s="30">
        <v>1</v>
      </c>
      <c r="AA456" s="30">
        <v>13</v>
      </c>
      <c r="AB456" s="30">
        <v>13</v>
      </c>
      <c r="AC456" s="30"/>
      <c r="AD456" s="30"/>
      <c r="AE456" s="31">
        <f>IF(Y456-Z456&lt;&gt;0,AA456/(Y456-Z456),"")</f>
        <v>13</v>
      </c>
      <c r="AF456" s="32"/>
      <c r="AG456" s="32"/>
      <c r="AH456" s="32"/>
      <c r="AI456" s="32"/>
      <c r="AJ456" s="32"/>
      <c r="AK456" s="32"/>
      <c r="AL456" s="33">
        <f>IF(AF456-AG456&lt;&gt;0,AH456/(AF456-AG456),"")</f>
      </c>
      <c r="AM456" s="34"/>
      <c r="AN456" s="34"/>
      <c r="AO456" s="34"/>
      <c r="AP456" s="34"/>
      <c r="AQ456" s="34"/>
      <c r="AR456" s="34"/>
      <c r="AS456" s="35">
        <f>IF(AM456-AN456&lt;&gt;0,AO456/(AM456-AN456),"")</f>
      </c>
      <c r="AT456" s="36"/>
      <c r="AU456" s="36"/>
      <c r="AV456" s="36"/>
      <c r="AW456" s="36"/>
      <c r="AX456" s="36"/>
      <c r="AY456" s="36"/>
      <c r="AZ456" s="36">
        <f>IF(AT456-AU456&lt;&gt;0,AV456/(AT456-AU456),"")</f>
      </c>
    </row>
    <row r="457" spans="1:52" ht="12.75" customHeight="1">
      <c r="A457" s="17" t="s">
        <v>470</v>
      </c>
      <c r="B457" s="17"/>
      <c r="C457" s="17">
        <v>474</v>
      </c>
      <c r="D457" s="20">
        <f>$K457+$R457+$Y457+$AF457+$AM457+$AT457</f>
        <v>10</v>
      </c>
      <c r="E457" s="21">
        <f>$L457+$S457+$Z457+$AG457+$AN457+$AU457</f>
        <v>2</v>
      </c>
      <c r="F457" s="21">
        <f>$M457+$T457+$AA457+$AH457+$AO457+$AV457</f>
        <v>40</v>
      </c>
      <c r="G457" s="22">
        <f>MAX($N457,$U457,$AB457,$AI457,$AP457,$AW457)</f>
        <v>19</v>
      </c>
      <c r="H457" s="22">
        <f>$O457+$V457+$AC457+$AJ457+$AQ457+$AX457</f>
        <v>0</v>
      </c>
      <c r="I457" s="22">
        <f>$P457+$W457+$AD457+$AK457+$AR457+$AY457</f>
        <v>0</v>
      </c>
      <c r="J457" s="23">
        <f>IF(D457-E457&lt;&gt;0,F457/(D457-E457),"")</f>
        <v>5</v>
      </c>
      <c r="K457" s="24"/>
      <c r="L457" s="24"/>
      <c r="M457" s="24"/>
      <c r="N457" s="24"/>
      <c r="O457" s="24"/>
      <c r="P457" s="24"/>
      <c r="Q457" s="26">
        <f>IF(K457-L457&lt;&gt;0,M457/(K457-L457),"")</f>
      </c>
      <c r="R457" s="27"/>
      <c r="S457" s="27"/>
      <c r="T457" s="27"/>
      <c r="U457" s="27"/>
      <c r="V457" s="27"/>
      <c r="W457" s="27"/>
      <c r="X457" s="29">
        <f>IF(R457-S457&lt;&gt;0,T457/(R457-S457),"")</f>
      </c>
      <c r="Y457" s="30"/>
      <c r="Z457" s="30"/>
      <c r="AA457" s="30"/>
      <c r="AB457" s="30"/>
      <c r="AC457" s="30"/>
      <c r="AD457" s="30"/>
      <c r="AE457" s="31">
        <f>IF(Y457-Z457&lt;&gt;0,AA457/(Y457-Z457),"")</f>
      </c>
      <c r="AF457" s="32">
        <v>6</v>
      </c>
      <c r="AG457" s="32">
        <v>2</v>
      </c>
      <c r="AH457" s="32">
        <v>18</v>
      </c>
      <c r="AI457" s="32">
        <v>6</v>
      </c>
      <c r="AJ457" s="32"/>
      <c r="AK457" s="32"/>
      <c r="AL457" s="33">
        <f>IF(AF457-AG457&lt;&gt;0,AH457/(AF457-AG457),"")</f>
        <v>4.5</v>
      </c>
      <c r="AM457" s="40">
        <v>4</v>
      </c>
      <c r="AN457" s="40">
        <v>0</v>
      </c>
      <c r="AO457" s="40">
        <v>22</v>
      </c>
      <c r="AP457" s="34">
        <v>19</v>
      </c>
      <c r="AQ457" s="34"/>
      <c r="AR457" s="34"/>
      <c r="AS457" s="35">
        <f>IF(AM457-AN457&lt;&gt;0,AO457/(AM457-AN457),"")</f>
        <v>5.5</v>
      </c>
      <c r="AT457" s="36"/>
      <c r="AU457" s="36"/>
      <c r="AV457" s="36"/>
      <c r="AW457" s="36"/>
      <c r="AX457" s="36"/>
      <c r="AY457" s="36"/>
      <c r="AZ457" s="36">
        <f>IF(AT457-AU457&lt;&gt;0,AV457/(AT457-AU457),"")</f>
      </c>
    </row>
    <row r="458" spans="1:52" ht="12.75" customHeight="1">
      <c r="A458" s="17" t="s">
        <v>471</v>
      </c>
      <c r="B458" s="17"/>
      <c r="C458" s="17">
        <v>533</v>
      </c>
      <c r="D458" s="20">
        <f>$K458+$R458+$Y458+$AF458+$AM458+$AT458</f>
        <v>30</v>
      </c>
      <c r="E458" s="21">
        <f>$L458+$S458+$Z458+$AG458+$AN458+$AU458</f>
        <v>3</v>
      </c>
      <c r="F458" s="21">
        <f>$M458+$T458+$AA458+$AH458+$AO458+$AV458</f>
        <v>479</v>
      </c>
      <c r="G458" s="22">
        <f>MAX($N458,$U458,$AB458,$AI458,$AP458,$AW458)</f>
        <v>53</v>
      </c>
      <c r="H458" s="22">
        <f>$O458+$V458+$AC458+$AJ458+$AQ458+$AX458</f>
        <v>2</v>
      </c>
      <c r="I458" s="22">
        <f>$P458+$W458+$AD458+$AK458+$AR458+$AY458</f>
        <v>0</v>
      </c>
      <c r="J458" s="23">
        <f>IF(D458-E458&lt;&gt;0,F458/(D458-E458),"")</f>
        <v>17.74074074074074</v>
      </c>
      <c r="K458" s="24"/>
      <c r="L458" s="24"/>
      <c r="M458" s="24"/>
      <c r="N458" s="24"/>
      <c r="O458" s="24"/>
      <c r="P458" s="24"/>
      <c r="Q458" s="26">
        <f>IF(K458-L458&lt;&gt;0,M458/(K458-L458),"")</f>
      </c>
      <c r="R458" s="38">
        <v>18</v>
      </c>
      <c r="S458" s="38">
        <v>0</v>
      </c>
      <c r="T458" s="38">
        <v>223</v>
      </c>
      <c r="U458" s="38"/>
      <c r="V458" s="38"/>
      <c r="W458" s="38"/>
      <c r="X458" s="29">
        <f>IF(R458-S458&lt;&gt;0,T458/(R458-S458),"")</f>
        <v>12.38888888888889</v>
      </c>
      <c r="Y458" s="39">
        <v>10</v>
      </c>
      <c r="Z458" s="39">
        <v>2</v>
      </c>
      <c r="AA458" s="39">
        <v>161</v>
      </c>
      <c r="AB458" s="30">
        <v>53</v>
      </c>
      <c r="AC458" s="30">
        <v>1</v>
      </c>
      <c r="AD458" s="30"/>
      <c r="AE458" s="31">
        <f>IF(Y458-Z458&lt;&gt;0,AA458/(Y458-Z458),"")</f>
        <v>20.125</v>
      </c>
      <c r="AF458" s="32">
        <v>2</v>
      </c>
      <c r="AG458" s="32">
        <v>1</v>
      </c>
      <c r="AH458" s="32">
        <v>95</v>
      </c>
      <c r="AI458" s="32">
        <v>53</v>
      </c>
      <c r="AJ458" s="32">
        <v>1</v>
      </c>
      <c r="AK458" s="32"/>
      <c r="AL458" s="33">
        <f>IF(AF458-AG458&lt;&gt;0,AH458/(AF458-AG458),"")</f>
        <v>95</v>
      </c>
      <c r="AM458" s="34"/>
      <c r="AN458" s="34"/>
      <c r="AO458" s="34"/>
      <c r="AP458" s="34"/>
      <c r="AQ458" s="34"/>
      <c r="AR458" s="34"/>
      <c r="AS458" s="35">
        <f>IF(AM458-AN458&lt;&gt;0,AO458/(AM458-AN458),"")</f>
      </c>
      <c r="AT458" s="36"/>
      <c r="AU458" s="36"/>
      <c r="AV458" s="36"/>
      <c r="AW458" s="36"/>
      <c r="AX458" s="36"/>
      <c r="AY458" s="36"/>
      <c r="AZ458" s="36">
        <f>IF(AT458-AU458&lt;&gt;0,AV458/(AT458-AU458),"")</f>
      </c>
    </row>
    <row r="459" spans="1:52" ht="12.75" customHeight="1">
      <c r="A459" s="17" t="s">
        <v>472</v>
      </c>
      <c r="B459" s="17"/>
      <c r="C459" s="17">
        <v>160</v>
      </c>
      <c r="D459" s="20">
        <f>$K459+$R459+$Y459+$AF459+$AM459+$AT459</f>
        <v>60</v>
      </c>
      <c r="E459" s="21">
        <f>$L459+$S459+$Z459+$AG459+$AN459+$AU459</f>
        <v>2</v>
      </c>
      <c r="F459" s="21">
        <f>$M459+$T459+$AA459+$AH459+$AO459+$AV459</f>
        <v>596</v>
      </c>
      <c r="G459" s="22">
        <f>MAX($N459,$U459,$AB459,$AI459,$AP459,$AW459)</f>
        <v>45</v>
      </c>
      <c r="H459" s="22">
        <f>$O459+$V459+$AC459+$AJ459+$AQ459+$AX459</f>
        <v>0</v>
      </c>
      <c r="I459" s="22">
        <f>$P459+$W459+$AD459+$AK459+$AR459+$AY459</f>
        <v>0</v>
      </c>
      <c r="J459" s="23">
        <f>IF(D459-E459&lt;&gt;0,F459/(D459-E459),"")</f>
        <v>10.275862068965518</v>
      </c>
      <c r="K459" s="24">
        <v>31</v>
      </c>
      <c r="L459" s="24">
        <v>0</v>
      </c>
      <c r="M459" s="24">
        <v>171</v>
      </c>
      <c r="N459" s="24">
        <v>31</v>
      </c>
      <c r="O459" s="24"/>
      <c r="P459" s="24"/>
      <c r="Q459" s="26">
        <f>IF(K459-L459&lt;&gt;0,M459/(K459-L459),"")</f>
        <v>5.516129032258065</v>
      </c>
      <c r="R459" s="38">
        <v>28</v>
      </c>
      <c r="S459" s="38">
        <v>2</v>
      </c>
      <c r="T459" s="38">
        <v>418</v>
      </c>
      <c r="U459" s="38">
        <v>45</v>
      </c>
      <c r="V459" s="38"/>
      <c r="W459" s="38"/>
      <c r="X459" s="29">
        <f>IF(R459-S459&lt;&gt;0,T459/(R459-S459),"")</f>
        <v>16.076923076923077</v>
      </c>
      <c r="Y459" s="30">
        <v>1</v>
      </c>
      <c r="Z459" s="30">
        <v>0</v>
      </c>
      <c r="AA459" s="30">
        <v>7</v>
      </c>
      <c r="AB459" s="30">
        <v>7</v>
      </c>
      <c r="AC459" s="30"/>
      <c r="AD459" s="30"/>
      <c r="AE459" s="31">
        <f>IF(Y459-Z459&lt;&gt;0,AA459/(Y459-Z459),"")</f>
        <v>7</v>
      </c>
      <c r="AF459" s="32"/>
      <c r="AG459" s="32"/>
      <c r="AH459" s="32"/>
      <c r="AI459" s="32"/>
      <c r="AJ459" s="32"/>
      <c r="AK459" s="32"/>
      <c r="AL459" s="33">
        <f>IF(AF459-AG459&lt;&gt;0,AH459/(AF459-AG459),"")</f>
      </c>
      <c r="AM459" s="34"/>
      <c r="AN459" s="34"/>
      <c r="AO459" s="34"/>
      <c r="AP459" s="34"/>
      <c r="AQ459" s="34"/>
      <c r="AR459" s="34"/>
      <c r="AS459" s="35">
        <f>IF(AM459-AN459&lt;&gt;0,AO459/(AM459-AN459),"")</f>
      </c>
      <c r="AT459" s="36"/>
      <c r="AU459" s="36"/>
      <c r="AV459" s="36"/>
      <c r="AW459" s="36"/>
      <c r="AX459" s="36"/>
      <c r="AY459" s="36"/>
      <c r="AZ459" s="36">
        <f>IF(AT459-AU459&lt;&gt;0,AV459/(AT459-AU459),"")</f>
      </c>
    </row>
    <row r="460" spans="1:52" ht="12.75" customHeight="1">
      <c r="A460" s="17" t="s">
        <v>473</v>
      </c>
      <c r="B460" s="17"/>
      <c r="C460" s="17">
        <v>245</v>
      </c>
      <c r="D460" s="20">
        <f>$K460+$R460+$Y460+$AF460+$AM460+$AT460</f>
        <v>15</v>
      </c>
      <c r="E460" s="21">
        <f>$L460+$S460+$Z460+$AG460+$AN460+$AU460</f>
        <v>5</v>
      </c>
      <c r="F460" s="21">
        <f>$M460+$T460+$AA460+$AH460+$AO460+$AV460</f>
        <v>173</v>
      </c>
      <c r="G460" s="22">
        <f>MAX($N460,$U460,$AB460,$AI460,$AP460,$AW460)</f>
        <v>34</v>
      </c>
      <c r="H460" s="22">
        <f>$O460+$V460+$AC460+$AJ460+$AQ460+$AX460</f>
        <v>0</v>
      </c>
      <c r="I460" s="22">
        <f>$P460+$W460+$AD460+$AK460+$AR460+$AY460</f>
        <v>0</v>
      </c>
      <c r="J460" s="23">
        <f>IF(D460-E460&lt;&gt;0,F460/(D460-E460),"")</f>
        <v>17.3</v>
      </c>
      <c r="K460" s="24"/>
      <c r="L460" s="24"/>
      <c r="M460" s="24"/>
      <c r="N460" s="24"/>
      <c r="O460" s="24"/>
      <c r="P460" s="24"/>
      <c r="Q460" s="26">
        <f>IF(K460-L460&lt;&gt;0,M460/(K460-L460),"")</f>
      </c>
      <c r="R460" s="27"/>
      <c r="S460" s="27"/>
      <c r="T460" s="27"/>
      <c r="U460" s="27"/>
      <c r="V460" s="27"/>
      <c r="W460" s="27"/>
      <c r="X460" s="29">
        <f>IF(R460-S460&lt;&gt;0,T460/(R460-S460),"")</f>
      </c>
      <c r="Y460" s="30">
        <v>1</v>
      </c>
      <c r="Z460" s="30">
        <v>1</v>
      </c>
      <c r="AA460" s="30">
        <v>6</v>
      </c>
      <c r="AB460" s="30">
        <v>6</v>
      </c>
      <c r="AC460" s="30"/>
      <c r="AD460" s="30"/>
      <c r="AE460" s="31">
        <f>IF(Y460-Z460&lt;&gt;0,AA460/(Y460-Z460),"")</f>
      </c>
      <c r="AF460" s="32">
        <v>13</v>
      </c>
      <c r="AG460" s="32">
        <v>4</v>
      </c>
      <c r="AH460" s="32">
        <v>167</v>
      </c>
      <c r="AI460" s="32">
        <v>34</v>
      </c>
      <c r="AJ460" s="32"/>
      <c r="AK460" s="32"/>
      <c r="AL460" s="33">
        <f>IF(AF460-AG460&lt;&gt;0,AH460/(AF460-AG460),"")</f>
        <v>18.555555555555557</v>
      </c>
      <c r="AM460" s="34">
        <v>1</v>
      </c>
      <c r="AN460" s="34">
        <v>0</v>
      </c>
      <c r="AO460" s="34">
        <v>0</v>
      </c>
      <c r="AP460" s="34">
        <v>0</v>
      </c>
      <c r="AQ460" s="34"/>
      <c r="AR460" s="34"/>
      <c r="AS460" s="35">
        <f>IF(AM460-AN460&lt;&gt;0,AO460/(AM460-AN460),"")</f>
        <v>0</v>
      </c>
      <c r="AT460" s="36"/>
      <c r="AU460" s="36"/>
      <c r="AV460" s="36"/>
      <c r="AW460" s="36"/>
      <c r="AX460" s="36"/>
      <c r="AY460" s="36"/>
      <c r="AZ460" s="36">
        <f>IF(AT460-AU460&lt;&gt;0,AV460/(AT460-AU460),"")</f>
      </c>
    </row>
    <row r="461" spans="1:52" ht="12.75" customHeight="1">
      <c r="A461" s="17" t="s">
        <v>474</v>
      </c>
      <c r="B461" s="17"/>
      <c r="C461" s="17">
        <v>613</v>
      </c>
      <c r="D461" s="20">
        <f>$K461+$R461+$Y461+$AF461+$AM461+$AT461</f>
        <v>4</v>
      </c>
      <c r="E461" s="21">
        <f>$L461+$S461+$Z461+$AG461+$AN461+$AU461</f>
        <v>3</v>
      </c>
      <c r="F461" s="21">
        <f>$M461+$T461+$AA461+$AH461+$AO461+$AV461</f>
        <v>33</v>
      </c>
      <c r="G461" s="22">
        <f>MAX($N461,$U461,$AB461,$AI461,$AP461,$AW461)</f>
        <v>13</v>
      </c>
      <c r="H461" s="22">
        <f>$O461+$V461+$AC461+$AJ461+$AQ461+$AX461</f>
        <v>0</v>
      </c>
      <c r="I461" s="22">
        <f>$P461+$W461+$AD461+$AK461+$AR461+$AY461</f>
        <v>0</v>
      </c>
      <c r="J461" s="23">
        <f>IF(D461-E461&lt;&gt;0,F461/(D461-E461),"")</f>
        <v>33</v>
      </c>
      <c r="K461" s="24"/>
      <c r="L461" s="24"/>
      <c r="M461" s="24"/>
      <c r="N461" s="24"/>
      <c r="O461" s="24"/>
      <c r="P461" s="24"/>
      <c r="Q461" s="26">
        <f>IF(K461-L461&lt;&gt;0,M461/(K461-L461),"")</f>
      </c>
      <c r="R461" s="27"/>
      <c r="S461" s="27"/>
      <c r="T461" s="27"/>
      <c r="U461" s="27"/>
      <c r="V461" s="27"/>
      <c r="W461" s="27"/>
      <c r="X461" s="29">
        <f>IF(R461-S461&lt;&gt;0,T461/(R461-S461),"")</f>
      </c>
      <c r="Y461" s="30"/>
      <c r="Z461" s="30"/>
      <c r="AA461" s="30"/>
      <c r="AB461" s="30"/>
      <c r="AC461" s="30"/>
      <c r="AD461" s="30"/>
      <c r="AE461" s="31">
        <f>IF(Y461-Z461&lt;&gt;0,AA461/(Y461-Z461),"")</f>
      </c>
      <c r="AF461" s="32">
        <v>3</v>
      </c>
      <c r="AG461" s="32">
        <v>2</v>
      </c>
      <c r="AH461" s="32">
        <v>30</v>
      </c>
      <c r="AI461" s="32">
        <v>13</v>
      </c>
      <c r="AJ461" s="32"/>
      <c r="AK461" s="32"/>
      <c r="AL461" s="33">
        <f>IF(AF461-AG461&lt;&gt;0,AH461/(AF461-AG461),"")</f>
        <v>30</v>
      </c>
      <c r="AM461" s="34">
        <v>1</v>
      </c>
      <c r="AN461" s="34">
        <v>1</v>
      </c>
      <c r="AO461" s="34">
        <v>3</v>
      </c>
      <c r="AP461" s="59">
        <v>3</v>
      </c>
      <c r="AQ461" s="34"/>
      <c r="AR461" s="34"/>
      <c r="AS461" s="35">
        <f>IF(AM461-AN461&lt;&gt;0,AO461/(AM461-AN461),"")</f>
      </c>
      <c r="AT461" s="36"/>
      <c r="AU461" s="36"/>
      <c r="AV461" s="36"/>
      <c r="AW461" s="36"/>
      <c r="AX461" s="36"/>
      <c r="AY461" s="36"/>
      <c r="AZ461" s="36">
        <f>IF(AT461-AU461&lt;&gt;0,AV461/(AT461-AU461),"")</f>
      </c>
    </row>
    <row r="462" spans="1:52" ht="12.75" customHeight="1">
      <c r="A462" s="17" t="s">
        <v>475</v>
      </c>
      <c r="B462" s="17"/>
      <c r="C462" s="17">
        <v>267</v>
      </c>
      <c r="D462" s="20">
        <f>$K462+$R462+$Y462+$AF462+$AM462+$AT462</f>
        <v>34</v>
      </c>
      <c r="E462" s="21">
        <f>$L462+$S462+$Z462+$AG462+$AN462+$AU462</f>
        <v>12</v>
      </c>
      <c r="F462" s="21">
        <f>$M462+$T462+$AA462+$AH462+$AO462+$AV462</f>
        <v>208</v>
      </c>
      <c r="G462" s="22">
        <f>MAX($N462,$U462,$AB462,$AI462,$AP462,$AW462)</f>
        <v>23</v>
      </c>
      <c r="H462" s="22">
        <f>$O462+$V462+$AC462+$AJ462+$AQ462+$AX462</f>
        <v>0</v>
      </c>
      <c r="I462" s="22">
        <f>$P462+$W462+$AD462+$AK462+$AR462+$AY462</f>
        <v>0</v>
      </c>
      <c r="J462" s="23">
        <f>IF(D462-E462&lt;&gt;0,F462/(D462-E462),"")</f>
        <v>9.454545454545455</v>
      </c>
      <c r="K462" s="24">
        <f>15+15</f>
        <v>30</v>
      </c>
      <c r="L462" s="24">
        <v>12</v>
      </c>
      <c r="M462" s="24">
        <f>17+56+3+85</f>
        <v>161</v>
      </c>
      <c r="N462" s="24">
        <v>23</v>
      </c>
      <c r="O462" s="24"/>
      <c r="P462" s="24"/>
      <c r="Q462" s="26">
        <f>IF(K462-L462&lt;&gt;0,M462/(K462-L462),"")</f>
        <v>8.944444444444445</v>
      </c>
      <c r="R462" s="27"/>
      <c r="S462" s="27"/>
      <c r="T462" s="27"/>
      <c r="U462" s="27"/>
      <c r="V462" s="27"/>
      <c r="W462" s="27"/>
      <c r="X462" s="29">
        <f>IF(R462-S462&lt;&gt;0,T462/(R462-S462),"")</f>
      </c>
      <c r="Y462" s="30">
        <v>4</v>
      </c>
      <c r="Z462" s="30">
        <v>0</v>
      </c>
      <c r="AA462" s="30">
        <v>47</v>
      </c>
      <c r="AB462" s="30">
        <v>19</v>
      </c>
      <c r="AC462" s="30"/>
      <c r="AD462" s="30"/>
      <c r="AE462" s="31">
        <f>IF(Y462-Z462&lt;&gt;0,AA462/(Y462-Z462),"")</f>
        <v>11.75</v>
      </c>
      <c r="AF462" s="32"/>
      <c r="AG462" s="32"/>
      <c r="AH462" s="32"/>
      <c r="AI462" s="32"/>
      <c r="AJ462" s="32"/>
      <c r="AK462" s="32"/>
      <c r="AL462" s="33">
        <f>IF(AF462-AG462&lt;&gt;0,AH462/(AF462-AG462),"")</f>
      </c>
      <c r="AM462" s="34"/>
      <c r="AN462" s="34"/>
      <c r="AO462" s="34"/>
      <c r="AP462" s="34"/>
      <c r="AQ462" s="34"/>
      <c r="AR462" s="34"/>
      <c r="AS462" s="35">
        <f>IF(AM462-AN462&lt;&gt;0,AO462/(AM462-AN462),"")</f>
      </c>
      <c r="AT462" s="36"/>
      <c r="AU462" s="36"/>
      <c r="AV462" s="36"/>
      <c r="AW462" s="36"/>
      <c r="AX462" s="36"/>
      <c r="AY462" s="36"/>
      <c r="AZ462" s="36">
        <f>IF(AT462-AU462&lt;&gt;0,AV462/(AT462-AU462),"")</f>
      </c>
    </row>
    <row r="463" spans="1:52" ht="12.75" customHeight="1">
      <c r="A463" s="17" t="s">
        <v>476</v>
      </c>
      <c r="B463" s="17">
        <v>1987</v>
      </c>
      <c r="C463" s="17">
        <v>103</v>
      </c>
      <c r="D463" s="20">
        <f>$K463+$R463+$Y463+$AF463+$AM463+$AT463</f>
        <v>10</v>
      </c>
      <c r="E463" s="21">
        <f>$L463+$S463+$Z463+$AG463+$AN463+$AU463</f>
        <v>0</v>
      </c>
      <c r="F463" s="21">
        <f>$M463+$T463+$AA463+$AH463+$AO463+$AV463</f>
        <v>75</v>
      </c>
      <c r="G463" s="22">
        <f>MAX($N463,$U463,$AB463,$AI463,$AP463,$AW463)</f>
        <v>24</v>
      </c>
      <c r="H463" s="22">
        <f>$O463+$V463+$AC463+$AJ463+$AQ463+$AX463</f>
        <v>0</v>
      </c>
      <c r="I463" s="22">
        <f>$P463+$W463+$AD463+$AK463+$AR463+$AY463</f>
        <v>0</v>
      </c>
      <c r="J463" s="23">
        <f>IF(D463-E463&lt;&gt;0,F463/(D463-E463),"")</f>
        <v>7.5</v>
      </c>
      <c r="K463" s="24">
        <v>7</v>
      </c>
      <c r="L463" s="24">
        <v>0</v>
      </c>
      <c r="M463" s="24">
        <v>44</v>
      </c>
      <c r="N463" s="24">
        <v>21</v>
      </c>
      <c r="O463" s="24"/>
      <c r="P463" s="24"/>
      <c r="Q463" s="26">
        <f>IF(K463-L463&lt;&gt;0,M463/(K463-L463),"")</f>
        <v>6.285714285714286</v>
      </c>
      <c r="R463" s="38">
        <v>3</v>
      </c>
      <c r="S463" s="38">
        <v>0</v>
      </c>
      <c r="T463" s="38">
        <v>31</v>
      </c>
      <c r="U463" s="38">
        <v>24</v>
      </c>
      <c r="V463" s="38"/>
      <c r="W463" s="38"/>
      <c r="X463" s="29">
        <f>IF(R463-S463&lt;&gt;0,T463/(R463-S463),"")</f>
        <v>10.333333333333334</v>
      </c>
      <c r="Y463" s="30"/>
      <c r="Z463" s="30"/>
      <c r="AA463" s="30"/>
      <c r="AB463" s="30"/>
      <c r="AC463" s="30"/>
      <c r="AD463" s="30"/>
      <c r="AE463" s="31">
        <f>IF(Y463-Z463&lt;&gt;0,AA463/(Y463-Z463),"")</f>
      </c>
      <c r="AF463" s="32"/>
      <c r="AG463" s="32"/>
      <c r="AH463" s="32"/>
      <c r="AI463" s="32"/>
      <c r="AJ463" s="32"/>
      <c r="AK463" s="32"/>
      <c r="AL463" s="33">
        <f>IF(AF463-AG463&lt;&gt;0,AH463/(AF463-AG463),"")</f>
      </c>
      <c r="AM463" s="34"/>
      <c r="AN463" s="34"/>
      <c r="AO463" s="34"/>
      <c r="AP463" s="34"/>
      <c r="AQ463" s="34"/>
      <c r="AR463" s="34"/>
      <c r="AS463" s="35">
        <f>IF(AM463-AN463&lt;&gt;0,AO463/(AM463-AN463),"")</f>
      </c>
      <c r="AT463" s="36"/>
      <c r="AU463" s="36"/>
      <c r="AV463" s="36"/>
      <c r="AW463" s="36"/>
      <c r="AX463" s="36"/>
      <c r="AY463" s="36"/>
      <c r="AZ463" s="36">
        <f>IF(AT463-AU463&lt;&gt;0,AV463/(AT463-AU463),"")</f>
      </c>
    </row>
    <row r="464" spans="1:52" ht="12.75" customHeight="1">
      <c r="A464" s="17" t="s">
        <v>477</v>
      </c>
      <c r="B464" s="17">
        <v>1987</v>
      </c>
      <c r="C464" s="17">
        <v>107</v>
      </c>
      <c r="D464" s="20">
        <f>$K464+$R464+$Y464+$AF464+$AM464+$AT464</f>
        <v>1</v>
      </c>
      <c r="E464" s="21">
        <f>$L464+$S464+$Z464+$AG464+$AN464+$AU464</f>
        <v>0</v>
      </c>
      <c r="F464" s="21">
        <f>$M464+$T464+$AA464+$AH464+$AO464+$AV464</f>
        <v>4</v>
      </c>
      <c r="G464" s="22">
        <f>MAX($N464,$U464,$AB464,$AI464,$AP464,$AW464)</f>
        <v>4</v>
      </c>
      <c r="H464" s="22">
        <f>$O464+$V464+$AC464+$AJ464+$AQ464+$AX464</f>
        <v>0</v>
      </c>
      <c r="I464" s="22">
        <f>$P464+$W464+$AD464+$AK464+$AR464+$AY464</f>
        <v>0</v>
      </c>
      <c r="J464" s="23">
        <f>IF(D464-E464&lt;&gt;0,F464/(D464-E464),"")</f>
        <v>4</v>
      </c>
      <c r="K464" s="24"/>
      <c r="L464" s="24"/>
      <c r="M464" s="24"/>
      <c r="N464" s="24"/>
      <c r="O464" s="24"/>
      <c r="P464" s="24"/>
      <c r="Q464" s="26">
        <f>IF(K464-L464&lt;&gt;0,M464/(K464-L464),"")</f>
      </c>
      <c r="R464" s="38">
        <v>1</v>
      </c>
      <c r="S464" s="38">
        <v>0</v>
      </c>
      <c r="T464" s="38">
        <v>4</v>
      </c>
      <c r="U464" s="38">
        <v>4</v>
      </c>
      <c r="V464" s="38"/>
      <c r="W464" s="38"/>
      <c r="X464" s="29">
        <f>IF(R464-S464&lt;&gt;0,T464/(R464-S464),"")</f>
        <v>4</v>
      </c>
      <c r="Y464" s="30"/>
      <c r="Z464" s="30"/>
      <c r="AA464" s="30"/>
      <c r="AB464" s="30"/>
      <c r="AC464" s="30"/>
      <c r="AD464" s="30"/>
      <c r="AE464" s="31">
        <f>IF(Y464-Z464&lt;&gt;0,AA464/(Y464-Z464),"")</f>
      </c>
      <c r="AF464" s="32"/>
      <c r="AG464" s="32"/>
      <c r="AH464" s="32"/>
      <c r="AI464" s="32"/>
      <c r="AJ464" s="32"/>
      <c r="AK464" s="32"/>
      <c r="AL464" s="33">
        <f>IF(AF464-AG464&lt;&gt;0,AH464/(AF464-AG464),"")</f>
      </c>
      <c r="AM464" s="34"/>
      <c r="AN464" s="34"/>
      <c r="AO464" s="34"/>
      <c r="AP464" s="34"/>
      <c r="AQ464" s="34"/>
      <c r="AR464" s="34"/>
      <c r="AS464" s="35">
        <f>IF(AM464-AN464&lt;&gt;0,AO464/(AM464-AN464),"")</f>
      </c>
      <c r="AT464" s="36"/>
      <c r="AU464" s="36"/>
      <c r="AV464" s="36"/>
      <c r="AW464" s="36"/>
      <c r="AX464" s="36"/>
      <c r="AY464" s="36"/>
      <c r="AZ464" s="36">
        <f>IF(AT464-AU464&lt;&gt;0,AV464/(AT464-AU464),"")</f>
      </c>
    </row>
    <row r="465" spans="1:52" ht="12.75" customHeight="1">
      <c r="A465" s="17" t="s">
        <v>478</v>
      </c>
      <c r="B465" s="17"/>
      <c r="C465" s="17">
        <v>618</v>
      </c>
      <c r="D465" s="20">
        <f>$K465+$R465+$Y465+$AF465+$AM465+$AT465</f>
        <v>37</v>
      </c>
      <c r="E465" s="21">
        <f>$L465+$S465+$Z465+$AG465+$AN465+$AU465</f>
        <v>13</v>
      </c>
      <c r="F465" s="21">
        <f>$M465+$T465+$AA465+$AH465+$AO465+$AV465</f>
        <v>539</v>
      </c>
      <c r="G465" s="22">
        <f>MAX($N465,$U465,$AB465,$AI465,$AP465,$AW465)</f>
        <v>60</v>
      </c>
      <c r="H465" s="22">
        <f>$O465+$V465+$AC465+$AJ465+$AQ465+$AX465</f>
        <v>1</v>
      </c>
      <c r="I465" s="22">
        <f>$P465+$W465+$AD465+$AK465+$AR465+$AY465</f>
        <v>0</v>
      </c>
      <c r="J465" s="23">
        <f>IF(D465-E465&lt;&gt;0,F465/(D465-E465),"")</f>
        <v>22.458333333333332</v>
      </c>
      <c r="K465" s="24">
        <v>30</v>
      </c>
      <c r="L465" s="24">
        <v>12</v>
      </c>
      <c r="M465" s="24">
        <v>402</v>
      </c>
      <c r="N465" s="25">
        <v>48</v>
      </c>
      <c r="O465" s="24"/>
      <c r="P465" s="24"/>
      <c r="Q465" s="26">
        <f>IF(K465-L465&lt;&gt;0,M465/(K465-L465),"")</f>
        <v>22.333333333333332</v>
      </c>
      <c r="R465" s="38">
        <v>7</v>
      </c>
      <c r="S465" s="38">
        <v>1</v>
      </c>
      <c r="T465" s="38">
        <v>137</v>
      </c>
      <c r="U465" s="37">
        <v>60</v>
      </c>
      <c r="V465" s="38">
        <v>1</v>
      </c>
      <c r="W465" s="38"/>
      <c r="X465" s="29">
        <f>IF(R465-S465&lt;&gt;0,T465/(R465-S465),"")</f>
        <v>22.833333333333332</v>
      </c>
      <c r="Y465" s="72"/>
      <c r="Z465" s="72"/>
      <c r="AA465" s="72"/>
      <c r="AB465" s="72"/>
      <c r="AC465" s="72"/>
      <c r="AD465" s="72"/>
      <c r="AE465" s="31">
        <f>IF(Y465-Z465&lt;&gt;0,AA465/(Y465-Z465),"")</f>
      </c>
      <c r="AF465" s="73"/>
      <c r="AG465" s="73"/>
      <c r="AH465" s="73"/>
      <c r="AI465" s="73"/>
      <c r="AJ465" s="73"/>
      <c r="AK465" s="73"/>
      <c r="AL465" s="33">
        <f>IF(AF465-AG465&lt;&gt;0,AH465/(AF465-AG465),"")</f>
      </c>
      <c r="AM465" s="74"/>
      <c r="AN465" s="74"/>
      <c r="AO465" s="74"/>
      <c r="AP465" s="74"/>
      <c r="AQ465" s="74"/>
      <c r="AR465" s="74"/>
      <c r="AS465" s="35">
        <f>IF(AM465-AN465&lt;&gt;0,AO465/(AM465-AN465),"")</f>
      </c>
      <c r="AT465" s="36"/>
      <c r="AU465" s="36"/>
      <c r="AV465" s="36"/>
      <c r="AW465" s="36"/>
      <c r="AX465" s="36"/>
      <c r="AY465" s="36"/>
      <c r="AZ465" s="36">
        <f>IF(AT465-AU465&lt;&gt;0,AV465/(AT465-AU465),"")</f>
      </c>
    </row>
    <row r="466" spans="1:52" ht="12.75" customHeight="1">
      <c r="A466" s="17" t="s">
        <v>479</v>
      </c>
      <c r="B466" s="17"/>
      <c r="C466" s="17">
        <v>187</v>
      </c>
      <c r="D466" s="20">
        <f>$K466+$R466+$Y466+$AF466+$AM466+$AT466</f>
        <v>18</v>
      </c>
      <c r="E466" s="21">
        <f>$L466+$S466+$Z466+$AG466+$AN466+$AU466</f>
        <v>3</v>
      </c>
      <c r="F466" s="21">
        <f>$M466+$T466+$AA466+$AH466+$AO466+$AV466</f>
        <v>305</v>
      </c>
      <c r="G466" s="22">
        <f>MAX($N466,$U466,$AB466,$AI466,$AP466,$AW466)</f>
        <v>66</v>
      </c>
      <c r="H466" s="22">
        <f>$O466+$V466+$AC466+$AJ466+$AQ466+$AX466</f>
        <v>2</v>
      </c>
      <c r="I466" s="22">
        <f>$P466+$W466+$AD466+$AK466+$AR466+$AY466</f>
        <v>0</v>
      </c>
      <c r="J466" s="23">
        <f>IF(D466-E466&lt;&gt;0,F466/(D466-E466),"")</f>
        <v>20.333333333333332</v>
      </c>
      <c r="K466" s="24"/>
      <c r="L466" s="24"/>
      <c r="M466" s="24"/>
      <c r="N466" s="24"/>
      <c r="O466" s="24"/>
      <c r="P466" s="24"/>
      <c r="Q466" s="26">
        <f>IF(K466-L466&lt;&gt;0,M466/(K466-L466),"")</f>
      </c>
      <c r="R466" s="38">
        <v>1</v>
      </c>
      <c r="S466" s="38">
        <v>0</v>
      </c>
      <c r="T466" s="38">
        <v>0</v>
      </c>
      <c r="U466" s="38">
        <v>0</v>
      </c>
      <c r="V466" s="38"/>
      <c r="W466" s="38"/>
      <c r="X466" s="29">
        <f>IF(R466-S466&lt;&gt;0,T466/(R466-S466),"")</f>
        <v>0</v>
      </c>
      <c r="Y466" s="30">
        <v>17</v>
      </c>
      <c r="Z466" s="30">
        <v>3</v>
      </c>
      <c r="AA466" s="30">
        <v>305</v>
      </c>
      <c r="AB466" s="30">
        <v>66</v>
      </c>
      <c r="AC466" s="30">
        <v>2</v>
      </c>
      <c r="AD466" s="30"/>
      <c r="AE466" s="31">
        <f>IF(Y466-Z466&lt;&gt;0,AA466/(Y466-Z466),"")</f>
        <v>21.785714285714285</v>
      </c>
      <c r="AF466" s="32"/>
      <c r="AG466" s="32"/>
      <c r="AH466" s="32"/>
      <c r="AI466" s="32"/>
      <c r="AJ466" s="32"/>
      <c r="AK466" s="32"/>
      <c r="AL466" s="33">
        <f>IF(AF466-AG466&lt;&gt;0,AH466/(AF466-AG466),"")</f>
      </c>
      <c r="AM466" s="34"/>
      <c r="AN466" s="34"/>
      <c r="AO466" s="34"/>
      <c r="AP466" s="34"/>
      <c r="AQ466" s="34"/>
      <c r="AR466" s="34"/>
      <c r="AS466" s="35">
        <f>IF(AM466-AN466&lt;&gt;0,AO466/(AM466-AN466),"")</f>
      </c>
      <c r="AT466" s="36"/>
      <c r="AU466" s="36"/>
      <c r="AV466" s="36"/>
      <c r="AW466" s="36"/>
      <c r="AX466" s="36"/>
      <c r="AY466" s="36"/>
      <c r="AZ466" s="36">
        <f>IF(AT466-AU466&lt;&gt;0,AV466/(AT466-AU466),"")</f>
      </c>
    </row>
    <row r="467" spans="1:52" ht="12.75" customHeight="1">
      <c r="A467" s="17" t="s">
        <v>480</v>
      </c>
      <c r="B467" s="17"/>
      <c r="C467" s="17">
        <v>178</v>
      </c>
      <c r="D467" s="20">
        <f>$K467+$R467+$Y467+$AF467+$AM467+$AT467</f>
        <v>29</v>
      </c>
      <c r="E467" s="21">
        <f>$L467+$S467+$Z467+$AG467+$AN467+$AU467</f>
        <v>4</v>
      </c>
      <c r="F467" s="21">
        <f>$M467+$T467+$AA467+$AH467+$AO467+$AV467</f>
        <v>187</v>
      </c>
      <c r="G467" s="22">
        <f>MAX($N467,$U467,$AB467,$AI467,$AP467,$AW467)</f>
        <v>21</v>
      </c>
      <c r="H467" s="22">
        <f>$O467+$V467+$AC467+$AJ467+$AQ467+$AX467</f>
        <v>0</v>
      </c>
      <c r="I467" s="22">
        <f>$P467+$W467+$AD467+$AK467+$AR467+$AY467</f>
        <v>0</v>
      </c>
      <c r="J467" s="23">
        <f>IF(D467-E467&lt;&gt;0,F467/(D467-E467),"")</f>
        <v>7.48</v>
      </c>
      <c r="K467" s="24">
        <v>1</v>
      </c>
      <c r="L467" s="24">
        <v>0</v>
      </c>
      <c r="M467" s="24">
        <v>19</v>
      </c>
      <c r="N467" s="24">
        <v>19</v>
      </c>
      <c r="O467" s="24"/>
      <c r="P467" s="24"/>
      <c r="Q467" s="26">
        <f>IF(K467-L467&lt;&gt;0,M467/(K467-L467),"")</f>
        <v>19</v>
      </c>
      <c r="R467" s="38">
        <v>5</v>
      </c>
      <c r="S467" s="38">
        <v>0</v>
      </c>
      <c r="T467" s="38">
        <v>35</v>
      </c>
      <c r="U467" s="38">
        <v>15</v>
      </c>
      <c r="V467" s="38"/>
      <c r="W467" s="38"/>
      <c r="X467" s="29">
        <f>IF(R467-S467&lt;&gt;0,T467/(R467-S467),"")</f>
        <v>7</v>
      </c>
      <c r="Y467" s="30">
        <v>23</v>
      </c>
      <c r="Z467" s="30">
        <v>4</v>
      </c>
      <c r="AA467" s="30">
        <v>133</v>
      </c>
      <c r="AB467" s="30">
        <v>21</v>
      </c>
      <c r="AC467" s="30"/>
      <c r="AD467" s="30"/>
      <c r="AE467" s="31">
        <f>IF(Y467-Z467&lt;&gt;0,AA467/(Y467-Z467),"")</f>
        <v>7</v>
      </c>
      <c r="AF467" s="32"/>
      <c r="AG467" s="32"/>
      <c r="AH467" s="32"/>
      <c r="AI467" s="32"/>
      <c r="AJ467" s="32"/>
      <c r="AK467" s="32"/>
      <c r="AL467" s="33">
        <f>IF(AF467-AG467&lt;&gt;0,AH467/(AF467-AG467),"")</f>
      </c>
      <c r="AM467" s="34"/>
      <c r="AN467" s="34"/>
      <c r="AO467" s="34"/>
      <c r="AP467" s="34"/>
      <c r="AQ467" s="34"/>
      <c r="AR467" s="34"/>
      <c r="AS467" s="35">
        <f>IF(AM467-AN467&lt;&gt;0,AO467/(AM467-AN467),"")</f>
      </c>
      <c r="AT467" s="36"/>
      <c r="AU467" s="36"/>
      <c r="AV467" s="36"/>
      <c r="AW467" s="36"/>
      <c r="AX467" s="36"/>
      <c r="AY467" s="36"/>
      <c r="AZ467" s="36">
        <f>IF(AT467-AU467&lt;&gt;0,AV467/(AT467-AU467),"")</f>
      </c>
    </row>
    <row r="468" spans="1:52" ht="12.75" customHeight="1">
      <c r="A468" s="42" t="s">
        <v>481</v>
      </c>
      <c r="B468" s="42">
        <v>2020</v>
      </c>
      <c r="C468" s="42">
        <v>666</v>
      </c>
      <c r="D468" s="20">
        <f>$K468+$R468+$Y468+$AF468+$AM468+$AT468</f>
        <v>3</v>
      </c>
      <c r="E468" s="21">
        <f>$L468+$S468+$Z468+$AG468+$AN468+$AU468</f>
        <v>0</v>
      </c>
      <c r="F468" s="21">
        <f>$M468+$T468+$AA468+$AH468+$AO468+$AV468</f>
        <v>62</v>
      </c>
      <c r="G468" s="22">
        <f>MAX($N468,$U468,$AB468,$AI468,$AP468,$AW468)</f>
        <v>28</v>
      </c>
      <c r="H468" s="22">
        <f>$O468+$V468+$AC468+$AJ468+$AQ468+$AX468</f>
        <v>0</v>
      </c>
      <c r="I468" s="22">
        <f>$P468+$W468+$AD468+$AK468+$AR468+$AY468</f>
        <v>0</v>
      </c>
      <c r="J468" s="23">
        <f>IF(D468-E468&lt;&gt;0,F468/(D468-E468),"")</f>
        <v>20.666666666666668</v>
      </c>
      <c r="K468" s="36"/>
      <c r="L468" s="36"/>
      <c r="M468" s="36"/>
      <c r="N468" s="36"/>
      <c r="O468" s="36"/>
      <c r="P468" s="36"/>
      <c r="Q468" s="43">
        <f>IF(K468-L468&lt;&gt;0,M468/(K468-L468),"")</f>
      </c>
      <c r="R468" s="44"/>
      <c r="S468" s="44"/>
      <c r="T468" s="44"/>
      <c r="U468" s="44"/>
      <c r="V468" s="44"/>
      <c r="W468" s="44"/>
      <c r="X468" s="29">
        <f>IF(R468-S468&lt;&gt;0,T468/(R468-S468),"")</f>
      </c>
      <c r="Y468" s="45"/>
      <c r="Z468" s="45"/>
      <c r="AA468" s="45"/>
      <c r="AB468" s="45"/>
      <c r="AC468" s="45"/>
      <c r="AD468" s="45"/>
      <c r="AE468" s="31">
        <f>IF(Y468-Z468&lt;&gt;0,AA468/(Y468-Z468),"")</f>
      </c>
      <c r="AF468" s="47">
        <v>1</v>
      </c>
      <c r="AG468" s="47">
        <v>0</v>
      </c>
      <c r="AH468" s="47">
        <v>28</v>
      </c>
      <c r="AI468" s="47">
        <v>28</v>
      </c>
      <c r="AJ468" s="47"/>
      <c r="AK468" s="47"/>
      <c r="AL468" s="33">
        <f>IF(AF468-AG468&lt;&gt;0,AH468/(AF468-AG468),"")</f>
        <v>28</v>
      </c>
      <c r="AM468" s="48">
        <v>2</v>
      </c>
      <c r="AN468" s="48">
        <v>0</v>
      </c>
      <c r="AO468" s="48">
        <v>34</v>
      </c>
      <c r="AP468" s="48">
        <v>17</v>
      </c>
      <c r="AQ468" s="48"/>
      <c r="AR468" s="48"/>
      <c r="AS468" s="35">
        <f>IF(AM468-AN468&lt;&gt;0,AO468/(AM468-AN468),"")</f>
        <v>17</v>
      </c>
      <c r="AT468" s="36"/>
      <c r="AU468" s="36"/>
      <c r="AV468" s="36"/>
      <c r="AW468" s="36"/>
      <c r="AX468" s="36"/>
      <c r="AY468" s="36"/>
      <c r="AZ468" s="36">
        <f>IF(AT468-AU468&lt;&gt;0,AV468/(AT468-AU468),"")</f>
      </c>
    </row>
    <row r="469" spans="1:52" ht="12.75" customHeight="1">
      <c r="A469" s="17" t="s">
        <v>482</v>
      </c>
      <c r="B469" s="17"/>
      <c r="C469" s="17">
        <v>153</v>
      </c>
      <c r="D469" s="20">
        <f>$K469+$R469+$Y469+$AF469+$AM469+$AT469</f>
        <v>6</v>
      </c>
      <c r="E469" s="21">
        <f>$L469+$S469+$Z469+$AG469+$AN469+$AU469</f>
        <v>0</v>
      </c>
      <c r="F469" s="21">
        <f>$M469+$T469+$AA469+$AH469+$AO469+$AV469</f>
        <v>58</v>
      </c>
      <c r="G469" s="22">
        <f>MAX($N469,$U469,$AB469,$AI469,$AP469,$AW469)</f>
        <v>25</v>
      </c>
      <c r="H469" s="22">
        <f>$O469+$V469+$AC469+$AJ469+$AQ469+$AX469</f>
        <v>0</v>
      </c>
      <c r="I469" s="22">
        <f>$P469+$W469+$AD469+$AK469+$AR469+$AY469</f>
        <v>0</v>
      </c>
      <c r="J469" s="23">
        <f>IF(D469-E469&lt;&gt;0,F469/(D469-E469),"")</f>
        <v>9.666666666666666</v>
      </c>
      <c r="K469" s="24"/>
      <c r="L469" s="24"/>
      <c r="M469" s="24"/>
      <c r="N469" s="24"/>
      <c r="O469" s="24"/>
      <c r="P469" s="24"/>
      <c r="Q469" s="26">
        <f>IF(K469-L469&lt;&gt;0,M469/(K469-L469),"")</f>
      </c>
      <c r="R469" s="27"/>
      <c r="S469" s="27"/>
      <c r="T469" s="27"/>
      <c r="U469" s="27"/>
      <c r="V469" s="27"/>
      <c r="W469" s="27"/>
      <c r="X469" s="29">
        <f>IF(R469-S469&lt;&gt;0,T469/(R469-S469),"")</f>
      </c>
      <c r="Y469" s="30">
        <v>6</v>
      </c>
      <c r="Z469" s="30">
        <v>0</v>
      </c>
      <c r="AA469" s="30">
        <v>58</v>
      </c>
      <c r="AB469" s="30">
        <v>25</v>
      </c>
      <c r="AC469" s="30"/>
      <c r="AD469" s="30"/>
      <c r="AE469" s="31">
        <f>IF(Y469-Z469&lt;&gt;0,AA469/(Y469-Z469),"")</f>
        <v>9.666666666666666</v>
      </c>
      <c r="AF469" s="32"/>
      <c r="AG469" s="32"/>
      <c r="AH469" s="32"/>
      <c r="AI469" s="32"/>
      <c r="AJ469" s="32"/>
      <c r="AK469" s="32"/>
      <c r="AL469" s="33">
        <f>IF(AF469-AG469&lt;&gt;0,AH469/(AF469-AG469),"")</f>
      </c>
      <c r="AM469" s="34"/>
      <c r="AN469" s="34"/>
      <c r="AO469" s="34"/>
      <c r="AP469" s="34"/>
      <c r="AQ469" s="34"/>
      <c r="AR469" s="34"/>
      <c r="AS469" s="35">
        <f>IF(AM469-AN469&lt;&gt;0,AO469/(AM469-AN469),"")</f>
      </c>
      <c r="AT469" s="36"/>
      <c r="AU469" s="36"/>
      <c r="AV469" s="36"/>
      <c r="AW469" s="36"/>
      <c r="AX469" s="36"/>
      <c r="AY469" s="36"/>
      <c r="AZ469" s="36">
        <f>IF(AT469-AU469&lt;&gt;0,AV469/(AT469-AU469),"")</f>
      </c>
    </row>
    <row r="470" spans="1:52" ht="12.75" customHeight="1">
      <c r="A470" s="17" t="s">
        <v>483</v>
      </c>
      <c r="B470" s="17"/>
      <c r="C470" s="17">
        <v>388</v>
      </c>
      <c r="D470" s="20">
        <f>$K470+$R470+$Y470+$AF470+$AM470+$AT470</f>
        <v>90</v>
      </c>
      <c r="E470" s="21">
        <f>$L470+$S470+$Z470+$AG470+$AN470+$AU470</f>
        <v>19</v>
      </c>
      <c r="F470" s="21">
        <f>$M470+$T470+$AA470+$AH470+$AO470+$AV470</f>
        <v>883</v>
      </c>
      <c r="G470" s="22">
        <f>MAX($N470,$U470,$AB470,$AI470,$AP470,$AW470)</f>
        <v>58</v>
      </c>
      <c r="H470" s="22">
        <f>$O470+$V470+$AC470+$AJ470+$AQ470+$AX470</f>
        <v>2</v>
      </c>
      <c r="I470" s="22">
        <f>$P470+$W470+$AD470+$AK470+$AR470+$AY470</f>
        <v>0</v>
      </c>
      <c r="J470" s="23">
        <f>IF(D470-E470&lt;&gt;0,F470/(D470-E470),"")</f>
        <v>12.43661971830986</v>
      </c>
      <c r="K470" s="24"/>
      <c r="L470" s="24"/>
      <c r="M470" s="24"/>
      <c r="N470" s="24"/>
      <c r="O470" s="24"/>
      <c r="P470" s="24"/>
      <c r="Q470" s="26">
        <f>IF(K470-L470&lt;&gt;0,M470/(K470-L470),"")</f>
      </c>
      <c r="R470" s="38">
        <v>9</v>
      </c>
      <c r="S470" s="38">
        <v>1</v>
      </c>
      <c r="T470" s="38">
        <v>89</v>
      </c>
      <c r="U470" s="38">
        <v>24</v>
      </c>
      <c r="V470" s="38"/>
      <c r="W470" s="38"/>
      <c r="X470" s="29">
        <f>IF(R470-S470&lt;&gt;0,T470/(R470-S470),"")</f>
        <v>11.125</v>
      </c>
      <c r="Y470" s="39">
        <v>55</v>
      </c>
      <c r="Z470" s="39">
        <v>14</v>
      </c>
      <c r="AA470" s="39">
        <v>596</v>
      </c>
      <c r="AB470" s="30">
        <v>58</v>
      </c>
      <c r="AC470" s="30">
        <v>2</v>
      </c>
      <c r="AD470" s="30"/>
      <c r="AE470" s="31">
        <f>IF(Y470-Z470&lt;&gt;0,AA470/(Y470-Z470),"")</f>
        <v>14.536585365853659</v>
      </c>
      <c r="AF470" s="32">
        <v>18</v>
      </c>
      <c r="AG470" s="32">
        <f>(2+1)+0</f>
        <v>3</v>
      </c>
      <c r="AH470" s="32">
        <f>(46+44)+64</f>
        <v>154</v>
      </c>
      <c r="AI470" s="28">
        <v>43</v>
      </c>
      <c r="AJ470" s="28"/>
      <c r="AK470" s="28"/>
      <c r="AL470" s="33">
        <f>IF(AF470-AG470&lt;&gt;0,AH470/(AF470-AG470),"")</f>
        <v>10.266666666666667</v>
      </c>
      <c r="AM470" s="40">
        <f>7+1</f>
        <v>8</v>
      </c>
      <c r="AN470" s="40">
        <v>1</v>
      </c>
      <c r="AO470" s="40">
        <f>22+22</f>
        <v>44</v>
      </c>
      <c r="AP470" s="34">
        <v>22</v>
      </c>
      <c r="AQ470" s="34"/>
      <c r="AR470" s="34"/>
      <c r="AS470" s="35">
        <f>IF(AM470-AN470&lt;&gt;0,AO470/(AM470-AN470),"")</f>
        <v>6.285714285714286</v>
      </c>
      <c r="AT470" s="36"/>
      <c r="AU470" s="36"/>
      <c r="AV470" s="36"/>
      <c r="AW470" s="36"/>
      <c r="AX470" s="36"/>
      <c r="AY470" s="36"/>
      <c r="AZ470" s="36">
        <f>IF(AT470-AU470&lt;&gt;0,AV470/(AT470-AU470),"")</f>
      </c>
    </row>
    <row r="471" spans="1:52" ht="12.75" customHeight="1">
      <c r="A471" s="17" t="s">
        <v>484</v>
      </c>
      <c r="B471" s="17"/>
      <c r="C471" s="17">
        <v>312</v>
      </c>
      <c r="D471" s="20">
        <f>$K471+$R471+$Y471+$AF471+$AM471+$AT471</f>
        <v>4</v>
      </c>
      <c r="E471" s="21">
        <f>$L471+$S471+$Z471+$AG471+$AN471+$AU471</f>
        <v>1</v>
      </c>
      <c r="F471" s="21">
        <f>$M471+$T471+$AA471+$AH471+$AO471+$AV471</f>
        <v>21</v>
      </c>
      <c r="G471" s="22">
        <f>MAX($N471,$U471,$AB471,$AI471,$AP471,$AW471)</f>
        <v>12</v>
      </c>
      <c r="H471" s="22">
        <f>$O471+$V471+$AC471+$AJ471+$AQ471+$AX471</f>
        <v>0</v>
      </c>
      <c r="I471" s="22">
        <f>$P471+$W471+$AD471+$AK471+$AR471+$AY471</f>
        <v>0</v>
      </c>
      <c r="J471" s="23">
        <f>IF(D471-E471&lt;&gt;0,F471/(D471-E471),"")</f>
        <v>7</v>
      </c>
      <c r="K471" s="24"/>
      <c r="L471" s="24"/>
      <c r="M471" s="24"/>
      <c r="N471" s="24"/>
      <c r="O471" s="24"/>
      <c r="P471" s="24"/>
      <c r="Q471" s="26">
        <f>IF(K471-L471&lt;&gt;0,M471/(K471-L471),"")</f>
      </c>
      <c r="R471" s="38">
        <v>3</v>
      </c>
      <c r="S471" s="38">
        <v>1</v>
      </c>
      <c r="T471" s="38">
        <v>17</v>
      </c>
      <c r="U471" s="38">
        <v>12</v>
      </c>
      <c r="V471" s="38"/>
      <c r="W471" s="38"/>
      <c r="X471" s="29">
        <f>IF(R471-S471&lt;&gt;0,T471/(R471-S471),"")</f>
        <v>8.5</v>
      </c>
      <c r="Y471" s="30">
        <v>1</v>
      </c>
      <c r="Z471" s="30">
        <v>0</v>
      </c>
      <c r="AA471" s="30">
        <v>4</v>
      </c>
      <c r="AB471" s="30">
        <v>4</v>
      </c>
      <c r="AC471" s="30"/>
      <c r="AD471" s="30"/>
      <c r="AE471" s="31">
        <f>IF(Y471-Z471&lt;&gt;0,AA471/(Y471-Z471),"")</f>
        <v>4</v>
      </c>
      <c r="AF471" s="32"/>
      <c r="AG471" s="32"/>
      <c r="AH471" s="32"/>
      <c r="AI471" s="32"/>
      <c r="AJ471" s="32"/>
      <c r="AK471" s="32"/>
      <c r="AL471" s="33">
        <f>IF(AF471-AG471&lt;&gt;0,AH471/(AF471-AG471),"")</f>
      </c>
      <c r="AM471" s="34"/>
      <c r="AN471" s="34"/>
      <c r="AO471" s="34"/>
      <c r="AP471" s="34"/>
      <c r="AQ471" s="34"/>
      <c r="AR471" s="34"/>
      <c r="AS471" s="35">
        <f>IF(AM471-AN471&lt;&gt;0,AO471/(AM471-AN471),"")</f>
      </c>
      <c r="AT471" s="36"/>
      <c r="AU471" s="36"/>
      <c r="AV471" s="36"/>
      <c r="AW471" s="36"/>
      <c r="AX471" s="36"/>
      <c r="AY471" s="36"/>
      <c r="AZ471" s="36">
        <f>IF(AT471-AU471&lt;&gt;0,AV471/(AT471-AU471),"")</f>
      </c>
    </row>
    <row r="472" spans="1:52" ht="12.75" customHeight="1">
      <c r="A472" s="17" t="s">
        <v>485</v>
      </c>
      <c r="B472" s="17"/>
      <c r="C472" s="17">
        <v>418</v>
      </c>
      <c r="D472" s="20">
        <f>$K472+$R472+$Y472+$AF472+$AM472+$AT472</f>
        <v>3</v>
      </c>
      <c r="E472" s="21">
        <f>$L472+$S472+$Z472+$AG472+$AN472+$AU472</f>
        <v>0</v>
      </c>
      <c r="F472" s="21">
        <f>$M472+$T472+$AA472+$AH472+$AO472+$AV472</f>
        <v>29</v>
      </c>
      <c r="G472" s="22">
        <f>MAX($N472,$U472,$AB472,$AI472,$AP472,$AW472)</f>
        <v>24</v>
      </c>
      <c r="H472" s="22">
        <f>$O472+$V472+$AC472+$AJ472+$AQ472+$AX472</f>
        <v>0</v>
      </c>
      <c r="I472" s="22">
        <f>$P472+$W472+$AD472+$AK472+$AR472+$AY472</f>
        <v>0</v>
      </c>
      <c r="J472" s="23">
        <f>IF(D472-E472&lt;&gt;0,F472/(D472-E472),"")</f>
        <v>9.666666666666666</v>
      </c>
      <c r="K472" s="24"/>
      <c r="L472" s="24"/>
      <c r="M472" s="24"/>
      <c r="N472" s="24"/>
      <c r="O472" s="24"/>
      <c r="P472" s="24"/>
      <c r="Q472" s="26">
        <f>IF(K472-L472&lt;&gt;0,M472/(K472-L472),"")</f>
      </c>
      <c r="R472" s="38"/>
      <c r="S472" s="38"/>
      <c r="T472" s="38"/>
      <c r="U472" s="38"/>
      <c r="V472" s="38"/>
      <c r="W472" s="38"/>
      <c r="X472" s="29">
        <f>IF(R472-S472&lt;&gt;0,T472/(R472-S472),"")</f>
      </c>
      <c r="Y472" s="30"/>
      <c r="Z472" s="30"/>
      <c r="AA472" s="30"/>
      <c r="AB472" s="30"/>
      <c r="AC472" s="30"/>
      <c r="AD472" s="30"/>
      <c r="AE472" s="31">
        <f>IF(Y472-Z472&lt;&gt;0,AA472/(Y472-Z472),"")</f>
      </c>
      <c r="AF472" s="32"/>
      <c r="AG472" s="32"/>
      <c r="AH472" s="32"/>
      <c r="AI472" s="32"/>
      <c r="AJ472" s="32"/>
      <c r="AK472" s="32"/>
      <c r="AL472" s="33">
        <f>IF(AF472-AG472&lt;&gt;0,AH472/(AF472-AG472),"")</f>
      </c>
      <c r="AM472" s="34">
        <v>3</v>
      </c>
      <c r="AN472" s="34">
        <v>0</v>
      </c>
      <c r="AO472" s="34">
        <v>29</v>
      </c>
      <c r="AP472" s="34">
        <v>24</v>
      </c>
      <c r="AQ472" s="34"/>
      <c r="AR472" s="34"/>
      <c r="AS472" s="35">
        <f>IF(AM472-AN472&lt;&gt;0,AO472/(AM472-AN472),"")</f>
        <v>9.666666666666666</v>
      </c>
      <c r="AT472" s="36"/>
      <c r="AU472" s="36"/>
      <c r="AV472" s="36"/>
      <c r="AW472" s="36"/>
      <c r="AX472" s="36"/>
      <c r="AY472" s="36"/>
      <c r="AZ472" s="36">
        <f>IF(AT472-AU472&lt;&gt;0,AV472/(AT472-AU472),"")</f>
      </c>
    </row>
    <row r="473" spans="1:52" ht="12.75" customHeight="1">
      <c r="A473" s="17" t="s">
        <v>486</v>
      </c>
      <c r="B473" s="17"/>
      <c r="C473" s="17">
        <v>281</v>
      </c>
      <c r="D473" s="20">
        <f>$K473+$R473+$Y473+$AF473+$AM473+$AT473</f>
        <v>35</v>
      </c>
      <c r="E473" s="21">
        <f>$L473+$S473+$Z473+$AG473+$AN473+$AU473</f>
        <v>14</v>
      </c>
      <c r="F473" s="21">
        <f>$M473+$T473+$AA473+$AH473+$AO473+$AV473</f>
        <v>322</v>
      </c>
      <c r="G473" s="22">
        <f>MAX($N473,$U473,$AB473,$AI473,$AP473,$AW473)</f>
        <v>39</v>
      </c>
      <c r="H473" s="22">
        <f>$O473+$V473+$AC473+$AJ473+$AQ473+$AX473</f>
        <v>0</v>
      </c>
      <c r="I473" s="22">
        <f>$P473+$W473+$AD473+$AK473+$AR473+$AY473</f>
        <v>0</v>
      </c>
      <c r="J473" s="23">
        <f>IF(D473-E473&lt;&gt;0,F473/(D473-E473),"")</f>
        <v>15.333333333333334</v>
      </c>
      <c r="K473" s="24">
        <v>20</v>
      </c>
      <c r="L473" s="24">
        <v>8</v>
      </c>
      <c r="M473" s="24">
        <v>202</v>
      </c>
      <c r="N473" s="24">
        <v>39</v>
      </c>
      <c r="O473" s="24"/>
      <c r="P473" s="24"/>
      <c r="Q473" s="26">
        <f>IF(K473-L473&lt;&gt;0,M473/(K473-L473),"")</f>
        <v>16.833333333333332</v>
      </c>
      <c r="R473" s="38">
        <v>6</v>
      </c>
      <c r="S473" s="38">
        <v>2</v>
      </c>
      <c r="T473" s="38">
        <v>68</v>
      </c>
      <c r="U473" s="38">
        <v>23</v>
      </c>
      <c r="V473" s="38"/>
      <c r="W473" s="38"/>
      <c r="X473" s="29">
        <f>IF(R473-S473&lt;&gt;0,T473/(R473-S473),"")</f>
        <v>17</v>
      </c>
      <c r="Y473" s="30">
        <v>8</v>
      </c>
      <c r="Z473" s="30">
        <v>4</v>
      </c>
      <c r="AA473" s="30">
        <v>50</v>
      </c>
      <c r="AB473" s="30">
        <v>24</v>
      </c>
      <c r="AC473" s="30"/>
      <c r="AD473" s="30"/>
      <c r="AE473" s="31">
        <f>IF(Y473-Z473&lt;&gt;0,AA473/(Y473-Z473),"")</f>
        <v>12.5</v>
      </c>
      <c r="AF473" s="32">
        <v>1</v>
      </c>
      <c r="AG473" s="32">
        <v>0</v>
      </c>
      <c r="AH473" s="32">
        <v>2</v>
      </c>
      <c r="AI473" s="32">
        <v>2</v>
      </c>
      <c r="AJ473" s="32"/>
      <c r="AK473" s="32"/>
      <c r="AL473" s="33">
        <f>IF(AF473-AG473&lt;&gt;0,AH473/(AF473-AG473),"")</f>
        <v>2</v>
      </c>
      <c r="AM473" s="34"/>
      <c r="AN473" s="34"/>
      <c r="AO473" s="34"/>
      <c r="AP473" s="34"/>
      <c r="AQ473" s="34"/>
      <c r="AR473" s="34"/>
      <c r="AS473" s="35">
        <f>IF(AM473-AN473&lt;&gt;0,AO473/(AM473-AN473),"")</f>
      </c>
      <c r="AT473" s="36"/>
      <c r="AU473" s="36"/>
      <c r="AV473" s="36"/>
      <c r="AW473" s="36"/>
      <c r="AX473" s="36"/>
      <c r="AY473" s="36"/>
      <c r="AZ473" s="36">
        <f>IF(AT473-AU473&lt;&gt;0,AV473/(AT473-AU473),"")</f>
      </c>
    </row>
    <row r="474" spans="1:52" ht="12.75" customHeight="1">
      <c r="A474" s="17" t="s">
        <v>487</v>
      </c>
      <c r="B474" s="17"/>
      <c r="C474" s="17">
        <v>601</v>
      </c>
      <c r="D474" s="20">
        <f>$K474+$R474+$Y474+$AF474+$AM474+$AT474</f>
        <v>2</v>
      </c>
      <c r="E474" s="21">
        <f>$L474+$S474+$Z474+$AG474+$AN474+$AU474</f>
        <v>0</v>
      </c>
      <c r="F474" s="21">
        <f>$M474+$T474+$AA474+$AH474+$AO474+$AV474</f>
        <v>88</v>
      </c>
      <c r="G474" s="22">
        <f>MAX($N474,$U474,$AB474,$AI474,$AP474,$AW474)</f>
        <v>57</v>
      </c>
      <c r="H474" s="22">
        <f>$O474+$V474+$AC474+$AJ474+$AQ474+$AX474</f>
        <v>1</v>
      </c>
      <c r="I474" s="22">
        <f>$P474+$W474+$AD474+$AK474+$AR474+$AY474</f>
        <v>0</v>
      </c>
      <c r="J474" s="23">
        <f>IF(D474-E474&lt;&gt;0,F474/(D474-E474),"")</f>
        <v>44</v>
      </c>
      <c r="K474" s="24"/>
      <c r="L474" s="24"/>
      <c r="M474" s="24"/>
      <c r="N474" s="24"/>
      <c r="O474" s="24"/>
      <c r="P474" s="24"/>
      <c r="Q474" s="26"/>
      <c r="R474" s="38"/>
      <c r="S474" s="38"/>
      <c r="T474" s="38"/>
      <c r="U474" s="38"/>
      <c r="V474" s="38"/>
      <c r="W474" s="38"/>
      <c r="X474" s="29"/>
      <c r="Y474" s="30"/>
      <c r="Z474" s="30"/>
      <c r="AA474" s="30"/>
      <c r="AB474" s="30"/>
      <c r="AC474" s="30"/>
      <c r="AD474" s="30"/>
      <c r="AE474" s="31"/>
      <c r="AF474" s="32"/>
      <c r="AG474" s="32"/>
      <c r="AH474" s="32"/>
      <c r="AI474" s="32"/>
      <c r="AJ474" s="32"/>
      <c r="AK474" s="32"/>
      <c r="AL474" s="33">
        <f>IF(AF474-AG474&lt;&gt;0,AH474/(AF474-AG474),"")</f>
      </c>
      <c r="AM474" s="34">
        <v>2</v>
      </c>
      <c r="AN474" s="34">
        <v>0</v>
      </c>
      <c r="AO474" s="34">
        <v>88</v>
      </c>
      <c r="AP474" s="34">
        <v>57</v>
      </c>
      <c r="AQ474" s="34">
        <v>1</v>
      </c>
      <c r="AR474" s="34"/>
      <c r="AS474" s="35">
        <f>IF(AM474-AN474&lt;&gt;0,AO474/(AM474-AN474),"")</f>
        <v>44</v>
      </c>
      <c r="AT474" s="36"/>
      <c r="AU474" s="36"/>
      <c r="AV474" s="36"/>
      <c r="AW474" s="36"/>
      <c r="AX474" s="36"/>
      <c r="AY474" s="36"/>
      <c r="AZ474" s="36">
        <f>IF(AT474-AU474&lt;&gt;0,AV474/(AT474-AU474),"")</f>
      </c>
    </row>
    <row r="475" spans="1:52" ht="12.75" customHeight="1">
      <c r="A475" s="17" t="s">
        <v>488</v>
      </c>
      <c r="B475" s="17"/>
      <c r="C475" s="17">
        <v>567</v>
      </c>
      <c r="D475" s="20">
        <f>$K475+$R475+$Y475+$AF475+$AM475+$AT475</f>
        <v>11</v>
      </c>
      <c r="E475" s="21">
        <f>$L475+$S475+$Z475+$AG475+$AN475+$AU475</f>
        <v>3</v>
      </c>
      <c r="F475" s="21">
        <f>$M475+$T475+$AA475+$AH475+$AO475+$AV475</f>
        <v>59</v>
      </c>
      <c r="G475" s="22">
        <f>MAX($N475,$U475,$AB475,$AI475,$AP475,$AW475)</f>
        <v>20</v>
      </c>
      <c r="H475" s="22">
        <f>$O475+$V475+$AC475+$AJ475+$AQ475+$AX475</f>
        <v>0</v>
      </c>
      <c r="I475" s="22">
        <f>$P475+$W475+$AD475+$AK475+$AR475+$AY475</f>
        <v>0</v>
      </c>
      <c r="J475" s="23">
        <f>IF(D475-E475&lt;&gt;0,F475/(D475-E475),"")</f>
        <v>7.375</v>
      </c>
      <c r="K475" s="24">
        <v>1</v>
      </c>
      <c r="L475" s="24">
        <v>0</v>
      </c>
      <c r="M475" s="24">
        <v>0</v>
      </c>
      <c r="N475" s="24">
        <v>0</v>
      </c>
      <c r="O475" s="24"/>
      <c r="P475" s="24"/>
      <c r="Q475" s="26">
        <f>IF(K475-L475&lt;&gt;0,M475/(K475-L475),"")</f>
        <v>0</v>
      </c>
      <c r="R475" s="38">
        <v>2</v>
      </c>
      <c r="S475" s="38">
        <v>1</v>
      </c>
      <c r="T475" s="38">
        <v>16</v>
      </c>
      <c r="U475" s="37">
        <v>16</v>
      </c>
      <c r="V475" s="38"/>
      <c r="W475" s="38"/>
      <c r="X475" s="29">
        <f>IF(R475-S475&lt;&gt;0,T475/(R475-S475),"")</f>
        <v>16</v>
      </c>
      <c r="Y475" s="30">
        <v>3</v>
      </c>
      <c r="Z475" s="30">
        <v>2</v>
      </c>
      <c r="AA475" s="30">
        <v>6</v>
      </c>
      <c r="AB475" s="30">
        <v>4</v>
      </c>
      <c r="AC475" s="30"/>
      <c r="AD475" s="30"/>
      <c r="AE475" s="31">
        <f>IF(Y475-Z475&lt;&gt;0,AA475/(Y475-Z475),"")</f>
        <v>6</v>
      </c>
      <c r="AF475" s="32">
        <v>3</v>
      </c>
      <c r="AG475" s="32">
        <v>0</v>
      </c>
      <c r="AH475" s="32">
        <v>34</v>
      </c>
      <c r="AI475" s="32">
        <v>20</v>
      </c>
      <c r="AJ475" s="32"/>
      <c r="AK475" s="32"/>
      <c r="AL475" s="33">
        <f>IF(AF475-AG475&lt;&gt;0,AH475/(AF475-AG475),"")</f>
        <v>11.333333333333334</v>
      </c>
      <c r="AM475" s="40">
        <v>2</v>
      </c>
      <c r="AN475" s="40">
        <v>0</v>
      </c>
      <c r="AO475" s="40">
        <v>3</v>
      </c>
      <c r="AP475" s="40">
        <v>2</v>
      </c>
      <c r="AQ475" s="40"/>
      <c r="AR475" s="40"/>
      <c r="AS475" s="35">
        <f>IF(AM475-AN475&lt;&gt;0,AO475/(AM475-AN475),"")</f>
        <v>1.5</v>
      </c>
      <c r="AT475" s="36"/>
      <c r="AU475" s="36"/>
      <c r="AV475" s="36"/>
      <c r="AW475" s="36"/>
      <c r="AX475" s="36"/>
      <c r="AY475" s="36"/>
      <c r="AZ475" s="36">
        <f>IF(AT475-AU475&lt;&gt;0,AV475/(AT475-AU475),"")</f>
      </c>
    </row>
    <row r="476" spans="1:52" ht="12.75" customHeight="1">
      <c r="A476" s="17" t="s">
        <v>489</v>
      </c>
      <c r="B476" s="17"/>
      <c r="C476" s="17">
        <v>599</v>
      </c>
      <c r="D476" s="20">
        <f>$K476+$R476+$Y476+$AF476+$AM476+$AT476</f>
        <v>1</v>
      </c>
      <c r="E476" s="21">
        <f>$L476+$S476+$Z476+$AG476+$AN476+$AU476</f>
        <v>0</v>
      </c>
      <c r="F476" s="21">
        <f>$M476+$T476+$AA476+$AH476+$AO476+$AV476</f>
        <v>8</v>
      </c>
      <c r="G476" s="22">
        <f>MAX($N476,$U476,$AB476,$AI476,$AP476,$AW476)</f>
        <v>8</v>
      </c>
      <c r="H476" s="22">
        <f>$O476+$V476+$AC476+$AJ476+$AQ476+$AX476</f>
        <v>0</v>
      </c>
      <c r="I476" s="22">
        <f>$P476+$W476+$AD476+$AK476+$AR476+$AY476</f>
        <v>0</v>
      </c>
      <c r="J476" s="23">
        <f>IF(D476-E476&lt;&gt;0,F476/(D476-E476),"")</f>
        <v>8</v>
      </c>
      <c r="K476" s="24"/>
      <c r="L476" s="24"/>
      <c r="M476" s="24"/>
      <c r="N476" s="24"/>
      <c r="O476" s="24"/>
      <c r="P476" s="24"/>
      <c r="Q476" s="26"/>
      <c r="R476" s="38"/>
      <c r="S476" s="38"/>
      <c r="T476" s="38"/>
      <c r="U476" s="38"/>
      <c r="V476" s="38"/>
      <c r="W476" s="38"/>
      <c r="X476" s="29"/>
      <c r="Y476" s="30"/>
      <c r="Z476" s="30"/>
      <c r="AA476" s="30"/>
      <c r="AB476" s="30"/>
      <c r="AC476" s="30"/>
      <c r="AD476" s="30"/>
      <c r="AE476" s="31"/>
      <c r="AF476" s="32"/>
      <c r="AG476" s="32"/>
      <c r="AH476" s="32"/>
      <c r="AI476" s="32"/>
      <c r="AJ476" s="32"/>
      <c r="AK476" s="32"/>
      <c r="AL476" s="33">
        <f>IF(AF476-AG476&lt;&gt;0,AH476/(AF476-AG476),"")</f>
      </c>
      <c r="AM476" s="40">
        <v>1</v>
      </c>
      <c r="AN476" s="40">
        <v>0</v>
      </c>
      <c r="AO476" s="40">
        <v>8</v>
      </c>
      <c r="AP476" s="40">
        <v>8</v>
      </c>
      <c r="AQ476" s="40"/>
      <c r="AR476" s="40"/>
      <c r="AS476" s="35">
        <f>IF(AM476-AN476&lt;&gt;0,AO476/(AM476-AN476),"")</f>
        <v>8</v>
      </c>
      <c r="AT476" s="36"/>
      <c r="AU476" s="36"/>
      <c r="AV476" s="36"/>
      <c r="AW476" s="36"/>
      <c r="AX476" s="36"/>
      <c r="AY476" s="36"/>
      <c r="AZ476" s="36">
        <f>IF(AT476-AU476&lt;&gt;0,AV476/(AT476-AU476),"")</f>
      </c>
    </row>
    <row r="477" spans="1:52" ht="12.75" customHeight="1">
      <c r="A477" s="17" t="s">
        <v>490</v>
      </c>
      <c r="B477" s="17"/>
      <c r="C477" s="17">
        <v>500</v>
      </c>
      <c r="D477" s="20">
        <f>$K477+$R477+$Y477+$AF477+$AM477+$AT477</f>
        <v>43</v>
      </c>
      <c r="E477" s="21">
        <f>$L477+$S477+$Z477+$AG477+$AN477+$AU477</f>
        <v>1</v>
      </c>
      <c r="F477" s="21">
        <f>$M477+$T477+$AA477+$AH477+$AO477+$AV477</f>
        <v>439</v>
      </c>
      <c r="G477" s="22">
        <f>MAX($N477,$U477,$AB477,$AI477,$AP477,$AW477)</f>
        <v>48</v>
      </c>
      <c r="H477" s="22">
        <f>$O477+$V477+$AC477+$AJ477+$AQ477+$AX477</f>
        <v>0</v>
      </c>
      <c r="I477" s="22">
        <f>$P477+$W477+$AD477+$AK477+$AR477+$AY477</f>
        <v>0</v>
      </c>
      <c r="J477" s="23">
        <f>IF(D477-E477&lt;&gt;0,F477/(D477-E477),"")</f>
        <v>10.452380952380953</v>
      </c>
      <c r="K477" s="24"/>
      <c r="L477" s="24"/>
      <c r="M477" s="24"/>
      <c r="N477" s="24"/>
      <c r="O477" s="24"/>
      <c r="P477" s="24"/>
      <c r="Q477" s="26">
        <f>IF(K477-L477&lt;&gt;0,M477/(K477-L477),"")</f>
      </c>
      <c r="R477" s="38"/>
      <c r="S477" s="38"/>
      <c r="T477" s="38"/>
      <c r="U477" s="38"/>
      <c r="V477" s="38"/>
      <c r="W477" s="38"/>
      <c r="X477" s="29">
        <f>IF(R477-S477&lt;&gt;0,T477/(R477-S477),"")</f>
      </c>
      <c r="Y477" s="30">
        <v>1</v>
      </c>
      <c r="Z477" s="30">
        <v>0</v>
      </c>
      <c r="AA477" s="30">
        <v>14</v>
      </c>
      <c r="AB477" s="30">
        <v>14</v>
      </c>
      <c r="AC477" s="30"/>
      <c r="AD477" s="30"/>
      <c r="AE477" s="31">
        <f>IF(Y477-Z477&lt;&gt;0,AA477/(Y477-Z477),"")</f>
        <v>14</v>
      </c>
      <c r="AF477" s="32">
        <v>18</v>
      </c>
      <c r="AG477" s="32">
        <v>1</v>
      </c>
      <c r="AH477" s="32">
        <v>179</v>
      </c>
      <c r="AI477" s="32">
        <v>32</v>
      </c>
      <c r="AJ477" s="32"/>
      <c r="AK477" s="32"/>
      <c r="AL477" s="33">
        <f>IF(AF477-AG477&lt;&gt;0,AH477/(AF477-AG477),"")</f>
        <v>10.529411764705882</v>
      </c>
      <c r="AM477" s="40">
        <v>22</v>
      </c>
      <c r="AN477" s="40">
        <v>0</v>
      </c>
      <c r="AO477" s="40">
        <v>235</v>
      </c>
      <c r="AP477" s="34">
        <v>48</v>
      </c>
      <c r="AQ477" s="34"/>
      <c r="AR477" s="34"/>
      <c r="AS477" s="35">
        <f>IF(AM477-AN477&lt;&gt;0,AO477/(AM477-AN477),"")</f>
        <v>10.681818181818182</v>
      </c>
      <c r="AT477" s="36">
        <v>2</v>
      </c>
      <c r="AU477" s="36">
        <v>0</v>
      </c>
      <c r="AV477" s="36">
        <v>11</v>
      </c>
      <c r="AW477" s="36">
        <v>11</v>
      </c>
      <c r="AX477" s="36"/>
      <c r="AY477" s="36"/>
      <c r="AZ477" s="36">
        <f>IF(AT477-AU477&lt;&gt;0,AV477/(AT477-AU477),"")</f>
        <v>5.5</v>
      </c>
    </row>
    <row r="478" spans="1:52" ht="12.75" customHeight="1">
      <c r="A478" s="17" t="s">
        <v>491</v>
      </c>
      <c r="B478" s="17">
        <v>1975</v>
      </c>
      <c r="C478" s="17">
        <v>27</v>
      </c>
      <c r="D478" s="20">
        <f>$K478+$R478+$Y478+$AF478+$AM478+$AT478</f>
        <v>4</v>
      </c>
      <c r="E478" s="21">
        <f>$L478+$S478+$Z478+$AG478+$AN478+$AU478</f>
        <v>3</v>
      </c>
      <c r="F478" s="21">
        <f>$M478+$T478+$AA478+$AH478+$AO478+$AV478</f>
        <v>10</v>
      </c>
      <c r="G478" s="22">
        <f>MAX($N478,$U478,$AB478,$AI478,$AP478,$AW478)</f>
        <v>4</v>
      </c>
      <c r="H478" s="22">
        <f>$O478+$V478+$AC478+$AJ478+$AQ478+$AX478</f>
        <v>0</v>
      </c>
      <c r="I478" s="22">
        <f>$P478+$W478+$AD478+$AK478+$AR478+$AY478</f>
        <v>0</v>
      </c>
      <c r="J478" s="23">
        <f>IF(D478-E478&lt;&gt;0,F478/(D478-E478),"")</f>
        <v>10</v>
      </c>
      <c r="K478" s="24">
        <v>4</v>
      </c>
      <c r="L478" s="24">
        <v>3</v>
      </c>
      <c r="M478" s="24">
        <v>10</v>
      </c>
      <c r="N478" s="24">
        <v>4</v>
      </c>
      <c r="O478" s="24"/>
      <c r="P478" s="24"/>
      <c r="Q478" s="26">
        <f>IF(K478-L478&lt;&gt;0,M478/(K478-L478),"")</f>
        <v>10</v>
      </c>
      <c r="R478" s="38"/>
      <c r="S478" s="38"/>
      <c r="T478" s="38"/>
      <c r="U478" s="38"/>
      <c r="V478" s="38"/>
      <c r="W478" s="38"/>
      <c r="X478" s="29">
        <f>IF(R478-S478&lt;&gt;0,T478/(R478-S478),"")</f>
      </c>
      <c r="Y478" s="30"/>
      <c r="Z478" s="30"/>
      <c r="AA478" s="30"/>
      <c r="AB478" s="30"/>
      <c r="AC478" s="30"/>
      <c r="AD478" s="30"/>
      <c r="AE478" s="31">
        <f>IF(Y478-Z478&lt;&gt;0,AA478/(Y478-Z478),"")</f>
      </c>
      <c r="AF478" s="32"/>
      <c r="AG478" s="32"/>
      <c r="AH478" s="32"/>
      <c r="AI478" s="32"/>
      <c r="AJ478" s="32"/>
      <c r="AK478" s="32"/>
      <c r="AL478" s="33">
        <f>IF(AF478-AG478&lt;&gt;0,AH478/(AF478-AG478),"")</f>
      </c>
      <c r="AM478" s="34"/>
      <c r="AN478" s="34"/>
      <c r="AO478" s="34"/>
      <c r="AP478" s="34"/>
      <c r="AQ478" s="34"/>
      <c r="AR478" s="34"/>
      <c r="AS478" s="35">
        <f>IF(AM478-AN478&lt;&gt;0,AO478/(AM478-AN478),"")</f>
      </c>
      <c r="AT478" s="36"/>
      <c r="AU478" s="36"/>
      <c r="AV478" s="36"/>
      <c r="AW478" s="36"/>
      <c r="AX478" s="36"/>
      <c r="AY478" s="36"/>
      <c r="AZ478" s="36">
        <f>IF(AT478-AU478&lt;&gt;0,AV478/(AT478-AU478),"")</f>
      </c>
    </row>
    <row r="479" spans="1:52" ht="12.75" customHeight="1">
      <c r="A479" s="17" t="s">
        <v>492</v>
      </c>
      <c r="B479" s="17"/>
      <c r="C479" s="17"/>
      <c r="D479" s="20">
        <f>$K479+$R479+$Y479+$AF479+$AM479+$AT479</f>
        <v>1</v>
      </c>
      <c r="E479" s="21">
        <f>$L479+$S479+$Z479+$AG479+$AN479+$AU479</f>
        <v>0</v>
      </c>
      <c r="F479" s="21">
        <f>$M479+$T479+$AA479+$AH479+$AO479+$AV479</f>
        <v>0</v>
      </c>
      <c r="G479" s="22">
        <f>MAX($N479,$U479,$AB479,$AI479,$AP479,$AW479)</f>
        <v>0</v>
      </c>
      <c r="H479" s="22">
        <f>$O479+$V479+$AC479+$AJ479+$AQ479+$AX479</f>
        <v>0</v>
      </c>
      <c r="I479" s="22">
        <f>$P479+$W479+$AD479+$AK479+$AR479+$AY479</f>
        <v>0</v>
      </c>
      <c r="J479" s="23">
        <f>IF(D479-E479&lt;&gt;0,F479/(D479-E479),"")</f>
        <v>0</v>
      </c>
      <c r="K479" s="24"/>
      <c r="L479" s="24"/>
      <c r="M479" s="24"/>
      <c r="N479" s="24"/>
      <c r="O479" s="24"/>
      <c r="P479" s="24"/>
      <c r="Q479" s="26">
        <f>IF(K479-L479&lt;&gt;0,M479/(K479-L479),"")</f>
      </c>
      <c r="R479" s="27"/>
      <c r="S479" s="27"/>
      <c r="T479" s="27"/>
      <c r="U479" s="27"/>
      <c r="V479" s="27"/>
      <c r="W479" s="27"/>
      <c r="X479" s="29">
        <f>IF(R479-S479&lt;&gt;0,T479/(R479-S479),"")</f>
      </c>
      <c r="Y479" s="30">
        <v>1</v>
      </c>
      <c r="Z479" s="30">
        <v>0</v>
      </c>
      <c r="AA479" s="30">
        <v>0</v>
      </c>
      <c r="AB479" s="30">
        <v>0</v>
      </c>
      <c r="AC479" s="30"/>
      <c r="AD479" s="30"/>
      <c r="AE479" s="31">
        <f>IF(Y479-Z479&lt;&gt;0,AA479/(Y479-Z479),"")</f>
        <v>0</v>
      </c>
      <c r="AF479" s="32"/>
      <c r="AG479" s="32"/>
      <c r="AH479" s="32"/>
      <c r="AI479" s="32"/>
      <c r="AJ479" s="32"/>
      <c r="AK479" s="32"/>
      <c r="AL479" s="33">
        <f>IF(AF479-AG479&lt;&gt;0,AH479/(AF479-AG479),"")</f>
      </c>
      <c r="AM479" s="34"/>
      <c r="AN479" s="34"/>
      <c r="AO479" s="34"/>
      <c r="AP479" s="34"/>
      <c r="AQ479" s="34"/>
      <c r="AR479" s="34"/>
      <c r="AS479" s="35">
        <f>IF(AM479-AN479&lt;&gt;0,AO479/(AM479-AN479),"")</f>
      </c>
      <c r="AT479" s="36"/>
      <c r="AU479" s="36"/>
      <c r="AV479" s="36"/>
      <c r="AW479" s="36"/>
      <c r="AX479" s="36"/>
      <c r="AY479" s="36"/>
      <c r="AZ479" s="36">
        <f>IF(AT479-AU479&lt;&gt;0,AV479/(AT479-AU479),"")</f>
      </c>
    </row>
    <row r="480" spans="1:52" ht="12.75" customHeight="1">
      <c r="A480" s="17" t="s">
        <v>493</v>
      </c>
      <c r="B480" s="17"/>
      <c r="C480" s="17"/>
      <c r="D480" s="20">
        <f>$K480+$R480+$Y480+$AF480+$AM480+$AT480</f>
        <v>1</v>
      </c>
      <c r="E480" s="21">
        <f>$L480+$S480+$Z480+$AG480+$AN480+$AU480</f>
        <v>0</v>
      </c>
      <c r="F480" s="21">
        <f>$M480+$T480+$AA480+$AH480+$AO480+$AV480</f>
        <v>2</v>
      </c>
      <c r="G480" s="22">
        <f>MAX($N480,$U480,$AB480,$AI480,$AP480,$AW480)</f>
        <v>2</v>
      </c>
      <c r="H480" s="22">
        <f>$O480+$V480+$AC480+$AJ480+$AQ480+$AX480</f>
        <v>0</v>
      </c>
      <c r="I480" s="22">
        <f>$P480+$W480+$AD480+$AK480+$AR480+$AY480</f>
        <v>0</v>
      </c>
      <c r="J480" s="23">
        <f>IF(D480-E480&lt;&gt;0,F480/(D480-E480),"")</f>
        <v>2</v>
      </c>
      <c r="K480" s="24">
        <v>1</v>
      </c>
      <c r="L480" s="24">
        <v>0</v>
      </c>
      <c r="M480" s="24">
        <v>2</v>
      </c>
      <c r="N480" s="24">
        <v>2</v>
      </c>
      <c r="O480" s="24"/>
      <c r="P480" s="24"/>
      <c r="Q480" s="26">
        <f>IF(K480-L480&lt;&gt;0,M480/(K480-L480),"")</f>
        <v>2</v>
      </c>
      <c r="R480" s="38"/>
      <c r="S480" s="38"/>
      <c r="T480" s="38"/>
      <c r="U480" s="38"/>
      <c r="V480" s="38"/>
      <c r="W480" s="38"/>
      <c r="X480" s="29">
        <f>IF(R480-S480&lt;&gt;0,T480/(R480-S480),"")</f>
      </c>
      <c r="Y480" s="30"/>
      <c r="Z480" s="30"/>
      <c r="AA480" s="30"/>
      <c r="AB480" s="30"/>
      <c r="AC480" s="30"/>
      <c r="AD480" s="30"/>
      <c r="AE480" s="31">
        <f>IF(Y480-Z480&lt;&gt;0,AA480/(Y480-Z480),"")</f>
      </c>
      <c r="AF480" s="32"/>
      <c r="AG480" s="32"/>
      <c r="AH480" s="32"/>
      <c r="AI480" s="32"/>
      <c r="AJ480" s="32"/>
      <c r="AK480" s="32"/>
      <c r="AL480" s="33">
        <f>IF(AF480-AG480&lt;&gt;0,AH480/(AF480-AG480),"")</f>
      </c>
      <c r="AM480" s="34"/>
      <c r="AN480" s="34"/>
      <c r="AO480" s="34"/>
      <c r="AP480" s="34"/>
      <c r="AQ480" s="34"/>
      <c r="AR480" s="34"/>
      <c r="AS480" s="35">
        <f>IF(AM480-AN480&lt;&gt;0,AO480/(AM480-AN480),"")</f>
      </c>
      <c r="AT480" s="36"/>
      <c r="AU480" s="36"/>
      <c r="AV480" s="36"/>
      <c r="AW480" s="36"/>
      <c r="AX480" s="36"/>
      <c r="AY480" s="36"/>
      <c r="AZ480" s="36">
        <f>IF(AT480-AU480&lt;&gt;0,AV480/(AT480-AU480),"")</f>
      </c>
    </row>
    <row r="481" spans="1:52" ht="12.75" customHeight="1">
      <c r="A481" s="17" t="s">
        <v>494</v>
      </c>
      <c r="B481" s="17">
        <v>1973</v>
      </c>
      <c r="C481" s="17">
        <v>11</v>
      </c>
      <c r="D481" s="20">
        <f>$K481+$R481+$Y481+$AF481+$AM481+$AT481</f>
        <v>97</v>
      </c>
      <c r="E481" s="21">
        <f>$L481+$S481+$Z481+$AG481+$AN481+$AU481</f>
        <v>28</v>
      </c>
      <c r="F481" s="21">
        <f>$M481+$T481+$AA481+$AH481+$AO481+$AV481</f>
        <v>580</v>
      </c>
      <c r="G481" s="22">
        <f>MAX($N481,$U481,$AB481,$AI481,$AP481,$AW481)</f>
        <v>38</v>
      </c>
      <c r="H481" s="22">
        <f>$O481+$V481+$AC481+$AJ481+$AQ481+$AX481</f>
        <v>0</v>
      </c>
      <c r="I481" s="22">
        <f>$P481+$W481+$AD481+$AK481+$AR481+$AY481</f>
        <v>0</v>
      </c>
      <c r="J481" s="23">
        <f>IF(D481-E481&lt;&gt;0,F481/(D481-E481),"")</f>
        <v>8.405797101449275</v>
      </c>
      <c r="K481" s="24">
        <v>83</v>
      </c>
      <c r="L481" s="24">
        <v>22</v>
      </c>
      <c r="M481" s="24">
        <v>466</v>
      </c>
      <c r="N481" s="24">
        <v>25</v>
      </c>
      <c r="O481" s="24"/>
      <c r="P481" s="24"/>
      <c r="Q481" s="26">
        <f>IF(K481-L481&lt;&gt;0,M481/(K481-L481),"")</f>
        <v>7.639344262295082</v>
      </c>
      <c r="R481" s="38">
        <v>12</v>
      </c>
      <c r="S481" s="38">
        <v>6</v>
      </c>
      <c r="T481" s="38">
        <v>109</v>
      </c>
      <c r="U481" s="38">
        <v>38</v>
      </c>
      <c r="V481" s="38"/>
      <c r="W481" s="38"/>
      <c r="X481" s="29">
        <f>IF(R481-S481&lt;&gt;0,T481/(R481-S481),"")</f>
        <v>18.166666666666668</v>
      </c>
      <c r="Y481" s="30">
        <v>2</v>
      </c>
      <c r="Z481" s="30">
        <v>0</v>
      </c>
      <c r="AA481" s="30">
        <v>5</v>
      </c>
      <c r="AB481" s="30">
        <v>4</v>
      </c>
      <c r="AC481" s="30"/>
      <c r="AD481" s="30"/>
      <c r="AE481" s="31">
        <f>IF(Y481-Z481&lt;&gt;0,AA481/(Y481-Z481),"")</f>
        <v>2.5</v>
      </c>
      <c r="AF481" s="32"/>
      <c r="AG481" s="32"/>
      <c r="AH481" s="32"/>
      <c r="AI481" s="32"/>
      <c r="AJ481" s="32"/>
      <c r="AK481" s="32"/>
      <c r="AL481" s="33">
        <f>IF(AF481-AG481&lt;&gt;0,AH481/(AF481-AG481),"")</f>
      </c>
      <c r="AM481" s="34"/>
      <c r="AN481" s="34"/>
      <c r="AO481" s="34"/>
      <c r="AP481" s="34"/>
      <c r="AQ481" s="34"/>
      <c r="AR481" s="34"/>
      <c r="AS481" s="35">
        <f>IF(AM481-AN481&lt;&gt;0,AO481/(AM481-AN481),"")</f>
      </c>
      <c r="AT481" s="36"/>
      <c r="AU481" s="36"/>
      <c r="AV481" s="36"/>
      <c r="AW481" s="36"/>
      <c r="AX481" s="36"/>
      <c r="AY481" s="36"/>
      <c r="AZ481" s="36">
        <f>IF(AT481-AU481&lt;&gt;0,AV481/(AT481-AU481),"")</f>
      </c>
    </row>
    <row r="482" spans="1:52" ht="12.75" customHeight="1">
      <c r="A482" s="17" t="s">
        <v>495</v>
      </c>
      <c r="B482" s="17"/>
      <c r="C482" s="17">
        <v>225</v>
      </c>
      <c r="D482" s="20">
        <f>$K482+$R482+$Y482+$AF482+$AM482+$AT482</f>
        <v>191</v>
      </c>
      <c r="E482" s="21">
        <f>$L482+$S482+$Z482+$AG482+$AN482+$AU482</f>
        <v>22</v>
      </c>
      <c r="F482" s="21">
        <f>$M482+$T482+$AA482+$AH482+$AO482+$AV482</f>
        <v>3928</v>
      </c>
      <c r="G482" s="22">
        <f>MAX($N482,$U482,$AB482,$AI482,$AP482,$AW482)</f>
        <v>124</v>
      </c>
      <c r="H482" s="22">
        <f>$O482+$V482+$AC482+$AJ482+$AQ482+$AX482</f>
        <v>14</v>
      </c>
      <c r="I482" s="22">
        <f>$P482+$W482+$AD482+$AK482+$AR482+$AY482</f>
        <v>2</v>
      </c>
      <c r="J482" s="23">
        <f>IF(D482-E482&lt;&gt;0,F482/(D482-E482),"")</f>
        <v>23.242603550295858</v>
      </c>
      <c r="K482" s="24"/>
      <c r="L482" s="24"/>
      <c r="M482" s="24"/>
      <c r="N482" s="24"/>
      <c r="O482" s="24"/>
      <c r="P482" s="24"/>
      <c r="Q482" s="26">
        <f>IF(K482-L482&lt;&gt;0,M482/(K482-L482),"")</f>
      </c>
      <c r="R482" s="38">
        <v>8</v>
      </c>
      <c r="S482" s="38">
        <v>3</v>
      </c>
      <c r="T482" s="38">
        <v>54</v>
      </c>
      <c r="U482" s="38">
        <v>13</v>
      </c>
      <c r="V482" s="38"/>
      <c r="W482" s="38"/>
      <c r="X482" s="29">
        <f>IF(R482-S482&lt;&gt;0,T482/(R482-S482),"")</f>
        <v>10.8</v>
      </c>
      <c r="Y482" s="39">
        <v>110</v>
      </c>
      <c r="Z482" s="39">
        <v>13</v>
      </c>
      <c r="AA482" s="39">
        <v>1918</v>
      </c>
      <c r="AB482" s="30">
        <v>100</v>
      </c>
      <c r="AC482" s="30">
        <v>6</v>
      </c>
      <c r="AD482" s="30">
        <v>1</v>
      </c>
      <c r="AE482" s="31">
        <f>IF(Y482-Z482&lt;&gt;0,AA482/(Y482-Z482),"")</f>
        <v>19.77319587628866</v>
      </c>
      <c r="AF482" s="32">
        <v>62</v>
      </c>
      <c r="AG482" s="32">
        <v>4</v>
      </c>
      <c r="AH482" s="32">
        <v>1719</v>
      </c>
      <c r="AI482" s="32">
        <v>124</v>
      </c>
      <c r="AJ482" s="32">
        <v>7</v>
      </c>
      <c r="AK482" s="32">
        <v>1</v>
      </c>
      <c r="AL482" s="33">
        <f>IF(AF482-AG482&lt;&gt;0,AH482/(AF482-AG482),"")</f>
        <v>29.637931034482758</v>
      </c>
      <c r="AM482" s="34">
        <v>11</v>
      </c>
      <c r="AN482" s="34">
        <v>2</v>
      </c>
      <c r="AO482" s="34">
        <v>237</v>
      </c>
      <c r="AP482" s="34">
        <v>51</v>
      </c>
      <c r="AQ482" s="34">
        <v>1</v>
      </c>
      <c r="AR482" s="34"/>
      <c r="AS482" s="35">
        <f>IF(AM482-AN482&lt;&gt;0,AO482/(AM482-AN482),"")</f>
        <v>26.333333333333332</v>
      </c>
      <c r="AT482" s="36"/>
      <c r="AU482" s="36"/>
      <c r="AV482" s="36"/>
      <c r="AW482" s="36"/>
      <c r="AX482" s="36"/>
      <c r="AY482" s="36"/>
      <c r="AZ482" s="36">
        <f>IF(AT482-AU482&lt;&gt;0,AV482/(AT482-AU482),"")</f>
      </c>
    </row>
    <row r="483" spans="1:52" ht="12.75" customHeight="1">
      <c r="A483" s="17" t="s">
        <v>496</v>
      </c>
      <c r="B483" s="17">
        <v>1983</v>
      </c>
      <c r="C483" s="17">
        <v>79</v>
      </c>
      <c r="D483" s="20">
        <f>$K483+$R483+$Y483+$AF483+$AM483+$AT483</f>
        <v>2</v>
      </c>
      <c r="E483" s="21">
        <f>$L483+$S483+$Z483+$AG483+$AN483+$AU483</f>
        <v>1</v>
      </c>
      <c r="F483" s="21">
        <f>$M483+$T483+$AA483+$AH483+$AO483+$AV483</f>
        <v>0</v>
      </c>
      <c r="G483" s="22">
        <f>MAX($N483,$U483,$AB483,$AI483,$AP483,$AW483)</f>
        <v>0</v>
      </c>
      <c r="H483" s="22">
        <f>$O483+$V483+$AC483+$AJ483+$AQ483+$AX483</f>
        <v>0</v>
      </c>
      <c r="I483" s="22">
        <f>$P483+$W483+$AD483+$AK483+$AR483+$AY483</f>
        <v>0</v>
      </c>
      <c r="J483" s="23">
        <f>IF(D483-E483&lt;&gt;0,F483/(D483-E483),"")</f>
        <v>0</v>
      </c>
      <c r="K483" s="24"/>
      <c r="L483" s="24"/>
      <c r="M483" s="24"/>
      <c r="N483" s="24"/>
      <c r="O483" s="24"/>
      <c r="P483" s="24"/>
      <c r="Q483" s="26">
        <f>IF(K483-L483&lt;&gt;0,M483/(K483-L483),"")</f>
      </c>
      <c r="R483" s="27"/>
      <c r="S483" s="27"/>
      <c r="T483" s="27"/>
      <c r="U483" s="27"/>
      <c r="V483" s="27"/>
      <c r="W483" s="27"/>
      <c r="X483" s="29">
        <f>IF(R483-S483&lt;&gt;0,T483/(R483-S483),"")</f>
      </c>
      <c r="Y483" s="30">
        <v>2</v>
      </c>
      <c r="Z483" s="30">
        <v>1</v>
      </c>
      <c r="AA483" s="30">
        <v>0</v>
      </c>
      <c r="AB483" s="30">
        <v>0</v>
      </c>
      <c r="AC483" s="30"/>
      <c r="AD483" s="30"/>
      <c r="AE483" s="31">
        <f>IF(Y483-Z483&lt;&gt;0,AA483/(Y483-Z483),"")</f>
        <v>0</v>
      </c>
      <c r="AF483" s="32"/>
      <c r="AG483" s="32"/>
      <c r="AH483" s="32"/>
      <c r="AI483" s="32"/>
      <c r="AJ483" s="32"/>
      <c r="AK483" s="32"/>
      <c r="AL483" s="33">
        <f>IF(AF483-AG483&lt;&gt;0,AH483/(AF483-AG483),"")</f>
      </c>
      <c r="AM483" s="34"/>
      <c r="AN483" s="34"/>
      <c r="AO483" s="34"/>
      <c r="AP483" s="34"/>
      <c r="AQ483" s="34"/>
      <c r="AR483" s="34"/>
      <c r="AS483" s="35">
        <f>IF(AM483-AN483&lt;&gt;0,AO483/(AM483-AN483),"")</f>
      </c>
      <c r="AT483" s="36"/>
      <c r="AU483" s="36"/>
      <c r="AV483" s="36"/>
      <c r="AW483" s="36"/>
      <c r="AX483" s="36"/>
      <c r="AY483" s="36"/>
      <c r="AZ483" s="36">
        <f>IF(AT483-AU483&lt;&gt;0,AV483/(AT483-AU483),"")</f>
      </c>
    </row>
    <row r="484" spans="1:52" ht="12.75" customHeight="1">
      <c r="A484" s="17" t="s">
        <v>497</v>
      </c>
      <c r="B484" s="17">
        <v>1973</v>
      </c>
      <c r="C484" s="17">
        <v>13</v>
      </c>
      <c r="D484" s="20">
        <f>$K484+$R484+$Y484+$AF484+$AM484+$AT484</f>
        <v>3</v>
      </c>
      <c r="E484" s="21">
        <f>$L484+$S484+$Z484+$AG484+$AN484+$AU484</f>
        <v>0</v>
      </c>
      <c r="F484" s="21">
        <f>$M484+$T484+$AA484+$AH484+$AO484+$AV484</f>
        <v>36</v>
      </c>
      <c r="G484" s="22">
        <f>MAX($N484,$U484,$AB484,$AI484,$AP484,$AW484)</f>
        <v>0</v>
      </c>
      <c r="H484" s="22">
        <f>$O484+$V484+$AC484+$AJ484+$AQ484+$AX484</f>
        <v>0</v>
      </c>
      <c r="I484" s="22">
        <f>$P484+$W484+$AD484+$AK484+$AR484+$AY484</f>
        <v>0</v>
      </c>
      <c r="J484" s="23">
        <f>IF(D484-E484&lt;&gt;0,F484/(D484-E484),"")</f>
        <v>12</v>
      </c>
      <c r="K484" s="24">
        <v>3</v>
      </c>
      <c r="L484" s="24">
        <v>0</v>
      </c>
      <c r="M484" s="24">
        <v>36</v>
      </c>
      <c r="N484" s="24"/>
      <c r="O484" s="24"/>
      <c r="P484" s="24"/>
      <c r="Q484" s="26">
        <f>IF(K484-L484&lt;&gt;0,M484/(K484-L484),"")</f>
        <v>12</v>
      </c>
      <c r="R484" s="38"/>
      <c r="S484" s="38"/>
      <c r="T484" s="38"/>
      <c r="U484" s="38"/>
      <c r="V484" s="38"/>
      <c r="W484" s="38"/>
      <c r="X484" s="29">
        <f>IF(R484-S484&lt;&gt;0,T484/(R484-S484),"")</f>
      </c>
      <c r="Y484" s="30"/>
      <c r="Z484" s="30"/>
      <c r="AA484" s="30"/>
      <c r="AB484" s="30"/>
      <c r="AC484" s="30"/>
      <c r="AD484" s="30"/>
      <c r="AE484" s="31">
        <f>IF(Y484-Z484&lt;&gt;0,AA484/(Y484-Z484),"")</f>
      </c>
      <c r="AF484" s="32"/>
      <c r="AG484" s="32"/>
      <c r="AH484" s="32"/>
      <c r="AI484" s="32"/>
      <c r="AJ484" s="32"/>
      <c r="AK484" s="32"/>
      <c r="AL484" s="33">
        <f>IF(AF484-AG484&lt;&gt;0,AH484/(AF484-AG484),"")</f>
      </c>
      <c r="AM484" s="34"/>
      <c r="AN484" s="34"/>
      <c r="AO484" s="34"/>
      <c r="AP484" s="34"/>
      <c r="AQ484" s="34"/>
      <c r="AR484" s="34"/>
      <c r="AS484" s="35">
        <f>IF(AM484-AN484&lt;&gt;0,AO484/(AM484-AN484),"")</f>
      </c>
      <c r="AT484" s="36"/>
      <c r="AU484" s="36"/>
      <c r="AV484" s="36"/>
      <c r="AW484" s="36"/>
      <c r="AX484" s="36"/>
      <c r="AY484" s="36"/>
      <c r="AZ484" s="36">
        <f>IF(AT484-AU484&lt;&gt;0,AV484/(AT484-AU484),"")</f>
      </c>
    </row>
    <row r="485" spans="1:52" ht="12.75" customHeight="1">
      <c r="A485" s="17" t="s">
        <v>498</v>
      </c>
      <c r="B485" s="17">
        <v>1980</v>
      </c>
      <c r="C485" s="17">
        <v>57</v>
      </c>
      <c r="D485" s="20">
        <f>$K485+$R485+$Y485+$AF485+$AM485+$AT485</f>
        <v>1</v>
      </c>
      <c r="E485" s="21">
        <f>$L485+$S485+$Z485+$AG485+$AN485+$AU485</f>
        <v>1</v>
      </c>
      <c r="F485" s="21">
        <f>$M485+$T485+$AA485+$AH485+$AO485+$AV485</f>
        <v>0</v>
      </c>
      <c r="G485" s="22">
        <f>MAX($N485,$U485,$AB485,$AI485,$AP485,$AW485)</f>
        <v>0</v>
      </c>
      <c r="H485" s="22">
        <f>$O485+$V485+$AC485+$AJ485+$AQ485+$AX485</f>
        <v>0</v>
      </c>
      <c r="I485" s="22">
        <f>$P485+$W485+$AD485+$AK485+$AR485+$AY485</f>
        <v>0</v>
      </c>
      <c r="J485" s="23">
        <f>IF(D485-E485&lt;&gt;0,F485/(D485-E485),"")</f>
      </c>
      <c r="K485" s="24"/>
      <c r="L485" s="24"/>
      <c r="M485" s="24"/>
      <c r="N485" s="24"/>
      <c r="O485" s="24"/>
      <c r="P485" s="24"/>
      <c r="Q485" s="26">
        <f>IF(K485-L485&lt;&gt;0,M485/(K485-L485),"")</f>
      </c>
      <c r="R485" s="38">
        <v>1</v>
      </c>
      <c r="S485" s="38">
        <v>1</v>
      </c>
      <c r="T485" s="38">
        <v>0</v>
      </c>
      <c r="U485" s="38">
        <v>0</v>
      </c>
      <c r="V485" s="38"/>
      <c r="W485" s="38"/>
      <c r="X485" s="29">
        <f>IF(R485-S485&lt;&gt;0,T485/(R485-S485),"")</f>
      </c>
      <c r="Y485" s="30"/>
      <c r="Z485" s="30"/>
      <c r="AA485" s="30"/>
      <c r="AB485" s="30"/>
      <c r="AC485" s="30"/>
      <c r="AD485" s="30"/>
      <c r="AE485" s="31">
        <f>IF(Y485-Z485&lt;&gt;0,AA485/(Y485-Z485),"")</f>
      </c>
      <c r="AF485" s="32"/>
      <c r="AG485" s="32"/>
      <c r="AH485" s="32"/>
      <c r="AI485" s="32"/>
      <c r="AJ485" s="32"/>
      <c r="AK485" s="32"/>
      <c r="AL485" s="33">
        <f>IF(AF485-AG485&lt;&gt;0,AH485/(AF485-AG485),"")</f>
      </c>
      <c r="AM485" s="34"/>
      <c r="AN485" s="34"/>
      <c r="AO485" s="34"/>
      <c r="AP485" s="34"/>
      <c r="AQ485" s="34"/>
      <c r="AR485" s="34"/>
      <c r="AS485" s="35">
        <f>IF(AM485-AN485&lt;&gt;0,AO485/(AM485-AN485),"")</f>
      </c>
      <c r="AT485" s="36"/>
      <c r="AU485" s="36"/>
      <c r="AV485" s="36"/>
      <c r="AW485" s="36"/>
      <c r="AX485" s="36"/>
      <c r="AY485" s="36"/>
      <c r="AZ485" s="36">
        <f>IF(AT485-AU485&lt;&gt;0,AV485/(AT485-AU485),"")</f>
      </c>
    </row>
    <row r="486" spans="1:52" ht="12.75" customHeight="1">
      <c r="A486" s="42" t="s">
        <v>499</v>
      </c>
      <c r="B486" s="42"/>
      <c r="C486" s="17">
        <v>655</v>
      </c>
      <c r="D486" s="20">
        <f>$K486+$R486+$Y486+$AF486+$AM486+$AT486</f>
        <v>15</v>
      </c>
      <c r="E486" s="21">
        <f>$L486+$S486+$Z486+$AG486+$AN486+$AU486</f>
        <v>4</v>
      </c>
      <c r="F486" s="21">
        <f>$M486+$T486+$AA486+$AH486+$AO486+$AV486</f>
        <v>687</v>
      </c>
      <c r="G486" s="22">
        <f>MAX($N486,$U486,$AB486,$AI486,$AP486,$AW486)</f>
        <v>125</v>
      </c>
      <c r="H486" s="22">
        <f>$O486+$V486+$AC486+$AJ486+$AQ486+$AX486</f>
        <v>3</v>
      </c>
      <c r="I486" s="22">
        <f>$P486+$W486+$AD486+$AK486+$AR486+$AY486</f>
        <v>3</v>
      </c>
      <c r="J486" s="23">
        <f>IF(D486-E486&lt;&gt;0,F486/(D486-E486),"")</f>
        <v>62.45454545454545</v>
      </c>
      <c r="K486" s="36">
        <v>15</v>
      </c>
      <c r="L486" s="36">
        <v>4</v>
      </c>
      <c r="M486" s="36">
        <v>687</v>
      </c>
      <c r="N486" s="60">
        <v>125</v>
      </c>
      <c r="O486" s="36">
        <v>3</v>
      </c>
      <c r="P486" s="36">
        <v>3</v>
      </c>
      <c r="Q486" s="26">
        <f>IF(K486-L486&lt;&gt;0,M486/(K486-L486),"")</f>
        <v>62.45454545454545</v>
      </c>
      <c r="R486" s="44"/>
      <c r="S486" s="44"/>
      <c r="T486" s="44"/>
      <c r="U486" s="44"/>
      <c r="V486" s="44"/>
      <c r="W486" s="44"/>
      <c r="X486" s="29">
        <f>IF(R486-S486&lt;&gt;0,T486/(R486-S486),"")</f>
      </c>
      <c r="Y486" s="52"/>
      <c r="Z486" s="52"/>
      <c r="AA486" s="52"/>
      <c r="AB486" s="52"/>
      <c r="AC486" s="52"/>
      <c r="AD486" s="52"/>
      <c r="AE486" s="31">
        <f>IF(Y486-Z486&lt;&gt;0,AA486/(Y486-Z486),"")</f>
      </c>
      <c r="AF486" s="47"/>
      <c r="AG486" s="47"/>
      <c r="AH486" s="47"/>
      <c r="AI486" s="47"/>
      <c r="AJ486" s="47"/>
      <c r="AK486" s="47"/>
      <c r="AL486" s="33">
        <f>IF(AF486-AG486&lt;&gt;0,AH486/(AF486-AG486),"")</f>
      </c>
      <c r="AM486" s="48"/>
      <c r="AN486" s="48"/>
      <c r="AO486" s="48"/>
      <c r="AP486" s="48"/>
      <c r="AQ486" s="48"/>
      <c r="AR486" s="48"/>
      <c r="AS486" s="35">
        <f>IF(AM486-AN486&lt;&gt;0,AO486/(AM486-AN486),"")</f>
      </c>
      <c r="AT486" s="36"/>
      <c r="AU486" s="36"/>
      <c r="AV486" s="36"/>
      <c r="AW486" s="36"/>
      <c r="AX486" s="36"/>
      <c r="AY486" s="36"/>
      <c r="AZ486" s="36">
        <f>IF(AT486-AU486&lt;&gt;0,AV486/(AT486-AU486),"")</f>
      </c>
    </row>
    <row r="487" spans="1:52" ht="12.75" customHeight="1">
      <c r="A487" s="17" t="s">
        <v>500</v>
      </c>
      <c r="B487" s="17"/>
      <c r="C487" s="17">
        <v>368</v>
      </c>
      <c r="D487" s="20">
        <f>$K487+$R487+$Y487+$AF487+$AM487+$AT487</f>
        <v>1</v>
      </c>
      <c r="E487" s="21">
        <f>$L487+$S487+$Z487+$AG487+$AN487+$AU487</f>
        <v>0</v>
      </c>
      <c r="F487" s="21">
        <f>$M487+$T487+$AA487+$AH487+$AO487+$AV487</f>
        <v>4</v>
      </c>
      <c r="G487" s="22">
        <f>MAX($N487,$U487,$AB487,$AI487,$AP487,$AW487)</f>
        <v>4</v>
      </c>
      <c r="H487" s="22">
        <f>$O487+$V487+$AC487+$AJ487+$AQ487+$AX487</f>
        <v>0</v>
      </c>
      <c r="I487" s="22">
        <f>$P487+$W487+$AD487+$AK487+$AR487+$AY487</f>
        <v>0</v>
      </c>
      <c r="J487" s="23">
        <f>IF(D487-E487&lt;&gt;0,F487/(D487-E487),"")</f>
        <v>4</v>
      </c>
      <c r="K487" s="24"/>
      <c r="L487" s="24"/>
      <c r="M487" s="24"/>
      <c r="N487" s="24"/>
      <c r="O487" s="24"/>
      <c r="P487" s="24"/>
      <c r="Q487" s="26">
        <f>IF(K487-L487&lt;&gt;0,M487/(K487-L487),"")</f>
      </c>
      <c r="R487" s="38"/>
      <c r="S487" s="38"/>
      <c r="T487" s="38"/>
      <c r="U487" s="38"/>
      <c r="V487" s="38"/>
      <c r="W487" s="38"/>
      <c r="X487" s="29">
        <f>IF(R487-S487&lt;&gt;0,T487/(R487-S487),"")</f>
      </c>
      <c r="Y487" s="39">
        <v>1</v>
      </c>
      <c r="Z487" s="39">
        <v>0</v>
      </c>
      <c r="AA487" s="39">
        <v>4</v>
      </c>
      <c r="AB487" s="39">
        <v>4</v>
      </c>
      <c r="AC487" s="39"/>
      <c r="AD487" s="39"/>
      <c r="AE487" s="31">
        <f>IF(Y487-Z487&lt;&gt;0,AA487/(Y487-Z487),"")</f>
        <v>4</v>
      </c>
      <c r="AF487" s="32"/>
      <c r="AG487" s="32"/>
      <c r="AH487" s="32"/>
      <c r="AI487" s="32"/>
      <c r="AJ487" s="32"/>
      <c r="AK487" s="32"/>
      <c r="AL487" s="33">
        <f>IF(AF487-AG487&lt;&gt;0,AH487/(AF487-AG487),"")</f>
      </c>
      <c r="AM487" s="34"/>
      <c r="AN487" s="34"/>
      <c r="AO487" s="34"/>
      <c r="AP487" s="34"/>
      <c r="AQ487" s="34"/>
      <c r="AR487" s="34"/>
      <c r="AS487" s="35">
        <f>IF(AM487-AN487&lt;&gt;0,AO487/(AM487-AN487),"")</f>
      </c>
      <c r="AT487" s="36"/>
      <c r="AU487" s="36"/>
      <c r="AV487" s="36"/>
      <c r="AW487" s="36"/>
      <c r="AX487" s="36"/>
      <c r="AY487" s="36"/>
      <c r="AZ487" s="36">
        <f>IF(AT487-AU487&lt;&gt;0,AV487/(AT487-AU487),"")</f>
      </c>
    </row>
    <row r="488" spans="1:52" ht="12.75" customHeight="1">
      <c r="A488" s="42" t="s">
        <v>501</v>
      </c>
      <c r="B488" s="42">
        <v>2020</v>
      </c>
      <c r="C488" s="42">
        <v>672</v>
      </c>
      <c r="D488" s="20">
        <f>$K488+$R488+$Y488+$AF488+$AM488+$AT488</f>
        <v>3</v>
      </c>
      <c r="E488" s="21">
        <f>$L488+$S488+$Z488+$AG488+$AN488+$AU488</f>
        <v>1</v>
      </c>
      <c r="F488" s="21">
        <f>$M488+$T488+$AA488+$AH488+$AO488+$AV488</f>
        <v>18</v>
      </c>
      <c r="G488" s="22">
        <f>MAX($N488,$U488,$AB488,$AI488,$AP488,$AW488)</f>
        <v>14</v>
      </c>
      <c r="H488" s="22">
        <f>$O488+$V488+$AC488+$AJ488+$AQ488+$AX488</f>
        <v>0</v>
      </c>
      <c r="I488" s="22">
        <f>$P488+$W488+$AD488+$AK488+$AR488+$AY488</f>
        <v>0</v>
      </c>
      <c r="J488" s="23">
        <f>IF(D488-E488&lt;&gt;0,F488/(D488-E488),"")</f>
        <v>9</v>
      </c>
      <c r="K488" s="36"/>
      <c r="L488" s="36"/>
      <c r="M488" s="36"/>
      <c r="N488" s="36"/>
      <c r="O488" s="36"/>
      <c r="P488" s="36"/>
      <c r="Q488" s="43">
        <f>IF(K488-L488&lt;&gt;0,M488/(K488-L488),"")</f>
      </c>
      <c r="R488" s="44"/>
      <c r="S488" s="44"/>
      <c r="T488" s="44"/>
      <c r="U488" s="44"/>
      <c r="V488" s="44"/>
      <c r="W488" s="44"/>
      <c r="X488" s="29">
        <f>IF(R488-S488&lt;&gt;0,T488/(R488-S488),"")</f>
      </c>
      <c r="Y488" s="45"/>
      <c r="Z488" s="45"/>
      <c r="AA488" s="45"/>
      <c r="AB488" s="45"/>
      <c r="AC488" s="45"/>
      <c r="AD488" s="45"/>
      <c r="AE488" s="31">
        <f>IF(Y488-Z488&lt;&gt;0,AA488/(Y488-Z488),"")</f>
      </c>
      <c r="AF488" s="47">
        <v>1</v>
      </c>
      <c r="AG488" s="47">
        <v>0</v>
      </c>
      <c r="AH488" s="47">
        <v>3</v>
      </c>
      <c r="AI488" s="47">
        <v>3</v>
      </c>
      <c r="AJ488" s="47"/>
      <c r="AK488" s="47"/>
      <c r="AL488" s="33">
        <f>IF(AF488-AG488&lt;&gt;0,AH488/(AF488-AG488),"")</f>
        <v>3</v>
      </c>
      <c r="AM488" s="48">
        <v>2</v>
      </c>
      <c r="AN488" s="48">
        <v>1</v>
      </c>
      <c r="AO488" s="48">
        <v>15</v>
      </c>
      <c r="AP488" s="53">
        <v>14</v>
      </c>
      <c r="AQ488" s="48"/>
      <c r="AR488" s="48"/>
      <c r="AS488" s="35">
        <f>IF(AM488-AN488&lt;&gt;0,AO488/(AM488-AN488),"")</f>
        <v>15</v>
      </c>
      <c r="AT488" s="36"/>
      <c r="AU488" s="36"/>
      <c r="AV488" s="36"/>
      <c r="AW488" s="36"/>
      <c r="AX488" s="36"/>
      <c r="AY488" s="36"/>
      <c r="AZ488" s="36">
        <f>IF(AT488-AU488&lt;&gt;0,AV488/(AT488-AU488),"")</f>
      </c>
    </row>
    <row r="489" spans="1:52" ht="12.75" customHeight="1">
      <c r="A489" s="17" t="s">
        <v>502</v>
      </c>
      <c r="B489" s="17">
        <v>1982</v>
      </c>
      <c r="C489" s="17">
        <v>63</v>
      </c>
      <c r="D489" s="20">
        <f>$K489+$R489+$Y489+$AF489+$AM489+$AT489</f>
        <v>9</v>
      </c>
      <c r="E489" s="21">
        <f>$L489+$S489+$Z489+$AG489+$AN489+$AU489</f>
        <v>2</v>
      </c>
      <c r="F489" s="21">
        <f>$M489+$T489+$AA489+$AH489+$AO489+$AV489</f>
        <v>135</v>
      </c>
      <c r="G489" s="22">
        <f>MAX($N489,$U489,$AB489,$AI489,$AP489,$AW489)</f>
        <v>43</v>
      </c>
      <c r="H489" s="22">
        <f>$O489+$V489+$AC489+$AJ489+$AQ489+$AX489</f>
        <v>0</v>
      </c>
      <c r="I489" s="22">
        <f>$P489+$W489+$AD489+$AK489+$AR489+$AY489</f>
        <v>0</v>
      </c>
      <c r="J489" s="23">
        <f>IF(D489-E489&lt;&gt;0,F489/(D489-E489),"")</f>
        <v>19.285714285714285</v>
      </c>
      <c r="K489" s="24">
        <v>4</v>
      </c>
      <c r="L489" s="24">
        <v>1</v>
      </c>
      <c r="M489" s="24">
        <v>39</v>
      </c>
      <c r="N489" s="24">
        <v>30</v>
      </c>
      <c r="O489" s="24"/>
      <c r="P489" s="24"/>
      <c r="Q489" s="26">
        <f>IF(K489-L489&lt;&gt;0,M489/(K489-L489),"")</f>
        <v>13</v>
      </c>
      <c r="R489" s="38">
        <v>5</v>
      </c>
      <c r="S489" s="38">
        <v>1</v>
      </c>
      <c r="T489" s="38">
        <v>96</v>
      </c>
      <c r="U489" s="38">
        <v>43</v>
      </c>
      <c r="V489" s="38"/>
      <c r="W489" s="38"/>
      <c r="X489" s="29">
        <f>IF(R489-S489&lt;&gt;0,T489/(R489-S489),"")</f>
        <v>24</v>
      </c>
      <c r="Y489" s="30"/>
      <c r="Z489" s="30"/>
      <c r="AA489" s="30"/>
      <c r="AB489" s="30"/>
      <c r="AC489" s="30"/>
      <c r="AD489" s="30"/>
      <c r="AE489" s="31">
        <f>IF(Y489-Z489&lt;&gt;0,AA489/(Y489-Z489),"")</f>
      </c>
      <c r="AF489" s="32"/>
      <c r="AG489" s="32"/>
      <c r="AH489" s="32"/>
      <c r="AI489" s="32"/>
      <c r="AJ489" s="32"/>
      <c r="AK489" s="32"/>
      <c r="AL489" s="33">
        <f>IF(AF489-AG489&lt;&gt;0,AH489/(AF489-AG489),"")</f>
      </c>
      <c r="AM489" s="34"/>
      <c r="AN489" s="34"/>
      <c r="AO489" s="34"/>
      <c r="AP489" s="34"/>
      <c r="AQ489" s="34"/>
      <c r="AR489" s="34"/>
      <c r="AS489" s="35">
        <f>IF(AM489-AN489&lt;&gt;0,AO489/(AM489-AN489),"")</f>
      </c>
      <c r="AT489" s="36"/>
      <c r="AU489" s="36"/>
      <c r="AV489" s="36"/>
      <c r="AW489" s="36"/>
      <c r="AX489" s="36"/>
      <c r="AY489" s="36"/>
      <c r="AZ489" s="36">
        <f>IF(AT489-AU489&lt;&gt;0,AV489/(AT489-AU489),"")</f>
      </c>
    </row>
    <row r="490" spans="1:52" ht="12.75" customHeight="1">
      <c r="A490" s="17" t="s">
        <v>503</v>
      </c>
      <c r="B490" s="17"/>
      <c r="C490" s="17">
        <v>511</v>
      </c>
      <c r="D490" s="20">
        <f>$K490+$R490+$Y490+$AF490+$AM490+$AT490</f>
        <v>1</v>
      </c>
      <c r="E490" s="21">
        <f>$L490+$S490+$Z490+$AG490+$AN490+$AU490</f>
        <v>1</v>
      </c>
      <c r="F490" s="21">
        <f>$M490+$T490+$AA490+$AH490+$AO490+$AV490</f>
        <v>11</v>
      </c>
      <c r="G490" s="22">
        <f>MAX($N490,$U490,$AB490,$AI490,$AP490,$AW490)</f>
        <v>11</v>
      </c>
      <c r="H490" s="22">
        <f>$O490+$V490+$AC490+$AJ490+$AQ490+$AX490</f>
        <v>0</v>
      </c>
      <c r="I490" s="22">
        <f>$P490+$W490+$AD490+$AK490+$AR490+$AY490</f>
        <v>0</v>
      </c>
      <c r="J490" s="23">
        <f>IF(D490-E490&lt;&gt;0,F490/(D490-E490),"")</f>
      </c>
      <c r="K490" s="24"/>
      <c r="L490" s="24"/>
      <c r="M490" s="24"/>
      <c r="N490" s="24"/>
      <c r="O490" s="24"/>
      <c r="P490" s="24"/>
      <c r="Q490" s="26">
        <f>IF(K490-L490&lt;&gt;0,M490/(K490-L490),"")</f>
      </c>
      <c r="R490" s="38"/>
      <c r="S490" s="38"/>
      <c r="T490" s="38"/>
      <c r="U490" s="38"/>
      <c r="V490" s="38"/>
      <c r="W490" s="38"/>
      <c r="X490" s="29">
        <f>IF(R490-S490&lt;&gt;0,T490/(R490-S490),"")</f>
      </c>
      <c r="Y490" s="30"/>
      <c r="Z490" s="30"/>
      <c r="AA490" s="30"/>
      <c r="AB490" s="30"/>
      <c r="AC490" s="30"/>
      <c r="AD490" s="30"/>
      <c r="AE490" s="31">
        <f>IF(Y490-Z490&lt;&gt;0,AA490/(Y490-Z490),"")</f>
      </c>
      <c r="AF490" s="32"/>
      <c r="AG490" s="32"/>
      <c r="AH490" s="32"/>
      <c r="AI490" s="32"/>
      <c r="AJ490" s="32"/>
      <c r="AK490" s="32"/>
      <c r="AL490" s="33">
        <f>IF(AF490-AG490&lt;&gt;0,AH490/(AF490-AG490),"")</f>
      </c>
      <c r="AM490" s="34">
        <v>1</v>
      </c>
      <c r="AN490" s="34">
        <v>1</v>
      </c>
      <c r="AO490" s="34">
        <v>11</v>
      </c>
      <c r="AP490" s="34">
        <v>11</v>
      </c>
      <c r="AQ490" s="34"/>
      <c r="AR490" s="34"/>
      <c r="AS490" s="35">
        <f>IF(AM490-AN490&lt;&gt;0,AO490/(AM490-AN490),"")</f>
      </c>
      <c r="AT490" s="36"/>
      <c r="AU490" s="36"/>
      <c r="AV490" s="36"/>
      <c r="AW490" s="36"/>
      <c r="AX490" s="36"/>
      <c r="AY490" s="36"/>
      <c r="AZ490" s="36">
        <f>IF(AT490-AU490&lt;&gt;0,AV490/(AT490-AU490),"")</f>
      </c>
    </row>
    <row r="491" spans="1:52" ht="12.75" customHeight="1">
      <c r="A491" s="17" t="s">
        <v>504</v>
      </c>
      <c r="B491" s="17"/>
      <c r="C491" s="17">
        <v>434</v>
      </c>
      <c r="D491" s="20">
        <f>$K491+$R491+$Y491+$AF491+$AM491+$AT491</f>
        <v>3</v>
      </c>
      <c r="E491" s="21">
        <f>$L491+$S491+$Z491+$AG491+$AN491+$AU491</f>
        <v>0</v>
      </c>
      <c r="F491" s="21">
        <f>$M491+$T491+$AA491+$AH491+$AO491+$AV491</f>
        <v>30</v>
      </c>
      <c r="G491" s="22">
        <f>MAX($N491,$U491,$AB491,$AI491,$AP491,$AW491)</f>
        <v>18</v>
      </c>
      <c r="H491" s="22">
        <f>$O491+$V491+$AC491+$AJ491+$AQ491+$AX491</f>
        <v>0</v>
      </c>
      <c r="I491" s="22">
        <f>$P491+$W491+$AD491+$AK491+$AR491+$AY491</f>
        <v>0</v>
      </c>
      <c r="J491" s="23">
        <f>IF(D491-E491&lt;&gt;0,F491/(D491-E491),"")</f>
        <v>10</v>
      </c>
      <c r="K491" s="24"/>
      <c r="L491" s="24"/>
      <c r="M491" s="24"/>
      <c r="N491" s="24"/>
      <c r="O491" s="24"/>
      <c r="P491" s="24"/>
      <c r="Q491" s="26">
        <f>IF(K491-L491&lt;&gt;0,M491/(K491-L491),"")</f>
      </c>
      <c r="R491" s="38"/>
      <c r="S491" s="38"/>
      <c r="T491" s="38"/>
      <c r="U491" s="38"/>
      <c r="V491" s="38"/>
      <c r="W491" s="38"/>
      <c r="X491" s="29">
        <f>IF(R491-S491&lt;&gt;0,T491/(R491-S491),"")</f>
      </c>
      <c r="Y491" s="30"/>
      <c r="Z491" s="30"/>
      <c r="AA491" s="30"/>
      <c r="AB491" s="30"/>
      <c r="AC491" s="30"/>
      <c r="AD491" s="30"/>
      <c r="AE491" s="31">
        <f>IF(Y491-Z491&lt;&gt;0,AA491/(Y491-Z491),"")</f>
      </c>
      <c r="AF491" s="32"/>
      <c r="AG491" s="32"/>
      <c r="AH491" s="32"/>
      <c r="AI491" s="32"/>
      <c r="AJ491" s="32"/>
      <c r="AK491" s="32"/>
      <c r="AL491" s="33">
        <f>IF(AF491-AG491&lt;&gt;0,AH491/(AF491-AG491),"")</f>
      </c>
      <c r="AM491" s="40">
        <v>3</v>
      </c>
      <c r="AN491" s="40">
        <v>0</v>
      </c>
      <c r="AO491" s="40">
        <v>30</v>
      </c>
      <c r="AP491" s="34">
        <v>18</v>
      </c>
      <c r="AQ491" s="34"/>
      <c r="AR491" s="34"/>
      <c r="AS491" s="35">
        <f>IF(AM491-AN491&lt;&gt;0,AO491/(AM491-AN491),"")</f>
        <v>10</v>
      </c>
      <c r="AT491" s="36"/>
      <c r="AU491" s="36"/>
      <c r="AV491" s="36"/>
      <c r="AW491" s="36"/>
      <c r="AX491" s="36"/>
      <c r="AY491" s="36"/>
      <c r="AZ491" s="36">
        <f>IF(AT491-AU491&lt;&gt;0,AV491/(AT491-AU491),"")</f>
      </c>
    </row>
    <row r="492" spans="1:52" ht="12.75" customHeight="1">
      <c r="A492" s="17" t="s">
        <v>505</v>
      </c>
      <c r="B492" s="17"/>
      <c r="C492" s="17">
        <v>299</v>
      </c>
      <c r="D492" s="20">
        <f>$K492+$R492+$Y492+$AF492+$AM492+$AT492</f>
        <v>1</v>
      </c>
      <c r="E492" s="21">
        <f>$L492+$S492+$Z492+$AG492+$AN492+$AU492</f>
        <v>0</v>
      </c>
      <c r="F492" s="21">
        <f>$M492+$T492+$AA492+$AH492+$AO492+$AV492</f>
        <v>19</v>
      </c>
      <c r="G492" s="22">
        <f>MAX($N492,$U492,$AB492,$AI492,$AP492,$AW492)</f>
        <v>19</v>
      </c>
      <c r="H492" s="22">
        <f>$O492+$V492+$AC492+$AJ492+$AQ492+$AX492</f>
        <v>0</v>
      </c>
      <c r="I492" s="22">
        <f>$P492+$W492+$AD492+$AK492+$AR492+$AY492</f>
        <v>0</v>
      </c>
      <c r="J492" s="23">
        <f>IF(D492-E492&lt;&gt;0,F492/(D492-E492),"")</f>
        <v>19</v>
      </c>
      <c r="K492" s="24"/>
      <c r="L492" s="24"/>
      <c r="M492" s="24"/>
      <c r="N492" s="24"/>
      <c r="O492" s="24"/>
      <c r="P492" s="24"/>
      <c r="Q492" s="26">
        <f>IF(K492-L492&lt;&gt;0,M492/(K492-L492),"")</f>
      </c>
      <c r="R492" s="27"/>
      <c r="S492" s="27"/>
      <c r="T492" s="27"/>
      <c r="U492" s="27"/>
      <c r="V492" s="27"/>
      <c r="W492" s="27"/>
      <c r="X492" s="29">
        <f>IF(R492-S492&lt;&gt;0,T492/(R492-S492),"")</f>
      </c>
      <c r="Y492" s="30"/>
      <c r="Z492" s="30"/>
      <c r="AA492" s="30"/>
      <c r="AB492" s="30"/>
      <c r="AC492" s="30"/>
      <c r="AD492" s="30"/>
      <c r="AE492" s="31">
        <f>IF(Y492-Z492&lt;&gt;0,AA492/(Y492-Z492),"")</f>
      </c>
      <c r="AF492" s="32">
        <v>1</v>
      </c>
      <c r="AG492" s="32">
        <v>0</v>
      </c>
      <c r="AH492" s="32">
        <v>19</v>
      </c>
      <c r="AI492" s="32">
        <v>19</v>
      </c>
      <c r="AJ492" s="32"/>
      <c r="AK492" s="32"/>
      <c r="AL492" s="33">
        <f>IF(AF492-AG492&lt;&gt;0,AH492/(AF492-AG492),"")</f>
        <v>19</v>
      </c>
      <c r="AM492" s="34"/>
      <c r="AN492" s="34"/>
      <c r="AO492" s="34"/>
      <c r="AP492" s="34"/>
      <c r="AQ492" s="34"/>
      <c r="AR492" s="34"/>
      <c r="AS492" s="35">
        <f>IF(AM492-AN492&lt;&gt;0,AO492/(AM492-AN492),"")</f>
      </c>
      <c r="AT492" s="36"/>
      <c r="AU492" s="36"/>
      <c r="AV492" s="36"/>
      <c r="AW492" s="36"/>
      <c r="AX492" s="36"/>
      <c r="AY492" s="36"/>
      <c r="AZ492" s="36">
        <f>IF(AT492-AU492&lt;&gt;0,AV492/(AT492-AU492),"")</f>
      </c>
    </row>
    <row r="493" spans="1:52" ht="12.75" customHeight="1">
      <c r="A493" s="17" t="s">
        <v>506</v>
      </c>
      <c r="B493" s="17"/>
      <c r="C493" s="17">
        <v>289</v>
      </c>
      <c r="D493" s="20">
        <f>$K493+$R493+$Y493+$AF493+$AM493+$AT493</f>
        <v>14</v>
      </c>
      <c r="E493" s="21">
        <f>$L493+$S493+$Z493+$AG493+$AN493+$AU493</f>
        <v>0</v>
      </c>
      <c r="F493" s="21">
        <f>$M493+$T493+$AA493+$AH493+$AO493+$AV493</f>
        <v>368</v>
      </c>
      <c r="G493" s="22">
        <f>MAX($N493,$U493,$AB493,$AI493,$AP493,$AW493)</f>
        <v>80</v>
      </c>
      <c r="H493" s="22">
        <f>$O493+$V493+$AC493+$AJ493+$AQ493+$AX493</f>
        <v>2</v>
      </c>
      <c r="I493" s="22">
        <f>$P493+$W493+$AD493+$AK493+$AR493+$AY493</f>
        <v>0</v>
      </c>
      <c r="J493" s="23">
        <f>IF(D493-E493&lt;&gt;0,F493/(D493-E493),"")</f>
        <v>26.285714285714285</v>
      </c>
      <c r="K493" s="24">
        <v>3</v>
      </c>
      <c r="L493" s="24">
        <v>0</v>
      </c>
      <c r="M493" s="24">
        <v>45</v>
      </c>
      <c r="N493" s="24">
        <v>36</v>
      </c>
      <c r="O493" s="24"/>
      <c r="P493" s="24"/>
      <c r="Q493" s="26">
        <f>IF(K493-L493&lt;&gt;0,M493/(K493-L493),"")</f>
        <v>15</v>
      </c>
      <c r="R493" s="38"/>
      <c r="S493" s="38"/>
      <c r="T493" s="38"/>
      <c r="U493" s="38"/>
      <c r="V493" s="38"/>
      <c r="W493" s="38"/>
      <c r="X493" s="29">
        <f>IF(R493-S493&lt;&gt;0,T493/(R493-S493),"")</f>
      </c>
      <c r="Y493" s="30">
        <v>8</v>
      </c>
      <c r="Z493" s="30">
        <v>0</v>
      </c>
      <c r="AA493" s="30">
        <v>251</v>
      </c>
      <c r="AB493" s="30">
        <v>80</v>
      </c>
      <c r="AC493" s="30">
        <v>1</v>
      </c>
      <c r="AD493" s="30"/>
      <c r="AE493" s="31">
        <f>IF(Y493-Z493&lt;&gt;0,AA493/(Y493-Z493),"")</f>
        <v>31.375</v>
      </c>
      <c r="AF493" s="32">
        <v>3</v>
      </c>
      <c r="AG493" s="32">
        <v>0</v>
      </c>
      <c r="AH493" s="32">
        <v>72</v>
      </c>
      <c r="AI493" s="32">
        <v>72</v>
      </c>
      <c r="AJ493" s="32">
        <v>1</v>
      </c>
      <c r="AK493" s="32"/>
      <c r="AL493" s="33">
        <f>IF(AF493-AG493&lt;&gt;0,AH493/(AF493-AG493),"")</f>
        <v>24</v>
      </c>
      <c r="AM493" s="34"/>
      <c r="AN493" s="34"/>
      <c r="AO493" s="34"/>
      <c r="AP493" s="34"/>
      <c r="AQ493" s="34"/>
      <c r="AR493" s="34"/>
      <c r="AS493" s="35">
        <f>IF(AM493-AN493&lt;&gt;0,AO493/(AM493-AN493),"")</f>
      </c>
      <c r="AT493" s="36"/>
      <c r="AU493" s="36"/>
      <c r="AV493" s="36"/>
      <c r="AW493" s="36"/>
      <c r="AX493" s="36"/>
      <c r="AY493" s="36"/>
      <c r="AZ493" s="36">
        <f>IF(AT493-AU493&lt;&gt;0,AV493/(AT493-AU493),"")</f>
      </c>
    </row>
    <row r="494" spans="1:52" ht="12.75" customHeight="1">
      <c r="A494" s="17" t="s">
        <v>507</v>
      </c>
      <c r="B494" s="17"/>
      <c r="C494" s="17">
        <v>350</v>
      </c>
      <c r="D494" s="20">
        <f>$K494+$R494+$Y494+$AF494+$AM494+$AT494</f>
        <v>3</v>
      </c>
      <c r="E494" s="21">
        <f>$L494+$S494+$Z494+$AG494+$AN494+$AU494</f>
        <v>2</v>
      </c>
      <c r="F494" s="21">
        <f>$M494+$T494+$AA494+$AH494+$AO494+$AV494</f>
        <v>65</v>
      </c>
      <c r="G494" s="22">
        <f>MAX($N494,$U494,$AB494,$AI494,$AP494,$AW494)</f>
        <v>30</v>
      </c>
      <c r="H494" s="22">
        <f>$O494+$V494+$AC494+$AJ494+$AQ494+$AX494</f>
        <v>0</v>
      </c>
      <c r="I494" s="22">
        <f>$P494+$W494+$AD494+$AK494+$AR494+$AY494</f>
        <v>0</v>
      </c>
      <c r="J494" s="23">
        <f>IF(D494-E494&lt;&gt;0,F494/(D494-E494),"")</f>
        <v>65</v>
      </c>
      <c r="K494" s="24"/>
      <c r="L494" s="24"/>
      <c r="M494" s="24"/>
      <c r="N494" s="24"/>
      <c r="O494" s="24"/>
      <c r="P494" s="24"/>
      <c r="Q494" s="26">
        <f>IF(K494-L494&lt;&gt;0,M494/(K494-L494),"")</f>
      </c>
      <c r="R494" s="27"/>
      <c r="S494" s="27"/>
      <c r="T494" s="27"/>
      <c r="U494" s="27"/>
      <c r="V494" s="27"/>
      <c r="W494" s="27"/>
      <c r="X494" s="29">
        <f>IF(R494-S494&lt;&gt;0,T494/(R494-S494),"")</f>
      </c>
      <c r="Y494" s="30"/>
      <c r="Z494" s="30"/>
      <c r="AA494" s="30"/>
      <c r="AB494" s="30"/>
      <c r="AC494" s="30"/>
      <c r="AD494" s="30"/>
      <c r="AE494" s="31">
        <f>IF(Y494-Z494&lt;&gt;0,AA494/(Y494-Z494),"")</f>
      </c>
      <c r="AF494" s="32">
        <v>3</v>
      </c>
      <c r="AG494" s="32">
        <v>2</v>
      </c>
      <c r="AH494" s="32">
        <v>65</v>
      </c>
      <c r="AI494" s="32">
        <v>30</v>
      </c>
      <c r="AJ494" s="32"/>
      <c r="AK494" s="32"/>
      <c r="AL494" s="33">
        <f>IF(AF494-AG494&lt;&gt;0,AH494/(AF494-AG494),"")</f>
        <v>65</v>
      </c>
      <c r="AM494" s="34"/>
      <c r="AN494" s="34"/>
      <c r="AO494" s="34"/>
      <c r="AP494" s="34"/>
      <c r="AQ494" s="34"/>
      <c r="AR494" s="34"/>
      <c r="AS494" s="35">
        <f>IF(AM494-AN494&lt;&gt;0,AO494/(AM494-AN494),"")</f>
      </c>
      <c r="AT494" s="36"/>
      <c r="AU494" s="36"/>
      <c r="AV494" s="36"/>
      <c r="AW494" s="36"/>
      <c r="AX494" s="36"/>
      <c r="AY494" s="36"/>
      <c r="AZ494" s="36">
        <f>IF(AT494-AU494&lt;&gt;0,AV494/(AT494-AU494),"")</f>
      </c>
    </row>
    <row r="495" spans="1:52" ht="12.75" customHeight="1">
      <c r="A495" s="42" t="s">
        <v>508</v>
      </c>
      <c r="B495" s="42">
        <v>2020</v>
      </c>
      <c r="C495" s="42">
        <v>663</v>
      </c>
      <c r="D495" s="20">
        <f>$K495+$R495+$Y495+$AF495+$AM495+$AT495</f>
        <v>3</v>
      </c>
      <c r="E495" s="21">
        <f>$L495+$S495+$Z495+$AG495+$AN495+$AU495</f>
        <v>0</v>
      </c>
      <c r="F495" s="21">
        <f>$M495+$T495+$AA495+$AH495+$AO495+$AV495</f>
        <v>138</v>
      </c>
      <c r="G495" s="22">
        <f>MAX($N495,$U495,$AB495,$AI495,$AP495,$AW495)</f>
        <v>59</v>
      </c>
      <c r="H495" s="22">
        <f>$O495+$V495+$AC495+$AJ495+$AQ495+$AX495</f>
        <v>1</v>
      </c>
      <c r="I495" s="22">
        <f>$P495+$W495+$AD495+$AK495+$AR495+$AY495</f>
        <v>0</v>
      </c>
      <c r="J495" s="23">
        <f>IF(D495-E495&lt;&gt;0,F495/(D495-E495),"")</f>
        <v>46</v>
      </c>
      <c r="K495" s="36"/>
      <c r="L495" s="36"/>
      <c r="M495" s="36"/>
      <c r="N495" s="36"/>
      <c r="O495" s="36"/>
      <c r="P495" s="36"/>
      <c r="Q495" s="43">
        <f>IF(K495-L495&lt;&gt;0,M495/(K495-L495),"")</f>
      </c>
      <c r="R495" s="44"/>
      <c r="S495" s="44"/>
      <c r="T495" s="44"/>
      <c r="U495" s="44"/>
      <c r="V495" s="44"/>
      <c r="W495" s="44"/>
      <c r="X495" s="29">
        <f>IF(R495-S495&lt;&gt;0,T495/(R495-S495),"")</f>
      </c>
      <c r="Y495" s="45"/>
      <c r="Z495" s="45"/>
      <c r="AA495" s="45"/>
      <c r="AB495" s="45"/>
      <c r="AC495" s="45"/>
      <c r="AD495" s="45"/>
      <c r="AE495" s="31">
        <f>IF(Y495-Z495&lt;&gt;0,AA495/(Y495-Z495),"")</f>
      </c>
      <c r="AF495" s="47">
        <v>3</v>
      </c>
      <c r="AG495" s="47">
        <v>0</v>
      </c>
      <c r="AH495" s="47">
        <v>138</v>
      </c>
      <c r="AI495" s="47">
        <v>59</v>
      </c>
      <c r="AJ495" s="47">
        <v>1</v>
      </c>
      <c r="AK495" s="47"/>
      <c r="AL495" s="33">
        <f>IF(AF495-AG495&lt;&gt;0,AH495/(AF495-AG495),"")</f>
        <v>46</v>
      </c>
      <c r="AM495" s="48"/>
      <c r="AN495" s="48"/>
      <c r="AO495" s="48"/>
      <c r="AP495" s="48"/>
      <c r="AQ495" s="48"/>
      <c r="AR495" s="48"/>
      <c r="AS495" s="35">
        <f>IF(AM495-AN495&lt;&gt;0,AO495/(AM495-AN495),"")</f>
      </c>
      <c r="AT495" s="36"/>
      <c r="AU495" s="36"/>
      <c r="AV495" s="36"/>
      <c r="AW495" s="36"/>
      <c r="AX495" s="36"/>
      <c r="AY495" s="36"/>
      <c r="AZ495" s="36">
        <f>IF(AT495-AU495&lt;&gt;0,AV495/(AT495-AU495),"")</f>
      </c>
    </row>
    <row r="496" spans="1:52" ht="12.75" customHeight="1">
      <c r="A496" s="42" t="s">
        <v>509</v>
      </c>
      <c r="B496" s="42">
        <v>2020</v>
      </c>
      <c r="C496" s="42">
        <v>665</v>
      </c>
      <c r="D496" s="20">
        <f>$K496+$R496+$Y496+$AF496+$AM496+$AT496</f>
        <v>4</v>
      </c>
      <c r="E496" s="21">
        <f>$L496+$S496+$Z496+$AG496+$AN496+$AU496</f>
        <v>1</v>
      </c>
      <c r="F496" s="21">
        <f>$M496+$T496+$AA496+$AH496+$AO496+$AV496</f>
        <v>123</v>
      </c>
      <c r="G496" s="22">
        <f>MAX($N496,$U496,$AB496,$AI496,$AP496,$AW496)</f>
        <v>66</v>
      </c>
      <c r="H496" s="22">
        <f>$O496+$V496+$AC496+$AJ496+$AQ496+$AX496</f>
        <v>1</v>
      </c>
      <c r="I496" s="22">
        <f>$P496+$W496+$AD496+$AK496+$AR496+$AY496</f>
        <v>0</v>
      </c>
      <c r="J496" s="23">
        <f>IF(D496-E496&lt;&gt;0,F496/(D496-E496),"")</f>
        <v>41</v>
      </c>
      <c r="K496" s="36"/>
      <c r="L496" s="36"/>
      <c r="M496" s="36"/>
      <c r="N496" s="36"/>
      <c r="O496" s="36"/>
      <c r="P496" s="36"/>
      <c r="Q496" s="43">
        <f>IF(K496-L496&lt;&gt;0,M496/(K496-L496),"")</f>
      </c>
      <c r="R496" s="44"/>
      <c r="S496" s="44"/>
      <c r="T496" s="44"/>
      <c r="U496" s="44"/>
      <c r="V496" s="44"/>
      <c r="W496" s="44"/>
      <c r="X496" s="29">
        <f>IF(R496-S496&lt;&gt;0,T496/(R496-S496),"")</f>
      </c>
      <c r="Y496" s="45">
        <v>1</v>
      </c>
      <c r="Z496" s="45">
        <v>0</v>
      </c>
      <c r="AA496" s="45">
        <v>29</v>
      </c>
      <c r="AB496" s="45">
        <v>29</v>
      </c>
      <c r="AC496" s="45"/>
      <c r="AD496" s="45"/>
      <c r="AE496" s="31">
        <f>IF(Y496-Z496&lt;&gt;0,AA496/(Y496-Z496),"")</f>
        <v>29</v>
      </c>
      <c r="AF496" s="47">
        <v>3</v>
      </c>
      <c r="AG496" s="47">
        <v>1</v>
      </c>
      <c r="AH496" s="47">
        <v>94</v>
      </c>
      <c r="AI496" s="70">
        <v>66</v>
      </c>
      <c r="AJ496" s="47">
        <v>1</v>
      </c>
      <c r="AK496" s="47"/>
      <c r="AL496" s="33">
        <f>IF(AF496-AG496&lt;&gt;0,AH496/(AF496-AG496),"")</f>
        <v>47</v>
      </c>
      <c r="AM496" s="48"/>
      <c r="AN496" s="48"/>
      <c r="AO496" s="48"/>
      <c r="AP496" s="48"/>
      <c r="AQ496" s="48"/>
      <c r="AR496" s="48"/>
      <c r="AS496" s="35">
        <f>IF(AM496-AN496&lt;&gt;0,AO496/(AM496-AN496),"")</f>
      </c>
      <c r="AT496" s="36"/>
      <c r="AU496" s="36"/>
      <c r="AV496" s="36"/>
      <c r="AW496" s="36"/>
      <c r="AX496" s="36"/>
      <c r="AY496" s="36"/>
      <c r="AZ496" s="36">
        <f>IF(AT496-AU496&lt;&gt;0,AV496/(AT496-AU496),"")</f>
      </c>
    </row>
    <row r="497" spans="1:52" ht="12.75" customHeight="1">
      <c r="A497" s="42" t="s">
        <v>510</v>
      </c>
      <c r="B497" s="42">
        <v>2020</v>
      </c>
      <c r="C497" s="42">
        <v>664</v>
      </c>
      <c r="D497" s="20">
        <f>$K497+$R497+$Y497+$AF497+$AM497+$AT497</f>
        <v>5</v>
      </c>
      <c r="E497" s="21">
        <f>$L497+$S497+$Z497+$AG497+$AN497+$AU497</f>
        <v>2</v>
      </c>
      <c r="F497" s="21">
        <f>$M497+$T497+$AA497+$AH497+$AO497+$AV497</f>
        <v>124</v>
      </c>
      <c r="G497" s="22">
        <f>MAX($N497,$U497,$AB497,$AI497,$AP497,$AW497)</f>
        <v>43</v>
      </c>
      <c r="H497" s="22">
        <f>$O497+$V497+$AC497+$AJ497+$AQ497+$AX497</f>
        <v>0</v>
      </c>
      <c r="I497" s="22">
        <f>$P497+$W497+$AD497+$AK497+$AR497+$AY497</f>
        <v>0</v>
      </c>
      <c r="J497" s="23">
        <f>IF(D497-E497&lt;&gt;0,F497/(D497-E497),"")</f>
        <v>41.333333333333336</v>
      </c>
      <c r="K497" s="36"/>
      <c r="L497" s="36"/>
      <c r="M497" s="36"/>
      <c r="N497" s="36"/>
      <c r="O497" s="36"/>
      <c r="P497" s="36"/>
      <c r="Q497" s="43">
        <f>IF(K497-L497&lt;&gt;0,M497/(K497-L497),"")</f>
      </c>
      <c r="R497" s="44"/>
      <c r="S497" s="44"/>
      <c r="T497" s="44"/>
      <c r="U497" s="44"/>
      <c r="V497" s="44"/>
      <c r="W497" s="44"/>
      <c r="X497" s="29">
        <f>IF(R497-S497&lt;&gt;0,T497/(R497-S497),"")</f>
      </c>
      <c r="Y497" s="45"/>
      <c r="Z497" s="45"/>
      <c r="AA497" s="45"/>
      <c r="AB497" s="45"/>
      <c r="AC497" s="45"/>
      <c r="AD497" s="45"/>
      <c r="AE497" s="31">
        <f>IF(Y497-Z497&lt;&gt;0,AA497/(Y497-Z497),"")</f>
      </c>
      <c r="AF497" s="47">
        <v>3</v>
      </c>
      <c r="AG497" s="47">
        <v>1</v>
      </c>
      <c r="AH497" s="47">
        <v>59</v>
      </c>
      <c r="AI497" s="70">
        <v>37</v>
      </c>
      <c r="AJ497" s="47"/>
      <c r="AK497" s="47"/>
      <c r="AL497" s="33">
        <f>IF(AF497-AG497&lt;&gt;0,AH497/(AF497-AG497),"")</f>
        <v>29.5</v>
      </c>
      <c r="AM497" s="48">
        <v>2</v>
      </c>
      <c r="AN497" s="48">
        <v>1</v>
      </c>
      <c r="AO497" s="48">
        <v>65</v>
      </c>
      <c r="AP497" s="53">
        <v>43</v>
      </c>
      <c r="AQ497" s="48"/>
      <c r="AR497" s="48"/>
      <c r="AS497" s="35">
        <f>IF(AM497-AN497&lt;&gt;0,AO497/(AM497-AN497),"")</f>
        <v>65</v>
      </c>
      <c r="AT497" s="36"/>
      <c r="AU497" s="36"/>
      <c r="AV497" s="36"/>
      <c r="AW497" s="36"/>
      <c r="AX497" s="36"/>
      <c r="AY497" s="36"/>
      <c r="AZ497" s="36">
        <f>IF(AT497-AU497&lt;&gt;0,AV497/(AT497-AU497),"")</f>
      </c>
    </row>
    <row r="498" spans="1:52" ht="12.75" customHeight="1">
      <c r="A498" s="17" t="s">
        <v>511</v>
      </c>
      <c r="B498" s="17"/>
      <c r="C498" s="17">
        <v>598</v>
      </c>
      <c r="D498" s="20">
        <f>$K498+$R498+$Y498+$AF498+$AM498+$AT498</f>
        <v>1</v>
      </c>
      <c r="E498" s="21">
        <f>$L498+$S498+$Z498+$AG498+$AN498+$AU498</f>
        <v>0</v>
      </c>
      <c r="F498" s="21">
        <f>$M498+$T498+$AA498+$AH498+$AO498+$AV498</f>
        <v>20</v>
      </c>
      <c r="G498" s="22">
        <f>MAX($N498,$U498,$AB498,$AI498,$AP498,$AW498)</f>
        <v>20</v>
      </c>
      <c r="H498" s="22">
        <f>$O498+$V498+$AC498+$AJ498+$AQ498+$AX498</f>
        <v>0</v>
      </c>
      <c r="I498" s="22">
        <f>$P498+$W498+$AD498+$AK498+$AR498+$AY498</f>
        <v>0</v>
      </c>
      <c r="J498" s="23">
        <f>IF(D498-E498&lt;&gt;0,F498/(D498-E498),"")</f>
        <v>20</v>
      </c>
      <c r="K498" s="24"/>
      <c r="L498" s="24"/>
      <c r="M498" s="24"/>
      <c r="N498" s="24"/>
      <c r="O498" s="24"/>
      <c r="P498" s="24"/>
      <c r="Q498" s="26"/>
      <c r="R498" s="27"/>
      <c r="S498" s="27"/>
      <c r="T498" s="27"/>
      <c r="U498" s="27"/>
      <c r="V498" s="27"/>
      <c r="W498" s="27"/>
      <c r="X498" s="29"/>
      <c r="Y498" s="30"/>
      <c r="Z498" s="30"/>
      <c r="AA498" s="30"/>
      <c r="AB498" s="30"/>
      <c r="AC498" s="30"/>
      <c r="AD498" s="30"/>
      <c r="AE498" s="31"/>
      <c r="AF498" s="32">
        <v>1</v>
      </c>
      <c r="AG498" s="32">
        <v>0</v>
      </c>
      <c r="AH498" s="32">
        <v>20</v>
      </c>
      <c r="AI498" s="32">
        <v>20</v>
      </c>
      <c r="AJ498" s="32"/>
      <c r="AK498" s="32"/>
      <c r="AL498" s="33">
        <f>IF(AF498-AG498&lt;&gt;0,AH498/(AF498-AG498),"")</f>
        <v>20</v>
      </c>
      <c r="AM498" s="34"/>
      <c r="AN498" s="34"/>
      <c r="AO498" s="34"/>
      <c r="AP498" s="34"/>
      <c r="AQ498" s="34"/>
      <c r="AR498" s="34"/>
      <c r="AS498" s="35"/>
      <c r="AT498" s="36"/>
      <c r="AU498" s="36"/>
      <c r="AV498" s="36"/>
      <c r="AW498" s="36"/>
      <c r="AX498" s="36"/>
      <c r="AY498" s="36"/>
      <c r="AZ498" s="36">
        <f>IF(AT498-AU498&lt;&gt;0,AV498/(AT498-AU498),"")</f>
      </c>
    </row>
    <row r="499" spans="1:52" ht="12.75" customHeight="1">
      <c r="A499" s="42" t="s">
        <v>512</v>
      </c>
      <c r="B499" s="42"/>
      <c r="C499" s="17">
        <v>657</v>
      </c>
      <c r="D499" s="20">
        <f>$K499+$R499+$Y499+$AF499+$AM499+$AT499</f>
        <v>2</v>
      </c>
      <c r="E499" s="21">
        <f>$L499+$S499+$Z499+$AG499+$AN499+$AU499</f>
        <v>0</v>
      </c>
      <c r="F499" s="21">
        <f>$M499+$T499+$AA499+$AH499+$AO499+$AV499</f>
        <v>17</v>
      </c>
      <c r="G499" s="22">
        <f>MAX($N499,$U499,$AB499,$AI499,$AP499,$AW499)</f>
        <v>14</v>
      </c>
      <c r="H499" s="22">
        <f>$O499+$V499+$AC499+$AJ499+$AQ499+$AX499</f>
        <v>0</v>
      </c>
      <c r="I499" s="22">
        <f>$P499+$W499+$AD499+$AK499+$AR499+$AY499</f>
        <v>0</v>
      </c>
      <c r="J499" s="23">
        <f>IF(D499-E499&lt;&gt;0,F499/(D499-E499),"")</f>
        <v>8.5</v>
      </c>
      <c r="K499" s="36"/>
      <c r="L499" s="36"/>
      <c r="M499" s="36"/>
      <c r="N499" s="36"/>
      <c r="O499" s="36"/>
      <c r="P499" s="36"/>
      <c r="Q499" s="26">
        <f>IF(K499-L499&lt;&gt;0,M499/(K499-L499),"")</f>
      </c>
      <c r="R499" s="44"/>
      <c r="S499" s="44"/>
      <c r="T499" s="44"/>
      <c r="U499" s="44"/>
      <c r="V499" s="44"/>
      <c r="W499" s="44"/>
      <c r="X499" s="29">
        <f>IF(R499-S499&lt;&gt;0,T499/(R499-S499),"")</f>
      </c>
      <c r="Y499" s="45">
        <v>1</v>
      </c>
      <c r="Z499" s="45">
        <v>0</v>
      </c>
      <c r="AA499" s="45">
        <v>14</v>
      </c>
      <c r="AB499" s="45">
        <v>14</v>
      </c>
      <c r="AC499" s="45"/>
      <c r="AD499" s="45"/>
      <c r="AE499" s="31">
        <f>IF(Y499-Z499&lt;&gt;0,AA499/(Y499-Z499),"")</f>
        <v>14</v>
      </c>
      <c r="AF499" s="47">
        <v>1</v>
      </c>
      <c r="AG499" s="47">
        <v>0</v>
      </c>
      <c r="AH499" s="47">
        <v>3</v>
      </c>
      <c r="AI499" s="47">
        <v>3</v>
      </c>
      <c r="AJ499" s="47"/>
      <c r="AK499" s="47"/>
      <c r="AL499" s="33">
        <f>IF(AF499-AG499&lt;&gt;0,AH499/(AF499-AG499),"")</f>
        <v>3</v>
      </c>
      <c r="AM499" s="48"/>
      <c r="AN499" s="48"/>
      <c r="AO499" s="48"/>
      <c r="AP499" s="48"/>
      <c r="AQ499" s="48"/>
      <c r="AR499" s="48"/>
      <c r="AS499" s="35">
        <f>IF(AM499-AN499&lt;&gt;0,AO499/(AM499-AN499),"")</f>
      </c>
      <c r="AT499" s="36"/>
      <c r="AU499" s="36"/>
      <c r="AV499" s="36"/>
      <c r="AW499" s="36"/>
      <c r="AX499" s="36"/>
      <c r="AY499" s="36"/>
      <c r="AZ499" s="36">
        <f>IF(AT499-AU499&lt;&gt;0,AV499/(AT499-AU499),"")</f>
      </c>
    </row>
    <row r="500" spans="1:52" ht="12.75" customHeight="1">
      <c r="A500" s="17" t="s">
        <v>513</v>
      </c>
      <c r="B500" s="17"/>
      <c r="C500" s="17">
        <v>172</v>
      </c>
      <c r="D500" s="20">
        <f>$K500+$R500+$Y500+$AF500+$AM500+$AT500</f>
        <v>1</v>
      </c>
      <c r="E500" s="21">
        <f>$L500+$S500+$Z500+$AG500+$AN500+$AU500</f>
        <v>0</v>
      </c>
      <c r="F500" s="21">
        <f>$M500+$T500+$AA500+$AH500+$AO500+$AV500</f>
        <v>0</v>
      </c>
      <c r="G500" s="22">
        <f>MAX($N500,$U500,$AB500,$AI500,$AP500,$AW500)</f>
        <v>0</v>
      </c>
      <c r="H500" s="22">
        <f>$O500+$V500+$AC500+$AJ500+$AQ500+$AX500</f>
        <v>0</v>
      </c>
      <c r="I500" s="22">
        <f>$P500+$W500+$AD500+$AK500+$AR500+$AY500</f>
        <v>0</v>
      </c>
      <c r="J500" s="23">
        <f>IF(D500-E500&lt;&gt;0,F500/(D500-E500),"")</f>
        <v>0</v>
      </c>
      <c r="K500" s="24"/>
      <c r="L500" s="24"/>
      <c r="M500" s="24"/>
      <c r="N500" s="24"/>
      <c r="O500" s="24"/>
      <c r="P500" s="24"/>
      <c r="Q500" s="26">
        <f>IF(K500-L500&lt;&gt;0,M500/(K500-L500),"")</f>
      </c>
      <c r="R500" s="38">
        <v>1</v>
      </c>
      <c r="S500" s="38">
        <v>0</v>
      </c>
      <c r="T500" s="38">
        <v>0</v>
      </c>
      <c r="U500" s="38">
        <v>0</v>
      </c>
      <c r="V500" s="38"/>
      <c r="W500" s="38"/>
      <c r="X500" s="29">
        <f>IF(R500-S500&lt;&gt;0,T500/(R500-S500),"")</f>
        <v>0</v>
      </c>
      <c r="Y500" s="30"/>
      <c r="Z500" s="30"/>
      <c r="AA500" s="30"/>
      <c r="AB500" s="30"/>
      <c r="AC500" s="30"/>
      <c r="AD500" s="30"/>
      <c r="AE500" s="31">
        <f>IF(Y500-Z500&lt;&gt;0,AA500/(Y500-Z500),"")</f>
      </c>
      <c r="AF500" s="32"/>
      <c r="AG500" s="32"/>
      <c r="AH500" s="32"/>
      <c r="AI500" s="32"/>
      <c r="AJ500" s="32"/>
      <c r="AK500" s="32"/>
      <c r="AL500" s="33">
        <f>IF(AF500-AG500&lt;&gt;0,AH500/(AF500-AG500),"")</f>
      </c>
      <c r="AM500" s="34"/>
      <c r="AN500" s="34"/>
      <c r="AO500" s="34"/>
      <c r="AP500" s="34"/>
      <c r="AQ500" s="34"/>
      <c r="AR500" s="34"/>
      <c r="AS500" s="35">
        <f>IF(AM500-AN500&lt;&gt;0,AO500/(AM500-AN500),"")</f>
      </c>
      <c r="AT500" s="36"/>
      <c r="AU500" s="36"/>
      <c r="AV500" s="36"/>
      <c r="AW500" s="36"/>
      <c r="AX500" s="36"/>
      <c r="AY500" s="36"/>
      <c r="AZ500" s="36">
        <f>IF(AT500-AU500&lt;&gt;0,AV500/(AT500-AU500),"")</f>
      </c>
    </row>
    <row r="501" spans="1:52" ht="12.75" customHeight="1">
      <c r="A501" s="17" t="s">
        <v>514</v>
      </c>
      <c r="B501" s="17"/>
      <c r="C501" s="17">
        <v>189</v>
      </c>
      <c r="D501" s="20">
        <f>$K501+$R501+$Y501+$AF501+$AM501+$AT501</f>
        <v>1</v>
      </c>
      <c r="E501" s="21">
        <f>$L501+$S501+$Z501+$AG501+$AN501+$AU501</f>
        <v>0</v>
      </c>
      <c r="F501" s="21">
        <f>$M501+$T501+$AA501+$AH501+$AO501+$AV501</f>
        <v>9</v>
      </c>
      <c r="G501" s="22">
        <f>MAX($N501,$U501,$AB501,$AI501,$AP501,$AW501)</f>
        <v>9</v>
      </c>
      <c r="H501" s="22">
        <f>$O501+$V501+$AC501+$AJ501+$AQ501+$AX501</f>
        <v>0</v>
      </c>
      <c r="I501" s="22">
        <f>$P501+$W501+$AD501+$AK501+$AR501+$AY501</f>
        <v>0</v>
      </c>
      <c r="J501" s="23">
        <f>IF(D501-E501&lt;&gt;0,F501/(D501-E501),"")</f>
        <v>9</v>
      </c>
      <c r="K501" s="24"/>
      <c r="L501" s="24"/>
      <c r="M501" s="24"/>
      <c r="N501" s="24"/>
      <c r="O501" s="24"/>
      <c r="P501" s="24"/>
      <c r="Q501" s="26">
        <f>IF(K501-L501&lt;&gt;0,M501/(K501-L501),"")</f>
      </c>
      <c r="R501" s="27"/>
      <c r="S501" s="27"/>
      <c r="T501" s="27"/>
      <c r="U501" s="27"/>
      <c r="V501" s="27"/>
      <c r="W501" s="27"/>
      <c r="X501" s="29">
        <f>IF(R501-S501&lt;&gt;0,T501/(R501-S501),"")</f>
      </c>
      <c r="Y501" s="30">
        <v>1</v>
      </c>
      <c r="Z501" s="30">
        <v>0</v>
      </c>
      <c r="AA501" s="30">
        <v>9</v>
      </c>
      <c r="AB501" s="30">
        <v>9</v>
      </c>
      <c r="AC501" s="30"/>
      <c r="AD501" s="30"/>
      <c r="AE501" s="31">
        <f>IF(Y501-Z501&lt;&gt;0,AA501/(Y501-Z501),"")</f>
        <v>9</v>
      </c>
      <c r="AF501" s="32"/>
      <c r="AG501" s="32"/>
      <c r="AH501" s="32"/>
      <c r="AI501" s="32"/>
      <c r="AJ501" s="32"/>
      <c r="AK501" s="32"/>
      <c r="AL501" s="33">
        <f>IF(AF501-AG501&lt;&gt;0,AH501/(AF501-AG501),"")</f>
      </c>
      <c r="AM501" s="34"/>
      <c r="AN501" s="34"/>
      <c r="AO501" s="34"/>
      <c r="AP501" s="34"/>
      <c r="AQ501" s="34"/>
      <c r="AR501" s="34"/>
      <c r="AS501" s="35">
        <f>IF(AM501-AN501&lt;&gt;0,AO501/(AM501-AN501),"")</f>
      </c>
      <c r="AT501" s="36"/>
      <c r="AU501" s="36"/>
      <c r="AV501" s="36"/>
      <c r="AW501" s="36"/>
      <c r="AX501" s="36"/>
      <c r="AY501" s="36"/>
      <c r="AZ501" s="36">
        <f>IF(AT501-AU501&lt;&gt;0,AV501/(AT501-AU501),"")</f>
      </c>
    </row>
    <row r="502" spans="1:52" ht="12.75" customHeight="1">
      <c r="A502" s="17" t="s">
        <v>515</v>
      </c>
      <c r="B502" s="17"/>
      <c r="C502" s="17">
        <v>401</v>
      </c>
      <c r="D502" s="20">
        <f>$K502+$R502+$Y502+$AF502+$AM502+$AT502</f>
        <v>6</v>
      </c>
      <c r="E502" s="21">
        <f>$L502+$S502+$Z502+$AG502+$AN502+$AU502</f>
        <v>3</v>
      </c>
      <c r="F502" s="21">
        <f>$M502+$T502+$AA502+$AH502+$AO502+$AV502</f>
        <v>95</v>
      </c>
      <c r="G502" s="22">
        <f>MAX($N502,$U502,$AB502,$AI502,$AP502,$AW502)</f>
        <v>22</v>
      </c>
      <c r="H502" s="22">
        <f>$O502+$V502+$AC502+$AJ502+$AQ502+$AX502</f>
        <v>0</v>
      </c>
      <c r="I502" s="22">
        <f>$P502+$W502+$AD502+$AK502+$AR502+$AY502</f>
        <v>0</v>
      </c>
      <c r="J502" s="23">
        <f>IF(D502-E502&lt;&gt;0,F502/(D502-E502),"")</f>
        <v>31.666666666666668</v>
      </c>
      <c r="K502" s="24"/>
      <c r="L502" s="24"/>
      <c r="M502" s="24"/>
      <c r="N502" s="24"/>
      <c r="O502" s="24"/>
      <c r="P502" s="24"/>
      <c r="Q502" s="26">
        <f>IF(K502-L502&lt;&gt;0,M502/(K502-L502),"")</f>
      </c>
      <c r="R502" s="27">
        <v>3</v>
      </c>
      <c r="S502" s="27">
        <v>1</v>
      </c>
      <c r="T502" s="27">
        <v>47</v>
      </c>
      <c r="U502" s="27">
        <v>21</v>
      </c>
      <c r="V502" s="27"/>
      <c r="W502" s="27"/>
      <c r="X502" s="29">
        <f>IF(R502-S502&lt;&gt;0,T502/(R502-S502),"")</f>
        <v>23.5</v>
      </c>
      <c r="Y502" s="30">
        <v>2</v>
      </c>
      <c r="Z502" s="30">
        <v>1</v>
      </c>
      <c r="AA502" s="30">
        <v>26</v>
      </c>
      <c r="AB502" s="30">
        <v>17</v>
      </c>
      <c r="AC502" s="30"/>
      <c r="AD502" s="30"/>
      <c r="AE502" s="31">
        <f>IF(Y502-Z502&lt;&gt;0,AA502/(Y502-Z502),"")</f>
        <v>26</v>
      </c>
      <c r="AF502" s="57">
        <v>1</v>
      </c>
      <c r="AG502" s="57">
        <v>1</v>
      </c>
      <c r="AH502" s="57">
        <v>22</v>
      </c>
      <c r="AI502" s="57">
        <v>22</v>
      </c>
      <c r="AJ502" s="57"/>
      <c r="AK502" s="57"/>
      <c r="AL502" s="33">
        <f>IF(AF502-AG502&lt;&gt;0,AH502/(AF502-AG502),"")</f>
      </c>
      <c r="AM502" s="58"/>
      <c r="AN502" s="58"/>
      <c r="AO502" s="58"/>
      <c r="AP502" s="58"/>
      <c r="AQ502" s="58"/>
      <c r="AR502" s="58"/>
      <c r="AS502" s="35">
        <f>IF(AM502-AN502&lt;&gt;0,AO502/(AM502-AN502),"")</f>
      </c>
      <c r="AT502" s="36"/>
      <c r="AU502" s="36"/>
      <c r="AV502" s="36"/>
      <c r="AW502" s="36"/>
      <c r="AX502" s="36"/>
      <c r="AY502" s="36"/>
      <c r="AZ502" s="36">
        <f>IF(AT502-AU502&lt;&gt;0,AV502/(AT502-AU502),"")</f>
      </c>
    </row>
    <row r="503" spans="1:52" ht="12.75" customHeight="1">
      <c r="A503" s="17" t="s">
        <v>516</v>
      </c>
      <c r="B503" s="17"/>
      <c r="C503" s="17">
        <v>510</v>
      </c>
      <c r="D503" s="20">
        <f>$K503+$R503+$Y503+$AF503+$AM503+$AT503</f>
        <v>1</v>
      </c>
      <c r="E503" s="21">
        <f>$L503+$S503+$Z503+$AG503+$AN503+$AU503</f>
        <v>0</v>
      </c>
      <c r="F503" s="21">
        <f>$M503+$T503+$AA503+$AH503+$AO503+$AV503</f>
        <v>11</v>
      </c>
      <c r="G503" s="22">
        <f>MAX($N503,$U503,$AB503,$AI503,$AP503,$AW503)</f>
        <v>11</v>
      </c>
      <c r="H503" s="22">
        <f>$O503+$V503+$AC503+$AJ503+$AQ503+$AX503</f>
        <v>0</v>
      </c>
      <c r="I503" s="22">
        <f>$P503+$W503+$AD503+$AK503+$AR503+$AY503</f>
        <v>0</v>
      </c>
      <c r="J503" s="23">
        <f>IF(D503-E503&lt;&gt;0,F503/(D503-E503),"")</f>
        <v>11</v>
      </c>
      <c r="K503" s="24"/>
      <c r="L503" s="24"/>
      <c r="M503" s="24"/>
      <c r="N503" s="24"/>
      <c r="O503" s="24"/>
      <c r="P503" s="24"/>
      <c r="Q503" s="26">
        <f>IF(K503-L503&lt;&gt;0,M503/(K503-L503),"")</f>
      </c>
      <c r="R503" s="27"/>
      <c r="S503" s="27"/>
      <c r="T503" s="27"/>
      <c r="U503" s="27"/>
      <c r="V503" s="27"/>
      <c r="W503" s="27"/>
      <c r="X503" s="29">
        <f>IF(R503-S503&lt;&gt;0,T503/(R503-S503),"")</f>
      </c>
      <c r="Y503" s="30"/>
      <c r="Z503" s="30"/>
      <c r="AA503" s="30"/>
      <c r="AB503" s="30"/>
      <c r="AC503" s="30"/>
      <c r="AD503" s="30"/>
      <c r="AE503" s="31">
        <f>IF(Y503-Z503&lt;&gt;0,AA503/(Y503-Z503),"")</f>
      </c>
      <c r="AF503" s="57"/>
      <c r="AG503" s="57"/>
      <c r="AH503" s="57"/>
      <c r="AI503" s="57"/>
      <c r="AJ503" s="57"/>
      <c r="AK503" s="57"/>
      <c r="AL503" s="33">
        <f>IF(AF503-AG503&lt;&gt;0,AH503/(AF503-AG503),"")</f>
      </c>
      <c r="AM503" s="58">
        <v>1</v>
      </c>
      <c r="AN503" s="58">
        <v>0</v>
      </c>
      <c r="AO503" s="58">
        <v>11</v>
      </c>
      <c r="AP503" s="58">
        <v>11</v>
      </c>
      <c r="AQ503" s="58"/>
      <c r="AR503" s="58"/>
      <c r="AS503" s="35">
        <f>IF(AM503-AN503&lt;&gt;0,AO503/(AM503-AN503),"")</f>
        <v>11</v>
      </c>
      <c r="AT503" s="36"/>
      <c r="AU503" s="36"/>
      <c r="AV503" s="36"/>
      <c r="AW503" s="36"/>
      <c r="AX503" s="36"/>
      <c r="AY503" s="36"/>
      <c r="AZ503" s="36">
        <f>IF(AT503-AU503&lt;&gt;0,AV503/(AT503-AU503),"")</f>
      </c>
    </row>
    <row r="504" spans="1:52" ht="12.75" customHeight="1">
      <c r="A504" s="17" t="s">
        <v>517</v>
      </c>
      <c r="B504" s="17"/>
      <c r="C504" s="17">
        <v>404</v>
      </c>
      <c r="D504" s="20">
        <f>$K504+$R504+$Y504+$AF504+$AM504+$AT504</f>
        <v>7</v>
      </c>
      <c r="E504" s="21">
        <f>$L504+$S504+$Z504+$AG504+$AN504+$AU504</f>
        <v>0</v>
      </c>
      <c r="F504" s="21">
        <f>$M504+$T504+$AA504+$AH504+$AO504+$AV504</f>
        <v>121</v>
      </c>
      <c r="G504" s="22">
        <f>MAX($N504,$U504,$AB504,$AI504,$AP504,$AW504)</f>
        <v>48</v>
      </c>
      <c r="H504" s="22">
        <f>$O504+$V504+$AC504+$AJ504+$AQ504+$AX504</f>
        <v>0</v>
      </c>
      <c r="I504" s="22">
        <f>$P504+$W504+$AD504+$AK504+$AR504+$AY504</f>
        <v>0</v>
      </c>
      <c r="J504" s="23">
        <f>IF(D504-E504&lt;&gt;0,F504/(D504-E504),"")</f>
        <v>17.285714285714285</v>
      </c>
      <c r="K504" s="24"/>
      <c r="L504" s="24"/>
      <c r="M504" s="24"/>
      <c r="N504" s="24"/>
      <c r="O504" s="24"/>
      <c r="P504" s="24"/>
      <c r="Q504" s="26">
        <f>IF(K504-L504&lt;&gt;0,M504/(K504-L504),"")</f>
      </c>
      <c r="R504" s="27"/>
      <c r="S504" s="27"/>
      <c r="T504" s="27"/>
      <c r="U504" s="27"/>
      <c r="V504" s="27"/>
      <c r="W504" s="27"/>
      <c r="X504" s="29">
        <f>IF(R504-S504&lt;&gt;0,T504/(R504-S504),"")</f>
      </c>
      <c r="Y504" s="30">
        <v>3</v>
      </c>
      <c r="Z504" s="30">
        <v>0</v>
      </c>
      <c r="AA504" s="30">
        <v>36</v>
      </c>
      <c r="AB504" s="30">
        <v>15</v>
      </c>
      <c r="AC504" s="30"/>
      <c r="AD504" s="30"/>
      <c r="AE504" s="31">
        <f>IF(Y504-Z504&lt;&gt;0,AA504/(Y504-Z504),"")</f>
        <v>12</v>
      </c>
      <c r="AF504" s="57">
        <v>3</v>
      </c>
      <c r="AG504" s="57">
        <v>0</v>
      </c>
      <c r="AH504" s="57">
        <v>37</v>
      </c>
      <c r="AI504" s="57">
        <v>24</v>
      </c>
      <c r="AJ504" s="57"/>
      <c r="AK504" s="57"/>
      <c r="AL504" s="33">
        <f>IF(AF504-AG504&lt;&gt;0,AH504/(AF504-AG504),"")</f>
        <v>12.333333333333334</v>
      </c>
      <c r="AM504" s="58">
        <v>1</v>
      </c>
      <c r="AN504" s="58">
        <v>0</v>
      </c>
      <c r="AO504" s="58">
        <v>48</v>
      </c>
      <c r="AP504" s="58">
        <v>48</v>
      </c>
      <c r="AQ504" s="58"/>
      <c r="AR504" s="58"/>
      <c r="AS504" s="35">
        <f>IF(AM504-AN504&lt;&gt;0,AO504/(AM504-AN504),"")</f>
        <v>48</v>
      </c>
      <c r="AT504" s="36"/>
      <c r="AU504" s="36"/>
      <c r="AV504" s="36"/>
      <c r="AW504" s="36"/>
      <c r="AX504" s="36"/>
      <c r="AY504" s="36"/>
      <c r="AZ504" s="36">
        <f>IF(AT504-AU504&lt;&gt;0,AV504/(AT504-AU504),"")</f>
      </c>
    </row>
    <row r="505" spans="1:52" ht="12.75" customHeight="1">
      <c r="A505" s="17" t="s">
        <v>518</v>
      </c>
      <c r="B505" s="17"/>
      <c r="C505" s="17">
        <v>142</v>
      </c>
      <c r="D505" s="20">
        <f>$K505+$R505+$Y505+$AF505+$AM505+$AT505</f>
        <v>15</v>
      </c>
      <c r="E505" s="21">
        <f>$L505+$S505+$Z505+$AG505+$AN505+$AU505</f>
        <v>5</v>
      </c>
      <c r="F505" s="21">
        <f>$M505+$T505+$AA505+$AH505+$AO505+$AV505</f>
        <v>137</v>
      </c>
      <c r="G505" s="22">
        <f>MAX($N505,$U505,$AB505,$AI505,$AP505,$AW505)</f>
        <v>21</v>
      </c>
      <c r="H505" s="22">
        <f>$O505+$V505+$AC505+$AJ505+$AQ505+$AX505</f>
        <v>0</v>
      </c>
      <c r="I505" s="22">
        <f>$P505+$W505+$AD505+$AK505+$AR505+$AY505</f>
        <v>0</v>
      </c>
      <c r="J505" s="23">
        <f>IF(D505-E505&lt;&gt;0,F505/(D505-E505),"")</f>
        <v>13.7</v>
      </c>
      <c r="K505" s="24"/>
      <c r="L505" s="24"/>
      <c r="M505" s="24"/>
      <c r="N505" s="24"/>
      <c r="O505" s="24"/>
      <c r="P505" s="24"/>
      <c r="Q505" s="26">
        <f>IF(K505-L505&lt;&gt;0,M505/(K505-L505),"")</f>
      </c>
      <c r="R505" s="38">
        <v>12</v>
      </c>
      <c r="S505" s="38">
        <v>5</v>
      </c>
      <c r="T505" s="38">
        <v>119</v>
      </c>
      <c r="U505" s="38">
        <v>21</v>
      </c>
      <c r="V505" s="38"/>
      <c r="W505" s="38"/>
      <c r="X505" s="29">
        <f>IF(R505-S505&lt;&gt;0,T505/(R505-S505),"")</f>
        <v>17</v>
      </c>
      <c r="Y505" s="30">
        <v>3</v>
      </c>
      <c r="Z505" s="30">
        <v>0</v>
      </c>
      <c r="AA505" s="30">
        <v>18</v>
      </c>
      <c r="AB505" s="30">
        <v>11</v>
      </c>
      <c r="AC505" s="30"/>
      <c r="AD505" s="30"/>
      <c r="AE505" s="31">
        <f>IF(Y505-Z505&lt;&gt;0,AA505/(Y505-Z505),"")</f>
        <v>6</v>
      </c>
      <c r="AF505" s="32"/>
      <c r="AG505" s="32"/>
      <c r="AH505" s="32"/>
      <c r="AI505" s="32"/>
      <c r="AJ505" s="32"/>
      <c r="AK505" s="32"/>
      <c r="AL505" s="33">
        <f>IF(AF505-AG505&lt;&gt;0,AH505/(AF505-AG505),"")</f>
      </c>
      <c r="AM505" s="34"/>
      <c r="AN505" s="34"/>
      <c r="AO505" s="34"/>
      <c r="AP505" s="34"/>
      <c r="AQ505" s="34"/>
      <c r="AR505" s="34"/>
      <c r="AS505" s="35">
        <f>IF(AM505-AN505&lt;&gt;0,AO505/(AM505-AN505),"")</f>
      </c>
      <c r="AT505" s="36"/>
      <c r="AU505" s="36"/>
      <c r="AV505" s="36"/>
      <c r="AW505" s="36"/>
      <c r="AX505" s="36"/>
      <c r="AY505" s="36"/>
      <c r="AZ505" s="36">
        <f>IF(AT505-AU505&lt;&gt;0,AV505/(AT505-AU505),"")</f>
      </c>
    </row>
    <row r="506" spans="1:52" ht="12.75" customHeight="1">
      <c r="A506" s="17" t="s">
        <v>519</v>
      </c>
      <c r="B506" s="17"/>
      <c r="C506" s="17">
        <v>569</v>
      </c>
      <c r="D506" s="20">
        <f>$K506+$R506+$Y506+$AF506+$AM506+$AT506</f>
        <v>1</v>
      </c>
      <c r="E506" s="21">
        <f>$L506+$S506+$Z506+$AG506+$AN506+$AU506</f>
        <v>1</v>
      </c>
      <c r="F506" s="21">
        <f>$M506+$T506+$AA506+$AH506+$AO506+$AV506</f>
        <v>8</v>
      </c>
      <c r="G506" s="22">
        <f>MAX($N506,$U506,$AB506,$AI506,$AP506,$AW506)</f>
        <v>8</v>
      </c>
      <c r="H506" s="22">
        <f>$O506+$V506+$AC506+$AJ506+$AQ506+$AX506</f>
        <v>0</v>
      </c>
      <c r="I506" s="22">
        <f>$P506+$W506+$AD506+$AK506+$AR506+$AY506</f>
        <v>0</v>
      </c>
      <c r="J506" s="23">
        <f>IF(D506-E506&lt;&gt;0,F506/(D506-E506),"")</f>
      </c>
      <c r="K506" s="24"/>
      <c r="L506" s="24"/>
      <c r="M506" s="24"/>
      <c r="N506" s="24"/>
      <c r="O506" s="24"/>
      <c r="P506" s="24"/>
      <c r="Q506" s="26">
        <f>IF(K506-L506&lt;&gt;0,M506/(K506-L506),"")</f>
      </c>
      <c r="R506" s="27"/>
      <c r="S506" s="27"/>
      <c r="T506" s="27"/>
      <c r="U506" s="27"/>
      <c r="V506" s="27"/>
      <c r="W506" s="27"/>
      <c r="X506" s="29">
        <f>IF(R506-S506&lt;&gt;0,T506/(R506-S506),"")</f>
      </c>
      <c r="Y506" s="30"/>
      <c r="Z506" s="30"/>
      <c r="AA506" s="30"/>
      <c r="AB506" s="30"/>
      <c r="AC506" s="30"/>
      <c r="AD506" s="30"/>
      <c r="AE506" s="31">
        <f>IF(Y506-Z506&lt;&gt;0,AA506/(Y506-Z506),"")</f>
      </c>
      <c r="AF506" s="32">
        <v>1</v>
      </c>
      <c r="AG506" s="32">
        <v>1</v>
      </c>
      <c r="AH506" s="32">
        <v>8</v>
      </c>
      <c r="AI506" s="32">
        <v>8</v>
      </c>
      <c r="AJ506" s="32"/>
      <c r="AK506" s="32"/>
      <c r="AL506" s="33">
        <f>IF(AF506-AG506&lt;&gt;0,AH506/(AF506-AG506),"")</f>
      </c>
      <c r="AM506" s="58"/>
      <c r="AN506" s="58"/>
      <c r="AO506" s="58"/>
      <c r="AP506" s="58"/>
      <c r="AQ506" s="58"/>
      <c r="AR506" s="58"/>
      <c r="AS506" s="35">
        <f>IF(AM506-AN506&lt;&gt;0,AO506/(AM506-AN506),"")</f>
      </c>
      <c r="AT506" s="36"/>
      <c r="AU506" s="36"/>
      <c r="AV506" s="36"/>
      <c r="AW506" s="36"/>
      <c r="AX506" s="36"/>
      <c r="AY506" s="36"/>
      <c r="AZ506" s="36">
        <f>IF(AT506-AU506&lt;&gt;0,AV506/(AT506-AU506),"")</f>
      </c>
    </row>
    <row r="507" spans="1:52" ht="12.75" customHeight="1">
      <c r="A507" s="51" t="s">
        <v>520</v>
      </c>
      <c r="B507" s="51"/>
      <c r="C507" s="17">
        <v>630</v>
      </c>
      <c r="D507" s="20">
        <f>$K507+$R507+$Y507+$AF507+$AM507+$AT507</f>
        <v>13</v>
      </c>
      <c r="E507" s="21">
        <f>$L507+$S507+$Z507+$AG507+$AN507+$AU507</f>
        <v>5</v>
      </c>
      <c r="F507" s="21">
        <f>$M507+$T507+$AA507+$AH507+$AO507+$AV507</f>
        <v>122</v>
      </c>
      <c r="G507" s="22">
        <f>MAX($N507,$U507,$AB507,$AI507,$AP507,$AW507)</f>
        <v>24</v>
      </c>
      <c r="H507" s="22">
        <f>$O507+$V507+$AC507+$AJ507+$AQ507+$AX507</f>
        <v>0</v>
      </c>
      <c r="I507" s="22">
        <f>$P507+$W507+$AD507+$AK507+$AR507+$AY507</f>
        <v>0</v>
      </c>
      <c r="J507" s="23">
        <f>IF(D507-E507&lt;&gt;0,F507/(D507-E507),"")</f>
        <v>15.25</v>
      </c>
      <c r="K507" s="36"/>
      <c r="L507" s="36"/>
      <c r="M507" s="36"/>
      <c r="N507" s="36"/>
      <c r="O507" s="36"/>
      <c r="P507" s="36"/>
      <c r="Q507" s="26">
        <f>IF(K507-L507&lt;&gt;0,M507/(K507-L507),"")</f>
      </c>
      <c r="R507" s="44"/>
      <c r="S507" s="44"/>
      <c r="T507" s="44"/>
      <c r="U507" s="44"/>
      <c r="V507" s="44"/>
      <c r="W507" s="44"/>
      <c r="X507" s="29">
        <f>IF(R507-S507&lt;&gt;0,T507/(R507-S507),"")</f>
      </c>
      <c r="Y507" s="52">
        <v>4</v>
      </c>
      <c r="Z507" s="52">
        <v>1</v>
      </c>
      <c r="AA507" s="52">
        <v>30</v>
      </c>
      <c r="AB507" s="69">
        <v>21</v>
      </c>
      <c r="AC507" s="52"/>
      <c r="AD507" s="52"/>
      <c r="AE507" s="31">
        <f>IF(Y507-Z507&lt;&gt;0,AA507/(Y507-Z507),"")</f>
        <v>10</v>
      </c>
      <c r="AF507" s="47">
        <v>1</v>
      </c>
      <c r="AG507" s="47">
        <v>0</v>
      </c>
      <c r="AH507" s="47">
        <v>5</v>
      </c>
      <c r="AI507" s="47">
        <v>5</v>
      </c>
      <c r="AJ507" s="47"/>
      <c r="AK507" s="47"/>
      <c r="AL507" s="33">
        <f>IF(AF507-AG507&lt;&gt;0,AH507/(AF507-AG507),"")</f>
        <v>5</v>
      </c>
      <c r="AM507" s="48">
        <v>8</v>
      </c>
      <c r="AN507" s="48">
        <v>4</v>
      </c>
      <c r="AO507" s="48">
        <v>87</v>
      </c>
      <c r="AP507" s="48">
        <v>24</v>
      </c>
      <c r="AQ507" s="48"/>
      <c r="AR507" s="48"/>
      <c r="AS507" s="35">
        <f>IF(AM507-AN507&lt;&gt;0,AO507/(AM507-AN507),"")</f>
        <v>21.75</v>
      </c>
      <c r="AT507" s="36"/>
      <c r="AU507" s="36"/>
      <c r="AV507" s="36"/>
      <c r="AW507" s="36"/>
      <c r="AX507" s="36"/>
      <c r="AY507" s="36"/>
      <c r="AZ507" s="36">
        <f>IF(AT507-AU507&lt;&gt;0,AV507/(AT507-AU507),"")</f>
      </c>
    </row>
    <row r="508" spans="1:52" ht="12.75" customHeight="1">
      <c r="A508" s="17" t="s">
        <v>521</v>
      </c>
      <c r="B508" s="17">
        <v>1973</v>
      </c>
      <c r="C508" s="17">
        <v>3</v>
      </c>
      <c r="D508" s="20">
        <f>$K508+$R508+$Y508+$AF508+$AM508+$AT508</f>
        <v>130</v>
      </c>
      <c r="E508" s="21">
        <f>$L508+$S508+$Z508+$AG508+$AN508+$AU508</f>
        <v>19</v>
      </c>
      <c r="F508" s="21">
        <f>$M508+$T508+$AA508+$AH508+$AO508+$AV508</f>
        <v>1775</v>
      </c>
      <c r="G508" s="22">
        <f>MAX($N508,$U508,$AB508,$AI508,$AP508,$AW508)</f>
        <v>54</v>
      </c>
      <c r="H508" s="22">
        <f>$O508+$V508+$AC508+$AJ508+$AQ508+$AX508</f>
        <v>1</v>
      </c>
      <c r="I508" s="22">
        <f>$P508+$W508+$AD508+$AK508+$AR508+$AY508</f>
        <v>0</v>
      </c>
      <c r="J508" s="23">
        <f>IF(D508-E508&lt;&gt;0,F508/(D508-E508),"")</f>
        <v>15.99099099099099</v>
      </c>
      <c r="K508" s="24">
        <v>81</v>
      </c>
      <c r="L508" s="24">
        <v>13</v>
      </c>
      <c r="M508" s="24">
        <v>872</v>
      </c>
      <c r="N508" s="24">
        <v>45</v>
      </c>
      <c r="O508" s="24"/>
      <c r="P508" s="24"/>
      <c r="Q508" s="26">
        <f>IF(K508-L508&lt;&gt;0,M508/(K508-L508),"")</f>
        <v>12.823529411764707</v>
      </c>
      <c r="R508" s="38">
        <v>40</v>
      </c>
      <c r="S508" s="38">
        <v>4</v>
      </c>
      <c r="T508" s="38">
        <v>728</v>
      </c>
      <c r="U508" s="38">
        <v>54</v>
      </c>
      <c r="V508" s="38">
        <v>1</v>
      </c>
      <c r="W508" s="38"/>
      <c r="X508" s="29">
        <f>IF(R508-S508&lt;&gt;0,T508/(R508-S508),"")</f>
        <v>20.22222222222222</v>
      </c>
      <c r="Y508" s="30">
        <v>9</v>
      </c>
      <c r="Z508" s="30">
        <v>2</v>
      </c>
      <c r="AA508" s="30">
        <v>175</v>
      </c>
      <c r="AB508" s="30">
        <v>37</v>
      </c>
      <c r="AC508" s="30"/>
      <c r="AD508" s="30"/>
      <c r="AE508" s="31">
        <f>IF(Y508-Z508&lt;&gt;0,AA508/(Y508-Z508),"")</f>
        <v>25</v>
      </c>
      <c r="AF508" s="32"/>
      <c r="AG508" s="32"/>
      <c r="AH508" s="32"/>
      <c r="AI508" s="32"/>
      <c r="AJ508" s="32"/>
      <c r="AK508" s="32"/>
      <c r="AL508" s="33">
        <f>IF(AF508-AG508&lt;&gt;0,AH508/(AF508-AG508),"")</f>
      </c>
      <c r="AM508" s="34"/>
      <c r="AN508" s="34"/>
      <c r="AO508" s="34"/>
      <c r="AP508" s="34"/>
      <c r="AQ508" s="34"/>
      <c r="AR508" s="34"/>
      <c r="AS508" s="35">
        <f>IF(AM508-AN508&lt;&gt;0,AO508/(AM508-AN508),"")</f>
      </c>
      <c r="AT508" s="36"/>
      <c r="AU508" s="36"/>
      <c r="AV508" s="36"/>
      <c r="AW508" s="36"/>
      <c r="AX508" s="36"/>
      <c r="AY508" s="36"/>
      <c r="AZ508" s="36">
        <f>IF(AT508-AU508&lt;&gt;0,AV508/(AT508-AU508),"")</f>
      </c>
    </row>
    <row r="509" spans="1:52" ht="12.75" customHeight="1">
      <c r="A509" s="17" t="s">
        <v>522</v>
      </c>
      <c r="B509" s="17"/>
      <c r="C509" s="17">
        <v>222</v>
      </c>
      <c r="D509" s="20">
        <f>$K509+$R509+$Y509+$AF509+$AM509+$AT509</f>
        <v>2</v>
      </c>
      <c r="E509" s="21">
        <f>$L509+$S509+$Z509+$AG509+$AN509+$AU509</f>
        <v>1</v>
      </c>
      <c r="F509" s="21">
        <f>$M509+$T509+$AA509+$AH509+$AO509+$AV509</f>
        <v>3</v>
      </c>
      <c r="G509" s="22">
        <f>MAX($N509,$U509,$AB509,$AI509,$AP509,$AW509)</f>
        <v>3</v>
      </c>
      <c r="H509" s="22">
        <f>$O509+$V509+$AC509+$AJ509+$AQ509+$AX509</f>
        <v>0</v>
      </c>
      <c r="I509" s="22">
        <f>$P509+$W509+$AD509+$AK509+$AR509+$AY509</f>
        <v>0</v>
      </c>
      <c r="J509" s="23">
        <f>IF(D509-E509&lt;&gt;0,F509/(D509-E509),"")</f>
        <v>3</v>
      </c>
      <c r="K509" s="24"/>
      <c r="L509" s="24"/>
      <c r="M509" s="24"/>
      <c r="N509" s="24"/>
      <c r="O509" s="24"/>
      <c r="P509" s="24"/>
      <c r="Q509" s="26">
        <f>IF(K509-L509&lt;&gt;0,M509/(K509-L509),"")</f>
      </c>
      <c r="R509" s="38">
        <v>1</v>
      </c>
      <c r="S509" s="38">
        <v>1</v>
      </c>
      <c r="T509" s="38">
        <v>3</v>
      </c>
      <c r="U509" s="38">
        <v>3</v>
      </c>
      <c r="V509" s="38"/>
      <c r="W509" s="38"/>
      <c r="X509" s="29">
        <f>IF(R509-S509&lt;&gt;0,T509/(R509-S509),"")</f>
      </c>
      <c r="Y509" s="30">
        <v>1</v>
      </c>
      <c r="Z509" s="30">
        <v>0</v>
      </c>
      <c r="AA509" s="30">
        <v>0</v>
      </c>
      <c r="AB509" s="30">
        <v>0</v>
      </c>
      <c r="AC509" s="30"/>
      <c r="AD509" s="30"/>
      <c r="AE509" s="31">
        <f>IF(Y509-Z509&lt;&gt;0,AA509/(Y509-Z509),"")</f>
        <v>0</v>
      </c>
      <c r="AF509" s="32"/>
      <c r="AG509" s="32"/>
      <c r="AH509" s="32"/>
      <c r="AI509" s="32"/>
      <c r="AJ509" s="32"/>
      <c r="AK509" s="32"/>
      <c r="AL509" s="33">
        <f>IF(AF509-AG509&lt;&gt;0,AH509/(AF509-AG509),"")</f>
      </c>
      <c r="AM509" s="34"/>
      <c r="AN509" s="34"/>
      <c r="AO509" s="34"/>
      <c r="AP509" s="34"/>
      <c r="AQ509" s="34"/>
      <c r="AR509" s="34"/>
      <c r="AS509" s="35">
        <f>IF(AM509-AN509&lt;&gt;0,AO509/(AM509-AN509),"")</f>
      </c>
      <c r="AT509" s="36"/>
      <c r="AU509" s="36"/>
      <c r="AV509" s="36"/>
      <c r="AW509" s="36"/>
      <c r="AX509" s="36"/>
      <c r="AY509" s="36"/>
      <c r="AZ509" s="36">
        <f>IF(AT509-AU509&lt;&gt;0,AV509/(AT509-AU509),"")</f>
      </c>
    </row>
    <row r="510" spans="1:52" ht="12.75" customHeight="1">
      <c r="A510" s="51" t="s">
        <v>523</v>
      </c>
      <c r="B510" s="51"/>
      <c r="C510" s="17">
        <v>646</v>
      </c>
      <c r="D510" s="20">
        <f>$K510+$R510+$Y510+$AF510+$AM510+$AT510</f>
        <v>11</v>
      </c>
      <c r="E510" s="21">
        <f>$L510+$S510+$Z510+$AG510+$AN510+$AU510</f>
        <v>5</v>
      </c>
      <c r="F510" s="21">
        <f>$M510+$T510+$AA510+$AH510+$AO510+$AV510</f>
        <v>29</v>
      </c>
      <c r="G510" s="22">
        <f>MAX($N510,$U510,$AB510,$AI510,$AP510,$AW510)</f>
        <v>9</v>
      </c>
      <c r="H510" s="22">
        <f>$O510+$V510+$AC510+$AJ510+$AQ510+$AX510</f>
        <v>0</v>
      </c>
      <c r="I510" s="22">
        <f>$P510+$W510+$AD510+$AK510+$AR510+$AY510</f>
        <v>0</v>
      </c>
      <c r="J510" s="23">
        <f>IF(D510-E510&lt;&gt;0,F510/(D510-E510),"")</f>
        <v>4.833333333333333</v>
      </c>
      <c r="K510" s="36"/>
      <c r="L510" s="36"/>
      <c r="M510" s="36"/>
      <c r="N510" s="36"/>
      <c r="O510" s="36"/>
      <c r="P510" s="36"/>
      <c r="Q510" s="26">
        <f>IF(K510-L510&lt;&gt;0,M510/(K510-L510),"")</f>
      </c>
      <c r="R510" s="44"/>
      <c r="S510" s="44"/>
      <c r="T510" s="44"/>
      <c r="U510" s="44"/>
      <c r="V510" s="44"/>
      <c r="W510" s="44"/>
      <c r="X510" s="29">
        <f>IF(R510-S510&lt;&gt;0,T510/(R510-S510),"")</f>
      </c>
      <c r="Y510" s="52"/>
      <c r="Z510" s="52"/>
      <c r="AA510" s="52"/>
      <c r="AB510" s="52"/>
      <c r="AC510" s="52"/>
      <c r="AD510" s="52"/>
      <c r="AE510" s="31">
        <f>IF(Y510-Z510&lt;&gt;0,AA510/(Y510-Z510),"")</f>
      </c>
      <c r="AF510" s="47"/>
      <c r="AG510" s="47"/>
      <c r="AH510" s="47"/>
      <c r="AI510" s="47"/>
      <c r="AJ510" s="47"/>
      <c r="AK510" s="47"/>
      <c r="AL510" s="33">
        <f>IF(AF510-AG510&lt;&gt;0,AH510/(AF510-AG510),"")</f>
      </c>
      <c r="AM510" s="48">
        <v>11</v>
      </c>
      <c r="AN510" s="48">
        <v>5</v>
      </c>
      <c r="AO510" s="48">
        <v>29</v>
      </c>
      <c r="AP510" s="53">
        <v>9</v>
      </c>
      <c r="AQ510" s="48"/>
      <c r="AR510" s="48"/>
      <c r="AS510" s="35">
        <f>IF(AM510-AN510&lt;&gt;0,AO510/(AM510-AN510),"")</f>
        <v>4.833333333333333</v>
      </c>
      <c r="AT510" s="36"/>
      <c r="AU510" s="36"/>
      <c r="AV510" s="36"/>
      <c r="AW510" s="36"/>
      <c r="AX510" s="36"/>
      <c r="AY510" s="36"/>
      <c r="AZ510" s="36">
        <f>IF(AT510-AU510&lt;&gt;0,AV510/(AT510-AU510),"")</f>
      </c>
    </row>
    <row r="511" spans="1:52" ht="12.75" customHeight="1">
      <c r="A511" s="17" t="s">
        <v>524</v>
      </c>
      <c r="B511" s="17"/>
      <c r="C511" s="17">
        <v>325</v>
      </c>
      <c r="D511" s="20">
        <f>$K511+$R511+$Y511+$AF511+$AM511+$AT511</f>
        <v>16</v>
      </c>
      <c r="E511" s="21">
        <f>$L511+$S511+$Z511+$AG511+$AN511+$AU511</f>
        <v>2</v>
      </c>
      <c r="F511" s="21">
        <f>$M511+$T511+$AA511+$AH511+$AO511+$AV511</f>
        <v>91</v>
      </c>
      <c r="G511" s="22">
        <f>MAX($N511,$U511,$AB511,$AI511,$AP511,$AW511)</f>
        <v>18</v>
      </c>
      <c r="H511" s="22">
        <f>$O511+$V511+$AC511+$AJ511+$AQ511+$AX511</f>
        <v>0</v>
      </c>
      <c r="I511" s="22">
        <f>$P511+$W511+$AD511+$AK511+$AR511+$AY511</f>
        <v>0</v>
      </c>
      <c r="J511" s="23">
        <f>IF(D511-E511&lt;&gt;0,F511/(D511-E511),"")</f>
        <v>6.5</v>
      </c>
      <c r="K511" s="24"/>
      <c r="L511" s="24"/>
      <c r="M511" s="24"/>
      <c r="N511" s="24"/>
      <c r="O511" s="24"/>
      <c r="P511" s="24"/>
      <c r="Q511" s="26">
        <f>IF(K511-L511&lt;&gt;0,M511/(K511-L511),"")</f>
      </c>
      <c r="R511" s="27"/>
      <c r="S511" s="27"/>
      <c r="T511" s="27"/>
      <c r="U511" s="27"/>
      <c r="V511" s="27"/>
      <c r="W511" s="27"/>
      <c r="X511" s="29">
        <f>IF(R511-S511&lt;&gt;0,T511/(R511-S511),"")</f>
      </c>
      <c r="Y511" s="30"/>
      <c r="Z511" s="30"/>
      <c r="AA511" s="30"/>
      <c r="AB511" s="30"/>
      <c r="AC511" s="30"/>
      <c r="AD511" s="30"/>
      <c r="AE511" s="31">
        <f>IF(Y511-Z511&lt;&gt;0,AA511/(Y511-Z511),"")</f>
      </c>
      <c r="AF511" s="32">
        <v>16</v>
      </c>
      <c r="AG511" s="32">
        <v>2</v>
      </c>
      <c r="AH511" s="32">
        <v>91</v>
      </c>
      <c r="AI511" s="32">
        <v>18</v>
      </c>
      <c r="AJ511" s="32"/>
      <c r="AK511" s="32"/>
      <c r="AL511" s="33">
        <f>IF(AF511-AG511&lt;&gt;0,AH511/(AF511-AG511),"")</f>
        <v>6.5</v>
      </c>
      <c r="AM511" s="34"/>
      <c r="AN511" s="34"/>
      <c r="AO511" s="34"/>
      <c r="AP511" s="34"/>
      <c r="AQ511" s="34"/>
      <c r="AR511" s="34"/>
      <c r="AS511" s="35">
        <f>IF(AM511-AN511&lt;&gt;0,AO511/(AM511-AN511),"")</f>
      </c>
      <c r="AT511" s="36"/>
      <c r="AU511" s="36"/>
      <c r="AV511" s="36"/>
      <c r="AW511" s="36"/>
      <c r="AX511" s="36"/>
      <c r="AY511" s="36"/>
      <c r="AZ511" s="36">
        <f>IF(AT511-AU511&lt;&gt;0,AV511/(AT511-AU511),"")</f>
      </c>
    </row>
    <row r="512" spans="1:52" ht="12.75" customHeight="1">
      <c r="A512" s="17" t="s">
        <v>525</v>
      </c>
      <c r="B512" s="17"/>
      <c r="C512" s="17">
        <v>573</v>
      </c>
      <c r="D512" s="20">
        <f>$K512+$R512+$Y512+$AF512+$AM512+$AT512</f>
        <v>1</v>
      </c>
      <c r="E512" s="21">
        <f>$L512+$S512+$Z512+$AG512+$AN512+$AU512</f>
        <v>0</v>
      </c>
      <c r="F512" s="21">
        <f>$M512+$T512+$AA512+$AH512+$AO512+$AV512</f>
        <v>16</v>
      </c>
      <c r="G512" s="22">
        <f>MAX($N512,$U512,$AB512,$AI512,$AP512,$AW512)</f>
        <v>16</v>
      </c>
      <c r="H512" s="22">
        <f>$O512+$V512+$AC512+$AJ512+$AQ512+$AX512</f>
        <v>0</v>
      </c>
      <c r="I512" s="22">
        <f>$P512+$W512+$AD512+$AK512+$AR512+$AY512</f>
        <v>0</v>
      </c>
      <c r="J512" s="23">
        <f>IF(D512-E512&lt;&gt;0,F512/(D512-E512),"")</f>
        <v>16</v>
      </c>
      <c r="K512" s="24"/>
      <c r="L512" s="24"/>
      <c r="M512" s="24"/>
      <c r="N512" s="24"/>
      <c r="O512" s="24"/>
      <c r="P512" s="24"/>
      <c r="Q512" s="26">
        <f>IF(K512-L512&lt;&gt;0,M512/(K512-L512),"")</f>
      </c>
      <c r="R512" s="27"/>
      <c r="S512" s="27"/>
      <c r="T512" s="27"/>
      <c r="U512" s="27"/>
      <c r="V512" s="27"/>
      <c r="W512" s="27"/>
      <c r="X512" s="29">
        <f>IF(R512-S512&lt;&gt;0,T512/(R512-S512),"")</f>
      </c>
      <c r="Y512" s="30"/>
      <c r="Z512" s="30"/>
      <c r="AA512" s="30"/>
      <c r="AB512" s="30"/>
      <c r="AC512" s="30"/>
      <c r="AD512" s="30"/>
      <c r="AE512" s="31">
        <f>IF(Y512-Z512&lt;&gt;0,AA512/(Y512-Z512),"")</f>
      </c>
      <c r="AF512" s="32"/>
      <c r="AG512" s="32"/>
      <c r="AH512" s="32"/>
      <c r="AI512" s="32"/>
      <c r="AJ512" s="32"/>
      <c r="AK512" s="32"/>
      <c r="AL512" s="33">
        <f>IF(AF512-AG512&lt;&gt;0,AH512/(AF512-AG512),"")</f>
      </c>
      <c r="AM512" s="40">
        <v>1</v>
      </c>
      <c r="AN512" s="40">
        <v>0</v>
      </c>
      <c r="AO512" s="40">
        <v>16</v>
      </c>
      <c r="AP512" s="40">
        <v>16</v>
      </c>
      <c r="AQ512" s="40"/>
      <c r="AR512" s="40"/>
      <c r="AS512" s="35">
        <f>IF(AM512-AN512&lt;&gt;0,AO512/(AM512-AN512),"")</f>
        <v>16</v>
      </c>
      <c r="AT512" s="36"/>
      <c r="AU512" s="36"/>
      <c r="AV512" s="36"/>
      <c r="AW512" s="36"/>
      <c r="AX512" s="36"/>
      <c r="AY512" s="36"/>
      <c r="AZ512" s="36">
        <f>IF(AT512-AU512&lt;&gt;0,AV512/(AT512-AU512),"")</f>
      </c>
    </row>
    <row r="513" spans="1:52" ht="12.75" customHeight="1">
      <c r="A513" s="17" t="s">
        <v>526</v>
      </c>
      <c r="B513" s="17"/>
      <c r="C513" s="17">
        <v>238</v>
      </c>
      <c r="D513" s="20">
        <f>$K513+$R513+$Y513+$AF513+$AM513+$AT513</f>
        <v>20</v>
      </c>
      <c r="E513" s="21">
        <f>$L513+$S513+$Z513+$AG513+$AN513+$AU513</f>
        <v>4</v>
      </c>
      <c r="F513" s="21">
        <f>$M513+$T513+$AA513+$AH513+$AO513+$AV513</f>
        <v>49</v>
      </c>
      <c r="G513" s="22">
        <f>MAX($N513,$U513,$AB513,$AI513,$AP513,$AW513)</f>
        <v>17</v>
      </c>
      <c r="H513" s="22">
        <f>$O513+$V513+$AC513+$AJ513+$AQ513+$AX513</f>
        <v>0</v>
      </c>
      <c r="I513" s="22">
        <f>$P513+$W513+$AD513+$AK513+$AR513+$AY513</f>
        <v>0</v>
      </c>
      <c r="J513" s="23">
        <f>IF(D513-E513&lt;&gt;0,F513/(D513-E513),"")</f>
        <v>3.0625</v>
      </c>
      <c r="K513" s="24"/>
      <c r="L513" s="24"/>
      <c r="M513" s="24"/>
      <c r="N513" s="24"/>
      <c r="O513" s="24"/>
      <c r="P513" s="24"/>
      <c r="Q513" s="26">
        <f>IF(K513-L513&lt;&gt;0,M513/(K513-L513),"")</f>
      </c>
      <c r="R513" s="27"/>
      <c r="S513" s="27"/>
      <c r="T513" s="27"/>
      <c r="U513" s="27"/>
      <c r="V513" s="27"/>
      <c r="W513" s="27"/>
      <c r="X513" s="29">
        <f>IF(R513-S513&lt;&gt;0,T513/(R513-S513),"")</f>
      </c>
      <c r="Y513" s="30">
        <v>2</v>
      </c>
      <c r="Z513" s="30">
        <v>0</v>
      </c>
      <c r="AA513" s="30">
        <v>1</v>
      </c>
      <c r="AB513" s="30">
        <v>0</v>
      </c>
      <c r="AC513" s="30"/>
      <c r="AD513" s="30"/>
      <c r="AE513" s="31">
        <f>IF(Y513-Z513&lt;&gt;0,AA513/(Y513-Z513),"")</f>
        <v>0.5</v>
      </c>
      <c r="AF513" s="32">
        <v>18</v>
      </c>
      <c r="AG513" s="32">
        <v>4</v>
      </c>
      <c r="AH513" s="32">
        <v>48</v>
      </c>
      <c r="AI513" s="32">
        <v>17</v>
      </c>
      <c r="AJ513" s="32"/>
      <c r="AK513" s="32"/>
      <c r="AL513" s="33">
        <f>IF(AF513-AG513&lt;&gt;0,AH513/(AF513-AG513),"")</f>
        <v>3.4285714285714284</v>
      </c>
      <c r="AM513" s="34"/>
      <c r="AN513" s="34"/>
      <c r="AO513" s="34"/>
      <c r="AP513" s="34"/>
      <c r="AQ513" s="34"/>
      <c r="AR513" s="34"/>
      <c r="AS513" s="35">
        <f>IF(AM513-AN513&lt;&gt;0,AO513/(AM513-AN513),"")</f>
      </c>
      <c r="AT513" s="36"/>
      <c r="AU513" s="36"/>
      <c r="AV513" s="36"/>
      <c r="AW513" s="36"/>
      <c r="AX513" s="36"/>
      <c r="AY513" s="36"/>
      <c r="AZ513" s="36">
        <f>IF(AT513-AU513&lt;&gt;0,AV513/(AT513-AU513),"")</f>
      </c>
    </row>
    <row r="514" spans="1:52" ht="12.75" customHeight="1">
      <c r="A514" s="17" t="s">
        <v>527</v>
      </c>
      <c r="B514" s="17">
        <v>1978</v>
      </c>
      <c r="C514" s="17">
        <v>46</v>
      </c>
      <c r="D514" s="20">
        <f>$K514+$R514+$Y514+$AF514+$AM514+$AT514</f>
        <v>2</v>
      </c>
      <c r="E514" s="21">
        <f>$L514+$S514+$Z514+$AG514+$AN514+$AU514</f>
        <v>0</v>
      </c>
      <c r="F514" s="21">
        <f>$M514+$T514+$AA514+$AH514+$AO514+$AV514</f>
        <v>4</v>
      </c>
      <c r="G514" s="22">
        <f>MAX($N514,$U514,$AB514,$AI514,$AP514,$AW514)</f>
        <v>4</v>
      </c>
      <c r="H514" s="22">
        <f>$O514+$V514+$AC514+$AJ514+$AQ514+$AX514</f>
        <v>0</v>
      </c>
      <c r="I514" s="22">
        <f>$P514+$W514+$AD514+$AK514+$AR514+$AY514</f>
        <v>0</v>
      </c>
      <c r="J514" s="23">
        <f>IF(D514-E514&lt;&gt;0,F514/(D514-E514),"")</f>
        <v>2</v>
      </c>
      <c r="K514" s="24"/>
      <c r="L514" s="24"/>
      <c r="M514" s="24"/>
      <c r="N514" s="24"/>
      <c r="O514" s="24"/>
      <c r="P514" s="24"/>
      <c r="Q514" s="26">
        <f>IF(K514-L514&lt;&gt;0,M514/(K514-L514),"")</f>
      </c>
      <c r="R514" s="38">
        <v>1</v>
      </c>
      <c r="S514" s="38">
        <v>0</v>
      </c>
      <c r="T514" s="38">
        <v>0</v>
      </c>
      <c r="U514" s="38">
        <v>0</v>
      </c>
      <c r="V514" s="38"/>
      <c r="W514" s="38"/>
      <c r="X514" s="29">
        <f>IF(R514-S514&lt;&gt;0,T514/(R514-S514),"")</f>
        <v>0</v>
      </c>
      <c r="Y514" s="30">
        <v>1</v>
      </c>
      <c r="Z514" s="30">
        <v>0</v>
      </c>
      <c r="AA514" s="30">
        <v>4</v>
      </c>
      <c r="AB514" s="30">
        <v>4</v>
      </c>
      <c r="AC514" s="30"/>
      <c r="AD514" s="30"/>
      <c r="AE514" s="31">
        <f>IF(Y514-Z514&lt;&gt;0,AA514/(Y514-Z514),"")</f>
        <v>4</v>
      </c>
      <c r="AF514" s="32"/>
      <c r="AG514" s="32"/>
      <c r="AH514" s="32"/>
      <c r="AI514" s="32"/>
      <c r="AJ514" s="32"/>
      <c r="AK514" s="32"/>
      <c r="AL514" s="33">
        <f>IF(AF514-AG514&lt;&gt;0,AH514/(AF514-AG514),"")</f>
      </c>
      <c r="AM514" s="34"/>
      <c r="AN514" s="34"/>
      <c r="AO514" s="34"/>
      <c r="AP514" s="34"/>
      <c r="AQ514" s="34"/>
      <c r="AR514" s="34"/>
      <c r="AS514" s="35">
        <f>IF(AM514-AN514&lt;&gt;0,AO514/(AM514-AN514),"")</f>
      </c>
      <c r="AT514" s="36"/>
      <c r="AU514" s="36"/>
      <c r="AV514" s="36"/>
      <c r="AW514" s="36"/>
      <c r="AX514" s="36"/>
      <c r="AY514" s="36"/>
      <c r="AZ514" s="36">
        <f>IF(AT514-AU514&lt;&gt;0,AV514/(AT514-AU514),"")</f>
      </c>
    </row>
    <row r="515" spans="1:52" ht="12.75" customHeight="1">
      <c r="A515" s="42" t="s">
        <v>528</v>
      </c>
      <c r="B515" s="42"/>
      <c r="C515" s="17">
        <v>663</v>
      </c>
      <c r="D515" s="20">
        <f>$K515+$R515+$Y515+$AF515+$AM515+$AT515</f>
        <v>1</v>
      </c>
      <c r="E515" s="21">
        <f>$L515+$S515+$Z515+$AG515+$AN515+$AU515</f>
        <v>0</v>
      </c>
      <c r="F515" s="21">
        <f>$M515+$T515+$AA515+$AH515+$AO515+$AV515</f>
        <v>29</v>
      </c>
      <c r="G515" s="22">
        <f>MAX($N515,$U515,$AB515,$AI515,$AP515,$AW515)</f>
        <v>29</v>
      </c>
      <c r="H515" s="22">
        <f>$O515+$V515+$AC515+$AJ515+$AQ515+$AX515</f>
        <v>0</v>
      </c>
      <c r="I515" s="22">
        <f>$P515+$W515+$AD515+$AK515+$AR515+$AY515</f>
        <v>0</v>
      </c>
      <c r="J515" s="23">
        <f>IF(D515-E515&lt;&gt;0,F515/(D515-E515),"")</f>
        <v>29</v>
      </c>
      <c r="K515" s="36"/>
      <c r="L515" s="36"/>
      <c r="M515" s="36"/>
      <c r="N515" s="36"/>
      <c r="O515" s="36"/>
      <c r="P515" s="36"/>
      <c r="Q515" s="26">
        <f>IF(K515-L515&lt;&gt;0,M515/(K515-L515),"")</f>
      </c>
      <c r="R515" s="44"/>
      <c r="S515" s="44"/>
      <c r="T515" s="44"/>
      <c r="U515" s="44"/>
      <c r="V515" s="44"/>
      <c r="W515" s="44"/>
      <c r="X515" s="29">
        <f>IF(R515-S515&lt;&gt;0,T515/(R515-S515),"")</f>
      </c>
      <c r="Y515" s="45">
        <v>1</v>
      </c>
      <c r="Z515" s="45">
        <v>0</v>
      </c>
      <c r="AA515" s="45">
        <v>29</v>
      </c>
      <c r="AB515" s="45">
        <v>29</v>
      </c>
      <c r="AC515" s="45"/>
      <c r="AD515" s="45"/>
      <c r="AE515" s="31">
        <f>IF(Y515-Z515&lt;&gt;0,AA515/(Y515-Z515),"")</f>
        <v>29</v>
      </c>
      <c r="AF515" s="47"/>
      <c r="AG515" s="47"/>
      <c r="AH515" s="47"/>
      <c r="AI515" s="47"/>
      <c r="AJ515" s="47"/>
      <c r="AK515" s="47"/>
      <c r="AL515" s="33">
        <f>IF(AF515-AG515&lt;&gt;0,AH515/(AF515-AG515),"")</f>
      </c>
      <c r="AM515" s="48"/>
      <c r="AN515" s="48"/>
      <c r="AO515" s="48"/>
      <c r="AP515" s="48"/>
      <c r="AQ515" s="48"/>
      <c r="AR515" s="48"/>
      <c r="AS515" s="35">
        <f>IF(AM515-AN515&lt;&gt;0,AO515/(AM515-AN515),"")</f>
      </c>
      <c r="AT515" s="36"/>
      <c r="AU515" s="36"/>
      <c r="AV515" s="36"/>
      <c r="AW515" s="36"/>
      <c r="AX515" s="36"/>
      <c r="AY515" s="36"/>
      <c r="AZ515" s="36">
        <f>IF(AT515-AU515&lt;&gt;0,AV515/(AT515-AU515),"")</f>
      </c>
    </row>
    <row r="516" spans="1:52" ht="12.75" customHeight="1">
      <c r="A516" s="17" t="s">
        <v>529</v>
      </c>
      <c r="B516" s="17"/>
      <c r="C516" s="17"/>
      <c r="D516" s="20">
        <f>$K516+$R516+$Y516+$AF516+$AM516+$AT516</f>
        <v>1</v>
      </c>
      <c r="E516" s="21">
        <f>$L516+$S516+$Z516+$AG516+$AN516+$AU516</f>
        <v>0</v>
      </c>
      <c r="F516" s="21">
        <f>$M516+$T516+$AA516+$AH516+$AO516+$AV516</f>
        <v>0</v>
      </c>
      <c r="G516" s="22">
        <f>MAX($N516,$U516,$AB516,$AI516,$AP516,$AW516)</f>
        <v>0</v>
      </c>
      <c r="H516" s="22">
        <f>$O516+$V516+$AC516+$AJ516+$AQ516+$AX516</f>
        <v>0</v>
      </c>
      <c r="I516" s="22">
        <f>$P516+$W516+$AD516+$AK516+$AR516+$AY516</f>
        <v>0</v>
      </c>
      <c r="J516" s="23">
        <f>IF(D516-E516&lt;&gt;0,F516/(D516-E516),"")</f>
        <v>0</v>
      </c>
      <c r="K516" s="24"/>
      <c r="L516" s="24"/>
      <c r="M516" s="24"/>
      <c r="N516" s="24"/>
      <c r="O516" s="24"/>
      <c r="P516" s="24"/>
      <c r="Q516" s="26">
        <f>IF(K516-L516&lt;&gt;0,M516/(K516-L516),"")</f>
      </c>
      <c r="R516" s="27"/>
      <c r="S516" s="27"/>
      <c r="T516" s="27"/>
      <c r="U516" s="27"/>
      <c r="V516" s="27"/>
      <c r="W516" s="27"/>
      <c r="X516" s="29">
        <f>IF(R516-S516&lt;&gt;0,T516/(R516-S516),"")</f>
      </c>
      <c r="Y516" s="30">
        <v>1</v>
      </c>
      <c r="Z516" s="30">
        <v>0</v>
      </c>
      <c r="AA516" s="30">
        <v>0</v>
      </c>
      <c r="AB516" s="30">
        <v>0</v>
      </c>
      <c r="AC516" s="30"/>
      <c r="AD516" s="30"/>
      <c r="AE516" s="31">
        <f>IF(Y516-Z516&lt;&gt;0,AA516/(Y516-Z516),"")</f>
        <v>0</v>
      </c>
      <c r="AF516" s="32"/>
      <c r="AG516" s="32"/>
      <c r="AH516" s="32"/>
      <c r="AI516" s="32"/>
      <c r="AJ516" s="32"/>
      <c r="AK516" s="32"/>
      <c r="AL516" s="33">
        <f>IF(AF516-AG516&lt;&gt;0,AH516/(AF516-AG516),"")</f>
      </c>
      <c r="AM516" s="34"/>
      <c r="AN516" s="34"/>
      <c r="AO516" s="34"/>
      <c r="AP516" s="34"/>
      <c r="AQ516" s="34"/>
      <c r="AR516" s="34"/>
      <c r="AS516" s="35">
        <f>IF(AM516-AN516&lt;&gt;0,AO516/(AM516-AN516),"")</f>
      </c>
      <c r="AT516" s="36"/>
      <c r="AU516" s="36"/>
      <c r="AV516" s="36"/>
      <c r="AW516" s="36"/>
      <c r="AX516" s="36"/>
      <c r="AY516" s="36"/>
      <c r="AZ516" s="36">
        <f>IF(AT516-AU516&lt;&gt;0,AV516/(AT516-AU516),"")</f>
      </c>
    </row>
    <row r="517" spans="1:52" ht="12.75" customHeight="1">
      <c r="A517" s="17" t="s">
        <v>530</v>
      </c>
      <c r="B517" s="17"/>
      <c r="C517" s="17">
        <v>261</v>
      </c>
      <c r="D517" s="20">
        <f>$K517+$R517+$Y517+$AF517+$AM517+$AT517</f>
        <v>30</v>
      </c>
      <c r="E517" s="21">
        <f>$L517+$S517+$Z517+$AG517+$AN517+$AU517</f>
        <v>5</v>
      </c>
      <c r="F517" s="21">
        <f>$M517+$T517+$AA517+$AH517+$AO517+$AV517</f>
        <v>390</v>
      </c>
      <c r="G517" s="22">
        <f>MAX($N517,$U517,$AB517,$AI517,$AP517,$AW517)</f>
        <v>45</v>
      </c>
      <c r="H517" s="22">
        <f>$O517+$V517+$AC517+$AJ517+$AQ517+$AX517</f>
        <v>0</v>
      </c>
      <c r="I517" s="22">
        <f>$P517+$W517+$AD517+$AK517+$AR517+$AY517</f>
        <v>0</v>
      </c>
      <c r="J517" s="23">
        <f>IF(D517-E517&lt;&gt;0,F517/(D517-E517),"")</f>
        <v>15.6</v>
      </c>
      <c r="K517" s="24">
        <v>2</v>
      </c>
      <c r="L517" s="24">
        <v>0</v>
      </c>
      <c r="M517" s="24">
        <v>12</v>
      </c>
      <c r="N517" s="24">
        <v>8</v>
      </c>
      <c r="O517" s="24"/>
      <c r="P517" s="24"/>
      <c r="Q517" s="26">
        <f>IF(K517-L517&lt;&gt;0,M517/(K517-L517),"")</f>
        <v>6</v>
      </c>
      <c r="R517" s="38">
        <v>5</v>
      </c>
      <c r="S517" s="38">
        <v>0</v>
      </c>
      <c r="T517" s="38">
        <v>27</v>
      </c>
      <c r="U517" s="38">
        <v>12</v>
      </c>
      <c r="V517" s="38"/>
      <c r="W517" s="38"/>
      <c r="X517" s="29">
        <f>IF(R517-S517&lt;&gt;0,T517/(R517-S517),"")</f>
        <v>5.4</v>
      </c>
      <c r="Y517" s="30">
        <v>20</v>
      </c>
      <c r="Z517" s="30">
        <v>4</v>
      </c>
      <c r="AA517" s="30">
        <v>300</v>
      </c>
      <c r="AB517" s="30">
        <v>44</v>
      </c>
      <c r="AC517" s="30"/>
      <c r="AD517" s="30"/>
      <c r="AE517" s="31">
        <f>IF(Y517-Z517&lt;&gt;0,AA517/(Y517-Z517),"")</f>
        <v>18.75</v>
      </c>
      <c r="AF517" s="32">
        <v>3</v>
      </c>
      <c r="AG517" s="32">
        <v>1</v>
      </c>
      <c r="AH517" s="32">
        <v>51</v>
      </c>
      <c r="AI517" s="32">
        <v>45</v>
      </c>
      <c r="AJ517" s="32"/>
      <c r="AK517" s="32"/>
      <c r="AL517" s="33">
        <f>IF(AF517-AG517&lt;&gt;0,AH517/(AF517-AG517),"")</f>
        <v>25.5</v>
      </c>
      <c r="AM517" s="34"/>
      <c r="AN517" s="34"/>
      <c r="AO517" s="34"/>
      <c r="AP517" s="34"/>
      <c r="AQ517" s="34"/>
      <c r="AR517" s="34"/>
      <c r="AS517" s="35">
        <f>IF(AM517-AN517&lt;&gt;0,AO517/(AM517-AN517),"")</f>
      </c>
      <c r="AT517" s="36"/>
      <c r="AU517" s="36"/>
      <c r="AV517" s="36"/>
      <c r="AW517" s="36"/>
      <c r="AX517" s="36"/>
      <c r="AY517" s="36"/>
      <c r="AZ517" s="36">
        <f>IF(AT517-AU517&lt;&gt;0,AV517/(AT517-AU517),"")</f>
      </c>
    </row>
    <row r="518" spans="1:52" ht="12.75" customHeight="1">
      <c r="A518" s="17" t="s">
        <v>531</v>
      </c>
      <c r="B518" s="17">
        <v>1977</v>
      </c>
      <c r="C518" s="17">
        <v>35</v>
      </c>
      <c r="D518" s="20">
        <f>$K518+$R518+$Y518+$AF518+$AM518+$AT518</f>
        <v>38</v>
      </c>
      <c r="E518" s="21">
        <f>$L518+$S518+$Z518+$AG518+$AN518+$AU518</f>
        <v>13</v>
      </c>
      <c r="F518" s="21">
        <f>$M518+$T518+$AA518+$AH518+$AO518+$AV518</f>
        <v>512</v>
      </c>
      <c r="G518" s="22">
        <f>MAX($N518,$U518,$AB518,$AI518,$AP518,$AW518)</f>
        <v>65</v>
      </c>
      <c r="H518" s="22">
        <f>$O518+$V518+$AC518+$AJ518+$AQ518+$AX518</f>
        <v>1</v>
      </c>
      <c r="I518" s="22">
        <f>$P518+$W518+$AD518+$AK518+$AR518+$AY518</f>
        <v>0</v>
      </c>
      <c r="J518" s="23">
        <f>IF(D518-E518&lt;&gt;0,F518/(D518-E518),"")</f>
        <v>20.48</v>
      </c>
      <c r="K518" s="24">
        <v>38</v>
      </c>
      <c r="L518" s="24">
        <v>13</v>
      </c>
      <c r="M518" s="24">
        <v>512</v>
      </c>
      <c r="N518" s="24">
        <v>65</v>
      </c>
      <c r="O518" s="24">
        <v>1</v>
      </c>
      <c r="P518" s="24"/>
      <c r="Q518" s="26">
        <f>IF(K518-L518&lt;&gt;0,M518/(K518-L518),"")</f>
        <v>20.48</v>
      </c>
      <c r="R518" s="38"/>
      <c r="S518" s="38"/>
      <c r="T518" s="38"/>
      <c r="U518" s="38"/>
      <c r="V518" s="38"/>
      <c r="W518" s="38"/>
      <c r="X518" s="29">
        <f>IF(R518-S518&lt;&gt;0,T518/(R518-S518),"")</f>
      </c>
      <c r="Y518" s="30"/>
      <c r="Z518" s="30"/>
      <c r="AA518" s="30"/>
      <c r="AB518" s="30"/>
      <c r="AC518" s="30"/>
      <c r="AD518" s="30"/>
      <c r="AE518" s="31">
        <f>IF(Y518-Z518&lt;&gt;0,AA518/(Y518-Z518),"")</f>
      </c>
      <c r="AF518" s="32"/>
      <c r="AG518" s="32"/>
      <c r="AH518" s="32"/>
      <c r="AI518" s="32"/>
      <c r="AJ518" s="32"/>
      <c r="AK518" s="32"/>
      <c r="AL518" s="33">
        <f>IF(AF518-AG518&lt;&gt;0,AH518/(AF518-AG518),"")</f>
      </c>
      <c r="AM518" s="34"/>
      <c r="AN518" s="34"/>
      <c r="AO518" s="34"/>
      <c r="AP518" s="34"/>
      <c r="AQ518" s="34"/>
      <c r="AR518" s="34"/>
      <c r="AS518" s="35">
        <f>IF(AM518-AN518&lt;&gt;0,AO518/(AM518-AN518),"")</f>
      </c>
      <c r="AT518" s="36"/>
      <c r="AU518" s="36"/>
      <c r="AV518" s="36"/>
      <c r="AW518" s="36"/>
      <c r="AX518" s="36"/>
      <c r="AY518" s="36"/>
      <c r="AZ518" s="36">
        <f>IF(AT518-AU518&lt;&gt;0,AV518/(AT518-AU518),"")</f>
      </c>
    </row>
    <row r="519" spans="1:52" ht="12.75" customHeight="1">
      <c r="A519" s="17" t="s">
        <v>532</v>
      </c>
      <c r="B519" s="17"/>
      <c r="C519" s="17">
        <v>323</v>
      </c>
      <c r="D519" s="20">
        <f>$K519+$R519+$Y519+$AF519+$AM519+$AT519</f>
        <v>27</v>
      </c>
      <c r="E519" s="21">
        <f>$L519+$S519+$Z519+$AG519+$AN519+$AU519</f>
        <v>2</v>
      </c>
      <c r="F519" s="21">
        <f>$M519+$T519+$AA519+$AH519+$AO519+$AV519</f>
        <v>364</v>
      </c>
      <c r="G519" s="22">
        <f>MAX($N519,$U519,$AB519,$AI519,$AP519,$AW519)</f>
        <v>66</v>
      </c>
      <c r="H519" s="22">
        <f>$O519+$V519+$AC519+$AJ519+$AQ519+$AX519</f>
        <v>1</v>
      </c>
      <c r="I519" s="22">
        <f>$P519+$W519+$AD519+$AK519+$AR519+$AY519</f>
        <v>0</v>
      </c>
      <c r="J519" s="23">
        <f>IF(D519-E519&lt;&gt;0,F519/(D519-E519),"")</f>
        <v>14.56</v>
      </c>
      <c r="K519" s="24"/>
      <c r="L519" s="24"/>
      <c r="M519" s="24"/>
      <c r="N519" s="24"/>
      <c r="O519" s="24"/>
      <c r="P519" s="24"/>
      <c r="Q519" s="26">
        <f>IF(K519-L519&lt;&gt;0,M519/(K519-L519),"")</f>
      </c>
      <c r="R519" s="27"/>
      <c r="S519" s="27"/>
      <c r="T519" s="27"/>
      <c r="U519" s="27"/>
      <c r="V519" s="27"/>
      <c r="W519" s="27"/>
      <c r="X519" s="29">
        <f>IF(R519-S519&lt;&gt;0,T519/(R519-S519),"")</f>
      </c>
      <c r="Y519" s="30">
        <v>1</v>
      </c>
      <c r="Z519" s="30">
        <v>0</v>
      </c>
      <c r="AA519" s="30">
        <v>2</v>
      </c>
      <c r="AB519" s="30">
        <v>2</v>
      </c>
      <c r="AC519" s="30"/>
      <c r="AD519" s="30"/>
      <c r="AE519" s="31">
        <f>IF(Y519-Z519&lt;&gt;0,AA519/(Y519-Z519),"")</f>
        <v>2</v>
      </c>
      <c r="AF519" s="32">
        <v>26</v>
      </c>
      <c r="AG519" s="32">
        <v>2</v>
      </c>
      <c r="AH519" s="32">
        <v>362</v>
      </c>
      <c r="AI519" s="32">
        <v>66</v>
      </c>
      <c r="AJ519" s="32">
        <v>1</v>
      </c>
      <c r="AK519" s="32"/>
      <c r="AL519" s="33">
        <f>IF(AF519-AG519&lt;&gt;0,AH519/(AF519-AG519),"")</f>
        <v>15.083333333333334</v>
      </c>
      <c r="AM519" s="34"/>
      <c r="AN519" s="34"/>
      <c r="AO519" s="34"/>
      <c r="AP519" s="34"/>
      <c r="AQ519" s="34"/>
      <c r="AR519" s="34"/>
      <c r="AS519" s="35">
        <f>IF(AM519-AN519&lt;&gt;0,AO519/(AM519-AN519),"")</f>
      </c>
      <c r="AT519" s="36"/>
      <c r="AU519" s="36"/>
      <c r="AV519" s="36"/>
      <c r="AW519" s="36"/>
      <c r="AX519" s="36"/>
      <c r="AY519" s="36"/>
      <c r="AZ519" s="36">
        <f>IF(AT519-AU519&lt;&gt;0,AV519/(AT519-AU519),"")</f>
      </c>
    </row>
    <row r="520" spans="1:52" ht="12.75" customHeight="1">
      <c r="A520" s="17" t="s">
        <v>533</v>
      </c>
      <c r="B520" s="17"/>
      <c r="C520" s="17">
        <v>623</v>
      </c>
      <c r="D520" s="20">
        <f>$K520+$R520+$Y520+$AF520+$AM520+$AT520</f>
        <v>4</v>
      </c>
      <c r="E520" s="21">
        <f>$L520+$S520+$Z520+$AG520+$AN520+$AU520</f>
        <v>2</v>
      </c>
      <c r="F520" s="21">
        <f>$M520+$T520+$AA520+$AH520+$AO520+$AV520</f>
        <v>7</v>
      </c>
      <c r="G520" s="22">
        <f>MAX($N520,$U520,$AB520,$AI520,$AP520,$AW520)</f>
        <v>5</v>
      </c>
      <c r="H520" s="22">
        <f>$O520+$V520+$AC520+$AJ520+$AQ520+$AX520</f>
        <v>0</v>
      </c>
      <c r="I520" s="22">
        <f>$P520+$W520+$AD520+$AK520+$AR520+$AY520</f>
        <v>0</v>
      </c>
      <c r="J520" s="23">
        <f>IF(D520-E520&lt;&gt;0,F520/(D520-E520),"")</f>
        <v>3.5</v>
      </c>
      <c r="K520" s="24"/>
      <c r="L520" s="24"/>
      <c r="M520" s="24"/>
      <c r="N520" s="24"/>
      <c r="O520" s="24"/>
      <c r="P520" s="24"/>
      <c r="Q520" s="26">
        <f>IF(K520-L520&lt;&gt;0,M520/(K520-L520),"")</f>
      </c>
      <c r="R520" s="27"/>
      <c r="S520" s="27"/>
      <c r="T520" s="27"/>
      <c r="U520" s="27"/>
      <c r="V520" s="27"/>
      <c r="W520" s="27"/>
      <c r="X520" s="29">
        <f>IF(R520-S520&lt;&gt;0,T520/(R520-S520),"")</f>
      </c>
      <c r="Y520" s="30"/>
      <c r="Z520" s="30"/>
      <c r="AA520" s="30"/>
      <c r="AB520" s="30"/>
      <c r="AC520" s="30"/>
      <c r="AD520" s="30"/>
      <c r="AE520" s="31">
        <f>IF(Y520-Z520&lt;&gt;0,AA520/(Y520-Z520),"")</f>
      </c>
      <c r="AF520" s="32">
        <v>1</v>
      </c>
      <c r="AG520" s="32">
        <v>1</v>
      </c>
      <c r="AH520" s="32">
        <v>0</v>
      </c>
      <c r="AI520" s="49">
        <v>0</v>
      </c>
      <c r="AJ520" s="32"/>
      <c r="AK520" s="32"/>
      <c r="AL520" s="33">
        <f>IF(AF520-AG520&lt;&gt;0,AH520/(AF520-AG520),"")</f>
      </c>
      <c r="AM520" s="34">
        <v>3</v>
      </c>
      <c r="AN520" s="34">
        <v>1</v>
      </c>
      <c r="AO520" s="34">
        <v>7</v>
      </c>
      <c r="AP520" s="34">
        <v>5</v>
      </c>
      <c r="AQ520" s="34"/>
      <c r="AR520" s="34"/>
      <c r="AS520" s="35">
        <f>IF(AM520-AN520&lt;&gt;0,AO520/(AM520-AN520),"")</f>
        <v>3.5</v>
      </c>
      <c r="AT520" s="36"/>
      <c r="AU520" s="36"/>
      <c r="AV520" s="36"/>
      <c r="AW520" s="36"/>
      <c r="AX520" s="36"/>
      <c r="AY520" s="36"/>
      <c r="AZ520" s="36">
        <f>IF(AT520-AU520&lt;&gt;0,AV520/(AT520-AU520),"")</f>
      </c>
    </row>
    <row r="521" spans="1:52" ht="12.75" customHeight="1">
      <c r="A521" s="17" t="s">
        <v>534</v>
      </c>
      <c r="B521" s="17">
        <v>1990</v>
      </c>
      <c r="C521" s="17">
        <v>111</v>
      </c>
      <c r="D521" s="20">
        <f>$K521+$R521+$Y521+$AF521+$AM521+$AT521</f>
        <v>92</v>
      </c>
      <c r="E521" s="21">
        <f>$L521+$S521+$Z521+$AG521+$AN521+$AU521</f>
        <v>15</v>
      </c>
      <c r="F521" s="21">
        <f>$M521+$T521+$AA521+$AH521+$AO521+$AV521</f>
        <v>3141</v>
      </c>
      <c r="G521" s="22">
        <f>MAX($N521,$U521,$AB521,$AI521,$AP521,$AW521)</f>
        <v>141</v>
      </c>
      <c r="H521" s="22">
        <f>$O521+$V521+$AC521+$AJ521+$AQ521+$AX521</f>
        <v>23</v>
      </c>
      <c r="I521" s="22">
        <f>$P521+$W521+$AD521+$AK521+$AR521+$AY521</f>
        <v>3</v>
      </c>
      <c r="J521" s="23">
        <f>IF(D521-E521&lt;&gt;0,F521/(D521-E521),"")</f>
        <v>40.79220779220779</v>
      </c>
      <c r="K521" s="24">
        <v>4</v>
      </c>
      <c r="L521" s="24">
        <v>0</v>
      </c>
      <c r="M521" s="24">
        <v>49</v>
      </c>
      <c r="N521" s="24">
        <v>27</v>
      </c>
      <c r="O521" s="24"/>
      <c r="P521" s="24"/>
      <c r="Q521" s="26">
        <f>IF(K521-L521&lt;&gt;0,M521/(K521-L521),"")</f>
        <v>12.25</v>
      </c>
      <c r="R521" s="38">
        <v>2</v>
      </c>
      <c r="S521" s="38">
        <v>0</v>
      </c>
      <c r="T521" s="38">
        <v>1</v>
      </c>
      <c r="U521" s="38">
        <v>1</v>
      </c>
      <c r="V521" s="38"/>
      <c r="W521" s="38"/>
      <c r="X521" s="29">
        <f>IF(R521-S521&lt;&gt;0,T521/(R521-S521),"")</f>
        <v>0.5</v>
      </c>
      <c r="Y521" s="30">
        <v>5</v>
      </c>
      <c r="Z521" s="30">
        <v>2</v>
      </c>
      <c r="AA521" s="30">
        <v>146</v>
      </c>
      <c r="AB521" s="30">
        <v>37</v>
      </c>
      <c r="AC521" s="30"/>
      <c r="AD521" s="30"/>
      <c r="AE521" s="31">
        <f>IF(Y521-Z521&lt;&gt;0,AA521/(Y521-Z521),"")</f>
        <v>48.666666666666664</v>
      </c>
      <c r="AF521" s="32">
        <v>34</v>
      </c>
      <c r="AG521" s="32">
        <v>6</v>
      </c>
      <c r="AH521" s="32">
        <v>1064</v>
      </c>
      <c r="AI521" s="32">
        <v>110</v>
      </c>
      <c r="AJ521" s="32">
        <v>7</v>
      </c>
      <c r="AK521" s="32">
        <v>1</v>
      </c>
      <c r="AL521" s="33">
        <f>IF(AF521-AG521&lt;&gt;0,AH521/(AF521-AG521),"")</f>
        <v>38</v>
      </c>
      <c r="AM521" s="40">
        <v>46</v>
      </c>
      <c r="AN521" s="40">
        <v>6</v>
      </c>
      <c r="AO521" s="40">
        <v>1866</v>
      </c>
      <c r="AP521" s="34">
        <v>141</v>
      </c>
      <c r="AQ521" s="34">
        <v>16</v>
      </c>
      <c r="AR521" s="34">
        <v>2</v>
      </c>
      <c r="AS521" s="35">
        <f>IF(AM521-AN521&lt;&gt;0,AO521/(AM521-AN521),"")</f>
        <v>46.65</v>
      </c>
      <c r="AT521" s="36">
        <v>1</v>
      </c>
      <c r="AU521" s="36">
        <v>1</v>
      </c>
      <c r="AV521" s="36">
        <v>15</v>
      </c>
      <c r="AW521" s="60">
        <v>15</v>
      </c>
      <c r="AX521" s="36"/>
      <c r="AY521" s="36"/>
      <c r="AZ521" s="36">
        <f>IF(AT521-AU521&lt;&gt;0,AV521/(AT521-AU521),"")</f>
      </c>
    </row>
    <row r="522" spans="1:52" ht="12.75" customHeight="1">
      <c r="A522" s="17" t="s">
        <v>535</v>
      </c>
      <c r="B522" s="17">
        <v>1974</v>
      </c>
      <c r="C522" s="17">
        <v>20</v>
      </c>
      <c r="D522" s="20">
        <f>$K522+$R522+$Y522+$AF522+$AM522+$AT522</f>
        <v>136</v>
      </c>
      <c r="E522" s="21">
        <f>$L522+$S522+$Z522+$AG522+$AN522+$AU522</f>
        <v>24</v>
      </c>
      <c r="F522" s="21">
        <f>$M522+$T522+$AA522+$AH522+$AO522+$AV522</f>
        <v>1549</v>
      </c>
      <c r="G522" s="22">
        <f>MAX($N522,$U522,$AB522,$AI522,$AP522,$AW522)</f>
        <v>59</v>
      </c>
      <c r="H522" s="22">
        <f>$O522+$V522+$AC522+$AJ522+$AQ522+$AX522</f>
        <v>3</v>
      </c>
      <c r="I522" s="22">
        <f>$P522+$W522+$AD522+$AK522+$AR522+$AY522</f>
        <v>0</v>
      </c>
      <c r="J522" s="23">
        <f>IF(D522-E522&lt;&gt;0,F522/(D522-E522),"")</f>
        <v>13.830357142857142</v>
      </c>
      <c r="K522" s="24">
        <v>135</v>
      </c>
      <c r="L522" s="24">
        <v>24</v>
      </c>
      <c r="M522" s="24">
        <v>1510</v>
      </c>
      <c r="N522" s="24">
        <v>59</v>
      </c>
      <c r="O522" s="24">
        <v>3</v>
      </c>
      <c r="P522" s="24"/>
      <c r="Q522" s="26">
        <f>IF(K522-L522&lt;&gt;0,M522/(K522-L522),"")</f>
        <v>13.603603603603604</v>
      </c>
      <c r="R522" s="38">
        <v>1</v>
      </c>
      <c r="S522" s="38">
        <v>0</v>
      </c>
      <c r="T522" s="38">
        <v>39</v>
      </c>
      <c r="U522" s="38">
        <v>39</v>
      </c>
      <c r="V522" s="38"/>
      <c r="W522" s="38"/>
      <c r="X522" s="29">
        <f>IF(R522-S522&lt;&gt;0,T522/(R522-S522),"")</f>
        <v>39</v>
      </c>
      <c r="Y522" s="30"/>
      <c r="Z522" s="30"/>
      <c r="AA522" s="30"/>
      <c r="AB522" s="30"/>
      <c r="AC522" s="30"/>
      <c r="AD522" s="30"/>
      <c r="AE522" s="31">
        <f>IF(Y522-Z522&lt;&gt;0,AA522/(Y522-Z522),"")</f>
      </c>
      <c r="AF522" s="32"/>
      <c r="AG522" s="32"/>
      <c r="AH522" s="32"/>
      <c r="AI522" s="32"/>
      <c r="AJ522" s="32"/>
      <c r="AK522" s="32"/>
      <c r="AL522" s="33">
        <f>IF(AF522-AG522&lt;&gt;0,AH522/(AF522-AG522),"")</f>
      </c>
      <c r="AM522" s="34"/>
      <c r="AN522" s="34"/>
      <c r="AO522" s="34"/>
      <c r="AP522" s="34"/>
      <c r="AQ522" s="34"/>
      <c r="AR522" s="34"/>
      <c r="AS522" s="35">
        <f>IF(AM522-AN522&lt;&gt;0,AO522/(AM522-AN522),"")</f>
      </c>
      <c r="AT522" s="36"/>
      <c r="AU522" s="36"/>
      <c r="AV522" s="36"/>
      <c r="AW522" s="36"/>
      <c r="AX522" s="36"/>
      <c r="AY522" s="36"/>
      <c r="AZ522" s="36">
        <f>IF(AT522-AU522&lt;&gt;0,AV522/(AT522-AU522),"")</f>
      </c>
    </row>
    <row r="523" spans="1:52" ht="12.75" customHeight="1">
      <c r="A523" s="17" t="s">
        <v>536</v>
      </c>
      <c r="B523" s="17">
        <v>1982</v>
      </c>
      <c r="C523" s="17">
        <v>69</v>
      </c>
      <c r="D523" s="20">
        <f>$K523+$R523+$Y523+$AF523+$AM523+$AT523</f>
        <v>3</v>
      </c>
      <c r="E523" s="21">
        <f>$L523+$S523+$Z523+$AG523+$AN523+$AU523</f>
        <v>2</v>
      </c>
      <c r="F523" s="21">
        <f>$M523+$T523+$AA523+$AH523+$AO523+$AV523</f>
        <v>13</v>
      </c>
      <c r="G523" s="22">
        <f>MAX($N523,$U523,$AB523,$AI523,$AP523,$AW523)</f>
        <v>6</v>
      </c>
      <c r="H523" s="22">
        <f>$O523+$V523+$AC523+$AJ523+$AQ523+$AX523</f>
        <v>0</v>
      </c>
      <c r="I523" s="22">
        <f>$P523+$W523+$AD523+$AK523+$AR523+$AY523</f>
        <v>0</v>
      </c>
      <c r="J523" s="23">
        <f>IF(D523-E523&lt;&gt;0,F523/(D523-E523),"")</f>
        <v>13</v>
      </c>
      <c r="K523" s="24"/>
      <c r="L523" s="24"/>
      <c r="M523" s="24"/>
      <c r="N523" s="24"/>
      <c r="O523" s="24"/>
      <c r="P523" s="24"/>
      <c r="Q523" s="26">
        <f>IF(K523-L523&lt;&gt;0,M523/(K523-L523),"")</f>
      </c>
      <c r="R523" s="27"/>
      <c r="S523" s="27"/>
      <c r="T523" s="27"/>
      <c r="U523" s="27"/>
      <c r="V523" s="27"/>
      <c r="W523" s="27"/>
      <c r="X523" s="29">
        <f>IF(R523-S523&lt;&gt;0,T523/(R523-S523),"")</f>
      </c>
      <c r="Y523" s="30">
        <v>3</v>
      </c>
      <c r="Z523" s="30">
        <v>2</v>
      </c>
      <c r="AA523" s="30">
        <v>13</v>
      </c>
      <c r="AB523" s="30">
        <v>6</v>
      </c>
      <c r="AC523" s="30"/>
      <c r="AD523" s="30"/>
      <c r="AE523" s="31">
        <f>IF(Y523-Z523&lt;&gt;0,AA523/(Y523-Z523),"")</f>
        <v>13</v>
      </c>
      <c r="AF523" s="32"/>
      <c r="AG523" s="32"/>
      <c r="AH523" s="32"/>
      <c r="AI523" s="32"/>
      <c r="AJ523" s="32"/>
      <c r="AK523" s="32"/>
      <c r="AL523" s="33">
        <f>IF(AF523-AG523&lt;&gt;0,AH523/(AF523-AG523),"")</f>
      </c>
      <c r="AM523" s="34"/>
      <c r="AN523" s="34"/>
      <c r="AO523" s="34"/>
      <c r="AP523" s="34"/>
      <c r="AQ523" s="34"/>
      <c r="AR523" s="34"/>
      <c r="AS523" s="35">
        <f>IF(AM523-AN523&lt;&gt;0,AO523/(AM523-AN523),"")</f>
      </c>
      <c r="AT523" s="36"/>
      <c r="AU523" s="36"/>
      <c r="AV523" s="36"/>
      <c r="AW523" s="36"/>
      <c r="AX523" s="36"/>
      <c r="AY523" s="36"/>
      <c r="AZ523" s="36">
        <f>IF(AT523-AU523&lt;&gt;0,AV523/(AT523-AU523),"")</f>
      </c>
    </row>
    <row r="524" spans="1:52" ht="12.75" customHeight="1">
      <c r="A524" s="42" t="s">
        <v>537</v>
      </c>
      <c r="B524" s="42">
        <v>2020</v>
      </c>
      <c r="C524" s="42">
        <v>667</v>
      </c>
      <c r="D524" s="20">
        <f>$K524+$R524+$Y524+$AF524+$AM524+$AT524</f>
        <v>1</v>
      </c>
      <c r="E524" s="21">
        <f>$L524+$S524+$Z524+$AG524+$AN524+$AU524</f>
        <v>0</v>
      </c>
      <c r="F524" s="21">
        <f>$M524+$T524+$AA524+$AH524+$AO524+$AV524</f>
        <v>2</v>
      </c>
      <c r="G524" s="22">
        <f>MAX($N524,$U524,$AB524,$AI524,$AP524,$AW524)</f>
        <v>2</v>
      </c>
      <c r="H524" s="22">
        <f>$O524+$V524+$AC524+$AJ524+$AQ524+$AX524</f>
        <v>0</v>
      </c>
      <c r="I524" s="22">
        <f>$P524+$W524+$AD524+$AK524+$AR524+$AY524</f>
        <v>0</v>
      </c>
      <c r="J524" s="23">
        <f>IF(D524-E524&lt;&gt;0,F524/(D524-E524),"")</f>
        <v>2</v>
      </c>
      <c r="K524" s="36"/>
      <c r="L524" s="36"/>
      <c r="M524" s="36"/>
      <c r="N524" s="36"/>
      <c r="O524" s="36"/>
      <c r="P524" s="36"/>
      <c r="Q524" s="43">
        <f>IF(K524-L524&lt;&gt;0,M524/(K524-L524),"")</f>
      </c>
      <c r="R524" s="44"/>
      <c r="S524" s="44"/>
      <c r="T524" s="44"/>
      <c r="U524" s="44"/>
      <c r="V524" s="44"/>
      <c r="W524" s="44"/>
      <c r="X524" s="29">
        <f>IF(R524-S524&lt;&gt;0,T524/(R524-S524),"")</f>
      </c>
      <c r="Y524" s="45"/>
      <c r="Z524" s="45"/>
      <c r="AA524" s="45"/>
      <c r="AB524" s="45"/>
      <c r="AC524" s="45"/>
      <c r="AD524" s="45"/>
      <c r="AE524" s="31">
        <f>IF(Y524-Z524&lt;&gt;0,AA524/(Y524-Z524),"")</f>
      </c>
      <c r="AF524" s="47"/>
      <c r="AG524" s="47"/>
      <c r="AH524" s="47"/>
      <c r="AI524" s="47"/>
      <c r="AJ524" s="47"/>
      <c r="AK524" s="47"/>
      <c r="AL524" s="33">
        <f>IF(AF524-AG524&lt;&gt;0,AH524/(AF524-AG524),"")</f>
      </c>
      <c r="AM524" s="48"/>
      <c r="AN524" s="48"/>
      <c r="AO524" s="48"/>
      <c r="AP524" s="48"/>
      <c r="AQ524" s="48"/>
      <c r="AR524" s="48"/>
      <c r="AS524" s="35">
        <f>IF(AM524-AN524&lt;&gt;0,AO524/(AM524-AN524),"")</f>
      </c>
      <c r="AT524" s="36">
        <v>1</v>
      </c>
      <c r="AU524" s="36">
        <v>0</v>
      </c>
      <c r="AV524" s="36">
        <v>2</v>
      </c>
      <c r="AW524" s="36">
        <v>2</v>
      </c>
      <c r="AX524" s="36"/>
      <c r="AY524" s="36"/>
      <c r="AZ524" s="36">
        <f>IF(AT524-AU524&lt;&gt;0,AV524/(AT524-AU524),"")</f>
        <v>2</v>
      </c>
    </row>
    <row r="525" spans="1:52" ht="12.75" customHeight="1">
      <c r="A525" s="17" t="s">
        <v>538</v>
      </c>
      <c r="B525" s="17"/>
      <c r="C525" s="17">
        <v>429</v>
      </c>
      <c r="D525" s="20">
        <f>$K525+$R525+$Y525+$AF525+$AM525+$AT525</f>
        <v>1</v>
      </c>
      <c r="E525" s="21">
        <f>$L525+$S525+$Z525+$AG525+$AN525+$AU525</f>
        <v>0</v>
      </c>
      <c r="F525" s="21">
        <f>$M525+$T525+$AA525+$AH525+$AO525+$AV525</f>
        <v>0</v>
      </c>
      <c r="G525" s="22">
        <f>MAX($N525,$U525,$AB525,$AI525,$AP525,$AW525)</f>
        <v>0</v>
      </c>
      <c r="H525" s="22">
        <f>$O525+$V525+$AC525+$AJ525+$AQ525+$AX525</f>
        <v>0</v>
      </c>
      <c r="I525" s="22">
        <f>$P525+$W525+$AD525+$AK525+$AR525+$AY525</f>
        <v>0</v>
      </c>
      <c r="J525" s="23">
        <f>IF(D525-E525&lt;&gt;0,F525/(D525-E525),"")</f>
        <v>0</v>
      </c>
      <c r="K525" s="24"/>
      <c r="L525" s="24"/>
      <c r="M525" s="24"/>
      <c r="N525" s="24"/>
      <c r="O525" s="24"/>
      <c r="P525" s="24"/>
      <c r="Q525" s="26">
        <f>IF(K525-L525&lt;&gt;0,M525/(K525-L525),"")</f>
      </c>
      <c r="R525" s="27"/>
      <c r="S525" s="27"/>
      <c r="T525" s="27"/>
      <c r="U525" s="27"/>
      <c r="V525" s="27"/>
      <c r="W525" s="27"/>
      <c r="X525" s="29">
        <f>IF(R525-S525&lt;&gt;0,T525/(R525-S525),"")</f>
      </c>
      <c r="Y525" s="30"/>
      <c r="Z525" s="30"/>
      <c r="AA525" s="30"/>
      <c r="AB525" s="30"/>
      <c r="AC525" s="30"/>
      <c r="AD525" s="30"/>
      <c r="AE525" s="31">
        <f>IF(Y525-Z525&lt;&gt;0,AA525/(Y525-Z525),"")</f>
      </c>
      <c r="AF525" s="32"/>
      <c r="AG525" s="32"/>
      <c r="AH525" s="32"/>
      <c r="AI525" s="32"/>
      <c r="AJ525" s="32"/>
      <c r="AK525" s="32"/>
      <c r="AL525" s="33">
        <f>IF(AF525-AG525&lt;&gt;0,AH525/(AF525-AG525),"")</f>
      </c>
      <c r="AM525" s="34">
        <v>1</v>
      </c>
      <c r="AN525" s="34">
        <v>0</v>
      </c>
      <c r="AO525" s="34">
        <v>0</v>
      </c>
      <c r="AP525" s="34">
        <v>0</v>
      </c>
      <c r="AQ525" s="34"/>
      <c r="AR525" s="34"/>
      <c r="AS525" s="35">
        <f>IF(AM525-AN525&lt;&gt;0,AO525/(AM525-AN525),"")</f>
        <v>0</v>
      </c>
      <c r="AT525" s="36"/>
      <c r="AU525" s="36"/>
      <c r="AV525" s="36"/>
      <c r="AW525" s="36"/>
      <c r="AX525" s="36"/>
      <c r="AY525" s="36"/>
      <c r="AZ525" s="36">
        <f>IF(AT525-AU525&lt;&gt;0,AV525/(AT525-AU525),"")</f>
      </c>
    </row>
    <row r="526" spans="1:52" ht="12.75" customHeight="1">
      <c r="A526" s="17" t="s">
        <v>539</v>
      </c>
      <c r="B526" s="17"/>
      <c r="C526" s="17">
        <v>391</v>
      </c>
      <c r="D526" s="20">
        <f>$K526+$R526+$Y526+$AF526+$AM526+$AT526</f>
        <v>12</v>
      </c>
      <c r="E526" s="21">
        <f>$L526+$S526+$Z526+$AG526+$AN526+$AU526</f>
        <v>3</v>
      </c>
      <c r="F526" s="21">
        <f>$M526+$T526+$AA526+$AH526+$AO526+$AV526</f>
        <v>63</v>
      </c>
      <c r="G526" s="22">
        <f>MAX($N526,$U526,$AB526,$AI526,$AP526,$AW526)</f>
        <v>16</v>
      </c>
      <c r="H526" s="22">
        <f>$O526+$V526+$AC526+$AJ526+$AQ526+$AX526</f>
        <v>0</v>
      </c>
      <c r="I526" s="22">
        <f>$P526+$W526+$AD526+$AK526+$AR526+$AY526</f>
        <v>0</v>
      </c>
      <c r="J526" s="23">
        <f>IF(D526-E526&lt;&gt;0,F526/(D526-E526),"")</f>
        <v>7</v>
      </c>
      <c r="K526" s="24"/>
      <c r="L526" s="24"/>
      <c r="M526" s="24"/>
      <c r="N526" s="24"/>
      <c r="O526" s="24"/>
      <c r="P526" s="24"/>
      <c r="Q526" s="26">
        <f>IF(K526-L526&lt;&gt;0,M526/(K526-L526),"")</f>
      </c>
      <c r="R526" s="38">
        <v>3</v>
      </c>
      <c r="S526" s="38">
        <v>0</v>
      </c>
      <c r="T526" s="38">
        <v>12</v>
      </c>
      <c r="U526" s="38">
        <v>5</v>
      </c>
      <c r="V526" s="38"/>
      <c r="W526" s="38"/>
      <c r="X526" s="29">
        <f>IF(R526-S526&lt;&gt;0,T526/(R526-S526),"")</f>
        <v>4</v>
      </c>
      <c r="Y526" s="30">
        <v>1</v>
      </c>
      <c r="Z526" s="30">
        <v>1</v>
      </c>
      <c r="AA526" s="30">
        <v>9</v>
      </c>
      <c r="AB526" s="30">
        <v>9</v>
      </c>
      <c r="AC526" s="30"/>
      <c r="AD526" s="30"/>
      <c r="AE526" s="31">
        <f>IF(Y526-Z526&lt;&gt;0,AA526/(Y526-Z526),"")</f>
      </c>
      <c r="AF526" s="32">
        <v>5</v>
      </c>
      <c r="AG526" s="32">
        <v>2</v>
      </c>
      <c r="AH526" s="32">
        <v>26</v>
      </c>
      <c r="AI526" s="32">
        <v>16</v>
      </c>
      <c r="AJ526" s="32"/>
      <c r="AK526" s="32"/>
      <c r="AL526" s="33">
        <f>IF(AF526-AG526&lt;&gt;0,AH526/(AF526-AG526),"")</f>
        <v>8.666666666666666</v>
      </c>
      <c r="AM526" s="34">
        <v>3</v>
      </c>
      <c r="AN526" s="34">
        <v>0</v>
      </c>
      <c r="AO526" s="34">
        <v>16</v>
      </c>
      <c r="AP526" s="34">
        <v>15</v>
      </c>
      <c r="AQ526" s="34"/>
      <c r="AR526" s="34"/>
      <c r="AS526" s="35">
        <f>IF(AM526-AN526&lt;&gt;0,AO526/(AM526-AN526),"")</f>
        <v>5.333333333333333</v>
      </c>
      <c r="AT526" s="36"/>
      <c r="AU526" s="36"/>
      <c r="AV526" s="36"/>
      <c r="AW526" s="36"/>
      <c r="AX526" s="36"/>
      <c r="AY526" s="36"/>
      <c r="AZ526" s="36">
        <f>IF(AT526-AU526&lt;&gt;0,AV526/(AT526-AU526),"")</f>
      </c>
    </row>
    <row r="527" spans="1:52" ht="12.75" customHeight="1">
      <c r="A527" s="42" t="s">
        <v>540</v>
      </c>
      <c r="B527" s="42"/>
      <c r="C527" s="17">
        <v>664</v>
      </c>
      <c r="D527" s="20">
        <f>$K527+$R527+$Y527+$AF527+$AM527+$AT527</f>
        <v>1</v>
      </c>
      <c r="E527" s="21">
        <f>$L527+$S527+$Z527+$AG527+$AN527+$AU527</f>
        <v>0</v>
      </c>
      <c r="F527" s="21">
        <f>$M527+$T527+$AA527+$AH527+$AO527+$AV527</f>
        <v>6</v>
      </c>
      <c r="G527" s="22">
        <f>MAX($N527,$U527,$AB527,$AI527,$AP527,$AW527)</f>
        <v>6</v>
      </c>
      <c r="H527" s="22">
        <f>$O527+$V527+$AC527+$AJ527+$AQ527+$AX527</f>
        <v>0</v>
      </c>
      <c r="I527" s="22">
        <f>$P527+$W527+$AD527+$AK527+$AR527+$AY527</f>
        <v>0</v>
      </c>
      <c r="J527" s="23">
        <f>IF(D527-E527&lt;&gt;0,F527/(D527-E527),"")</f>
        <v>6</v>
      </c>
      <c r="K527" s="36"/>
      <c r="L527" s="36"/>
      <c r="M527" s="36"/>
      <c r="N527" s="36"/>
      <c r="O527" s="36"/>
      <c r="P527" s="36"/>
      <c r="Q527" s="26">
        <f>IF(K527-L527&lt;&gt;0,M527/(K527-L527),"")</f>
      </c>
      <c r="R527" s="44"/>
      <c r="S527" s="44"/>
      <c r="T527" s="44"/>
      <c r="U527" s="44"/>
      <c r="V527" s="44"/>
      <c r="W527" s="44"/>
      <c r="X527" s="29">
        <f>IF(R527-S527&lt;&gt;0,T527/(R527-S527),"")</f>
      </c>
      <c r="Y527" s="45"/>
      <c r="Z527" s="45"/>
      <c r="AA527" s="45"/>
      <c r="AB527" s="45"/>
      <c r="AC527" s="45"/>
      <c r="AD527" s="45"/>
      <c r="AE527" s="31">
        <f>IF(Y527-Z527&lt;&gt;0,AA527/(Y527-Z527),"")</f>
      </c>
      <c r="AF527" s="47"/>
      <c r="AG527" s="47"/>
      <c r="AH527" s="47"/>
      <c r="AI527" s="47"/>
      <c r="AJ527" s="47"/>
      <c r="AK527" s="47"/>
      <c r="AL527" s="33">
        <f>IF(AF527-AG527&lt;&gt;0,AH527/(AF527-AG527),"")</f>
      </c>
      <c r="AM527" s="48">
        <v>1</v>
      </c>
      <c r="AN527" s="48">
        <v>0</v>
      </c>
      <c r="AO527" s="48">
        <v>6</v>
      </c>
      <c r="AP527" s="48">
        <v>6</v>
      </c>
      <c r="AQ527" s="48"/>
      <c r="AR527" s="48"/>
      <c r="AS527" s="35">
        <f>IF(AM527-AN527&lt;&gt;0,AO527/(AM527-AN527),"")</f>
        <v>6</v>
      </c>
      <c r="AT527" s="36"/>
      <c r="AU527" s="36"/>
      <c r="AV527" s="36"/>
      <c r="AW527" s="36"/>
      <c r="AX527" s="36"/>
      <c r="AY527" s="36"/>
      <c r="AZ527" s="36">
        <f>IF(AT527-AU527&lt;&gt;0,AV527/(AT527-AU527),"")</f>
      </c>
    </row>
    <row r="528" spans="1:52" ht="12.75" customHeight="1">
      <c r="A528" s="17" t="s">
        <v>541</v>
      </c>
      <c r="B528" s="17"/>
      <c r="C528" s="17">
        <v>494</v>
      </c>
      <c r="D528" s="20">
        <f>$K528+$R528+$Y528+$AF528+$AM528+$AT528</f>
        <v>5</v>
      </c>
      <c r="E528" s="21">
        <f>$L528+$S528+$Z528+$AG528+$AN528+$AU528</f>
        <v>1</v>
      </c>
      <c r="F528" s="21">
        <f>$M528+$T528+$AA528+$AH528+$AO528+$AV528</f>
        <v>16</v>
      </c>
      <c r="G528" s="22">
        <f>MAX($N528,$U528,$AB528,$AI528,$AP528,$AW528)</f>
        <v>5</v>
      </c>
      <c r="H528" s="22">
        <f>$O528+$V528+$AC528+$AJ528+$AQ528+$AX528</f>
        <v>0</v>
      </c>
      <c r="I528" s="22">
        <f>$P528+$W528+$AD528+$AK528+$AR528+$AY528</f>
        <v>0</v>
      </c>
      <c r="J528" s="23">
        <f>IF(D528-E528&lt;&gt;0,F528/(D528-E528),"")</f>
        <v>4</v>
      </c>
      <c r="K528" s="24"/>
      <c r="L528" s="24"/>
      <c r="M528" s="24"/>
      <c r="N528" s="24"/>
      <c r="O528" s="24"/>
      <c r="P528" s="24"/>
      <c r="Q528" s="26">
        <f>IF(K528-L528&lt;&gt;0,M528/(K528-L528),"")</f>
      </c>
      <c r="R528" s="38"/>
      <c r="S528" s="38"/>
      <c r="T528" s="38"/>
      <c r="U528" s="38"/>
      <c r="V528" s="38"/>
      <c r="W528" s="38"/>
      <c r="X528" s="29">
        <f>IF(R528-S528&lt;&gt;0,T528/(R528-S528),"")</f>
      </c>
      <c r="Y528" s="30"/>
      <c r="Z528" s="30"/>
      <c r="AA528" s="30"/>
      <c r="AB528" s="30"/>
      <c r="AC528" s="30"/>
      <c r="AD528" s="30"/>
      <c r="AE528" s="31">
        <f>IF(Y528-Z528&lt;&gt;0,AA528/(Y528-Z528),"")</f>
      </c>
      <c r="AF528" s="32">
        <v>4</v>
      </c>
      <c r="AG528" s="32">
        <v>1</v>
      </c>
      <c r="AH528" s="32">
        <v>12</v>
      </c>
      <c r="AI528" s="32">
        <v>5</v>
      </c>
      <c r="AJ528" s="32"/>
      <c r="AK528" s="32"/>
      <c r="AL528" s="33">
        <f>IF(AF528-AG528&lt;&gt;0,AH528/(AF528-AG528),"")</f>
        <v>4</v>
      </c>
      <c r="AM528" s="34">
        <v>1</v>
      </c>
      <c r="AN528" s="34">
        <v>0</v>
      </c>
      <c r="AO528" s="34">
        <v>4</v>
      </c>
      <c r="AP528" s="34">
        <v>4</v>
      </c>
      <c r="AQ528" s="34"/>
      <c r="AR528" s="34"/>
      <c r="AS528" s="35">
        <f>IF(AM528-AN528&lt;&gt;0,AO528/(AM528-AN528),"")</f>
        <v>4</v>
      </c>
      <c r="AT528" s="36"/>
      <c r="AU528" s="36"/>
      <c r="AV528" s="36"/>
      <c r="AW528" s="36"/>
      <c r="AX528" s="36"/>
      <c r="AY528" s="36"/>
      <c r="AZ528" s="36">
        <f>IF(AT528-AU528&lt;&gt;0,AV528/(AT528-AU528),"")</f>
      </c>
    </row>
    <row r="529" spans="1:52" ht="12.75" customHeight="1">
      <c r="A529" s="17" t="s">
        <v>542</v>
      </c>
      <c r="B529" s="17"/>
      <c r="C529" s="17">
        <v>558</v>
      </c>
      <c r="D529" s="20">
        <f>$K529+$R529+$Y529+$AF529+$AM529+$AT529</f>
        <v>46</v>
      </c>
      <c r="E529" s="21">
        <f>$L529+$S529+$Z529+$AG529+$AN529+$AU529</f>
        <v>9</v>
      </c>
      <c r="F529" s="21">
        <f>$M529+$T529+$AA529+$AH529+$AO529+$AV529</f>
        <v>623</v>
      </c>
      <c r="G529" s="22">
        <f>MAX($N529,$U529,$AB529,$AI529,$AP529,$AW529)</f>
        <v>77</v>
      </c>
      <c r="H529" s="22">
        <f>$O529+$V529+$AC529+$AJ529+$AQ529+$AX529</f>
        <v>4</v>
      </c>
      <c r="I529" s="22">
        <f>$P529+$W529+$AD529+$AK529+$AR529+$AY529</f>
        <v>0</v>
      </c>
      <c r="J529" s="23">
        <f>IF(D529-E529&lt;&gt;0,F529/(D529-E529),"")</f>
        <v>16.83783783783784</v>
      </c>
      <c r="K529" s="24">
        <v>22</v>
      </c>
      <c r="L529" s="24">
        <v>3</v>
      </c>
      <c r="M529" s="24">
        <v>227</v>
      </c>
      <c r="N529" s="24">
        <v>52</v>
      </c>
      <c r="O529" s="24">
        <v>1</v>
      </c>
      <c r="P529" s="24"/>
      <c r="Q529" s="26">
        <f>IF(K529-L529&lt;&gt;0,M529/(K529-L529),"")</f>
        <v>11.947368421052632</v>
      </c>
      <c r="R529" s="38">
        <v>19</v>
      </c>
      <c r="S529" s="38">
        <v>5</v>
      </c>
      <c r="T529" s="38">
        <v>371</v>
      </c>
      <c r="U529" s="37">
        <v>77</v>
      </c>
      <c r="V529" s="38">
        <v>3</v>
      </c>
      <c r="W529" s="38"/>
      <c r="X529" s="29">
        <f>IF(R529-S529&lt;&gt;0,T529/(R529-S529),"")</f>
        <v>26.5</v>
      </c>
      <c r="Y529" s="39">
        <v>2</v>
      </c>
      <c r="Z529" s="39">
        <v>0</v>
      </c>
      <c r="AA529" s="75">
        <v>9</v>
      </c>
      <c r="AB529" s="39">
        <v>9</v>
      </c>
      <c r="AC529" s="39"/>
      <c r="AD529" s="39"/>
      <c r="AE529" s="31">
        <f>IF(Y529-Z529&lt;&gt;0,AA529/(Y529-Z529),"")</f>
        <v>4.5</v>
      </c>
      <c r="AF529" s="32">
        <v>2</v>
      </c>
      <c r="AG529" s="32">
        <v>1</v>
      </c>
      <c r="AH529" s="32">
        <v>14</v>
      </c>
      <c r="AI529" s="32">
        <v>14</v>
      </c>
      <c r="AJ529" s="32"/>
      <c r="AK529" s="32"/>
      <c r="AL529" s="33">
        <f>IF(AF529-AG529&lt;&gt;0,AH529/(AF529-AG529),"")</f>
        <v>14</v>
      </c>
      <c r="AM529" s="40">
        <v>1</v>
      </c>
      <c r="AN529" s="40"/>
      <c r="AO529" s="40">
        <v>2</v>
      </c>
      <c r="AP529" s="40">
        <v>2</v>
      </c>
      <c r="AQ529" s="40"/>
      <c r="AR529" s="40"/>
      <c r="AS529" s="35">
        <f>IF(AM529-AN529&lt;&gt;0,AO529/(AM529-AN529),"")</f>
        <v>2</v>
      </c>
      <c r="AT529" s="36"/>
      <c r="AU529" s="36"/>
      <c r="AV529" s="36"/>
      <c r="AW529" s="36"/>
      <c r="AX529" s="36"/>
      <c r="AY529" s="36"/>
      <c r="AZ529" s="36">
        <f>IF(AT529-AU529&lt;&gt;0,AV529/(AT529-AU529),"")</f>
      </c>
    </row>
    <row r="530" spans="1:52" ht="12.75" customHeight="1">
      <c r="A530" s="42" t="s">
        <v>543</v>
      </c>
      <c r="B530" s="42"/>
      <c r="C530" s="17">
        <v>654</v>
      </c>
      <c r="D530" s="20">
        <f>$K530+$R530+$Y530+$AF530+$AM530+$AT530</f>
        <v>14</v>
      </c>
      <c r="E530" s="21">
        <f>$L530+$S530+$Z530+$AG530+$AN530+$AU530</f>
        <v>1</v>
      </c>
      <c r="F530" s="21">
        <f>$M530+$T530+$AA530+$AH530+$AO530+$AV530</f>
        <v>185</v>
      </c>
      <c r="G530" s="22">
        <f>MAX($N530,$U530,$AB530,$AI530,$AP530,$AW530)</f>
        <v>44</v>
      </c>
      <c r="H530" s="22">
        <f>$O530+$V530+$AC530+$AJ530+$AQ530+$AX530</f>
        <v>0</v>
      </c>
      <c r="I530" s="22">
        <f>$P530+$W530+$AD530+$AK530+$AR530+$AY530</f>
        <v>0</v>
      </c>
      <c r="J530" s="23">
        <f>IF(D530-E530&lt;&gt;0,F530/(D530-E530),"")</f>
        <v>14.23076923076923</v>
      </c>
      <c r="K530" s="36"/>
      <c r="L530" s="36"/>
      <c r="M530" s="36"/>
      <c r="N530" s="36"/>
      <c r="O530" s="36"/>
      <c r="P530" s="36"/>
      <c r="Q530" s="26">
        <f>IF(K530-L530&lt;&gt;0,M530/(K530-L530),"")</f>
      </c>
      <c r="R530" s="44"/>
      <c r="S530" s="44"/>
      <c r="T530" s="44"/>
      <c r="U530" s="44"/>
      <c r="V530" s="44"/>
      <c r="W530" s="44"/>
      <c r="X530" s="29">
        <f>IF(R530-S530&lt;&gt;0,T530/(R530-S530),"")</f>
      </c>
      <c r="Y530" s="45">
        <v>4</v>
      </c>
      <c r="Z530" s="45">
        <v>1</v>
      </c>
      <c r="AA530" s="45">
        <v>68</v>
      </c>
      <c r="AB530" s="45">
        <v>44</v>
      </c>
      <c r="AC530" s="45"/>
      <c r="AD530" s="45"/>
      <c r="AE530" s="31">
        <f>IF(Y530-Z530&lt;&gt;0,AA530/(Y530-Z530),"")</f>
        <v>22.666666666666668</v>
      </c>
      <c r="AF530" s="47">
        <v>9</v>
      </c>
      <c r="AG530" s="47">
        <v>0</v>
      </c>
      <c r="AH530" s="47">
        <v>116</v>
      </c>
      <c r="AI530" s="47">
        <v>23</v>
      </c>
      <c r="AJ530" s="47"/>
      <c r="AK530" s="47"/>
      <c r="AL530" s="33">
        <f>IF(AF530-AG530&lt;&gt;0,AH530/(AF530-AG530),"")</f>
        <v>12.88888888888889</v>
      </c>
      <c r="AM530" s="48">
        <v>1</v>
      </c>
      <c r="AN530" s="48">
        <v>0</v>
      </c>
      <c r="AO530" s="48">
        <v>1</v>
      </c>
      <c r="AP530" s="48">
        <v>1</v>
      </c>
      <c r="AQ530" s="48"/>
      <c r="AR530" s="48"/>
      <c r="AS530" s="35">
        <f>IF(AM530-AN530&lt;&gt;0,AO530/(AM530-AN530),"")</f>
        <v>1</v>
      </c>
      <c r="AT530" s="36"/>
      <c r="AU530" s="36"/>
      <c r="AV530" s="36"/>
      <c r="AW530" s="36"/>
      <c r="AX530" s="36"/>
      <c r="AY530" s="36"/>
      <c r="AZ530" s="36">
        <f>IF(AT530-AU530&lt;&gt;0,AV530/(AT530-AU530),"")</f>
      </c>
    </row>
    <row r="531" spans="1:52" ht="12.75" customHeight="1">
      <c r="A531" s="17" t="s">
        <v>544</v>
      </c>
      <c r="B531" s="17"/>
      <c r="C531" s="17">
        <v>521</v>
      </c>
      <c r="D531" s="20">
        <f>$K531+$R531+$Y531+$AF531+$AM531+$AT531</f>
        <v>1</v>
      </c>
      <c r="E531" s="21">
        <f>$L531+$S531+$Z531+$AG531+$AN531+$AU531</f>
        <v>0</v>
      </c>
      <c r="F531" s="21">
        <f>$M531+$T531+$AA531+$AH531+$AO531+$AV531</f>
        <v>2</v>
      </c>
      <c r="G531" s="22">
        <f>MAX($N531,$U531,$AB531,$AI531,$AP531,$AW531)</f>
        <v>2</v>
      </c>
      <c r="H531" s="22">
        <f>$O531+$V531+$AC531+$AJ531+$AQ531+$AX531</f>
        <v>0</v>
      </c>
      <c r="I531" s="22">
        <f>$P531+$W531+$AD531+$AK531+$AR531+$AY531</f>
        <v>0</v>
      </c>
      <c r="J531" s="23">
        <f>IF(D531-E531&lt;&gt;0,F531/(D531-E531),"")</f>
        <v>2</v>
      </c>
      <c r="K531" s="24"/>
      <c r="L531" s="24"/>
      <c r="M531" s="24"/>
      <c r="N531" s="24"/>
      <c r="O531" s="24"/>
      <c r="P531" s="24"/>
      <c r="Q531" s="26">
        <f>IF(K531-L531&lt;&gt;0,M531/(K531-L531),"")</f>
      </c>
      <c r="R531" s="38"/>
      <c r="S531" s="38"/>
      <c r="T531" s="38"/>
      <c r="U531" s="38"/>
      <c r="V531" s="38"/>
      <c r="W531" s="38"/>
      <c r="X531" s="29">
        <f>IF(R531-S531&lt;&gt;0,T531/(R531-S531),"")</f>
      </c>
      <c r="Y531" s="30"/>
      <c r="Z531" s="30"/>
      <c r="AA531" s="30"/>
      <c r="AB531" s="30"/>
      <c r="AC531" s="30"/>
      <c r="AD531" s="30"/>
      <c r="AE531" s="31">
        <f>IF(Y531-Z531&lt;&gt;0,AA531/(Y531-Z531),"")</f>
      </c>
      <c r="AF531" s="32"/>
      <c r="AG531" s="32"/>
      <c r="AH531" s="32"/>
      <c r="AI531" s="32"/>
      <c r="AJ531" s="32"/>
      <c r="AK531" s="32"/>
      <c r="AL531" s="33">
        <f>IF(AF531-AG531&lt;&gt;0,AH531/(AF531-AG531),"")</f>
      </c>
      <c r="AM531" s="34">
        <v>1</v>
      </c>
      <c r="AN531" s="34">
        <v>0</v>
      </c>
      <c r="AO531" s="34">
        <v>2</v>
      </c>
      <c r="AP531" s="34">
        <v>2</v>
      </c>
      <c r="AQ531" s="34"/>
      <c r="AR531" s="34"/>
      <c r="AS531" s="35">
        <f>IF(AM531-AN531&lt;&gt;0,AO531/(AM531-AN531),"")</f>
        <v>2</v>
      </c>
      <c r="AT531" s="36"/>
      <c r="AU531" s="36"/>
      <c r="AV531" s="36"/>
      <c r="AW531" s="36"/>
      <c r="AX531" s="36"/>
      <c r="AY531" s="36"/>
      <c r="AZ531" s="36">
        <f>IF(AT531-AU531&lt;&gt;0,AV531/(AT531-AU531),"")</f>
      </c>
    </row>
    <row r="532" spans="1:52" ht="12.75" customHeight="1">
      <c r="A532" s="17" t="s">
        <v>545</v>
      </c>
      <c r="B532" s="17"/>
      <c r="C532" s="17">
        <v>347</v>
      </c>
      <c r="D532" s="20">
        <f>$K532+$R532+$Y532+$AF532+$AM532+$AT532</f>
        <v>37</v>
      </c>
      <c r="E532" s="21">
        <f>$L532+$S532+$Z532+$AG532+$AN532+$AU532</f>
        <v>6</v>
      </c>
      <c r="F532" s="21">
        <f>$M532+$T532+$AA532+$AH532+$AO532+$AV532</f>
        <v>421</v>
      </c>
      <c r="G532" s="22">
        <f>MAX($N532,$U532,$AB532,$AI532,$AP532,$AW532)</f>
        <v>37</v>
      </c>
      <c r="H532" s="22">
        <f>$O532+$V532+$AC532+$AJ532+$AQ532+$AX532</f>
        <v>0</v>
      </c>
      <c r="I532" s="22">
        <f>$P532+$W532+$AD532+$AK532+$AR532+$AY532</f>
        <v>0</v>
      </c>
      <c r="J532" s="23">
        <f>IF(D532-E532&lt;&gt;0,F532/(D532-E532),"")</f>
        <v>13.580645161290322</v>
      </c>
      <c r="K532" s="24">
        <v>1</v>
      </c>
      <c r="L532" s="24">
        <v>0</v>
      </c>
      <c r="M532" s="24">
        <v>14</v>
      </c>
      <c r="N532" s="24">
        <v>14</v>
      </c>
      <c r="O532" s="24"/>
      <c r="P532" s="24"/>
      <c r="Q532" s="26">
        <f>IF(K532-L532&lt;&gt;0,M532/(K532-L532),"")</f>
        <v>14</v>
      </c>
      <c r="R532" s="38">
        <f>18+2</f>
        <v>20</v>
      </c>
      <c r="S532" s="38">
        <v>3</v>
      </c>
      <c r="T532" s="38">
        <f>180+11</f>
        <v>191</v>
      </c>
      <c r="U532" s="38">
        <v>37</v>
      </c>
      <c r="V532" s="38"/>
      <c r="W532" s="38"/>
      <c r="X532" s="29">
        <f>IF(R532-S532&lt;&gt;0,T532/(R532-S532),"")</f>
        <v>11.235294117647058</v>
      </c>
      <c r="Y532" s="30">
        <v>13</v>
      </c>
      <c r="Z532" s="30">
        <v>1</v>
      </c>
      <c r="AA532" s="30">
        <v>159</v>
      </c>
      <c r="AB532" s="30">
        <v>32</v>
      </c>
      <c r="AC532" s="30"/>
      <c r="AD532" s="30"/>
      <c r="AE532" s="31">
        <f>IF(Y532-Z532&lt;&gt;0,AA532/(Y532-Z532),"")</f>
        <v>13.25</v>
      </c>
      <c r="AF532" s="32">
        <v>3</v>
      </c>
      <c r="AG532" s="32">
        <v>2</v>
      </c>
      <c r="AH532" s="32">
        <v>57</v>
      </c>
      <c r="AI532" s="32">
        <v>25</v>
      </c>
      <c r="AJ532" s="32"/>
      <c r="AK532" s="32"/>
      <c r="AL532" s="33">
        <f>IF(AF532-AG532&lt;&gt;0,AH532/(AF532-AG532),"")</f>
        <v>57</v>
      </c>
      <c r="AM532" s="34"/>
      <c r="AN532" s="34"/>
      <c r="AO532" s="34"/>
      <c r="AP532" s="34"/>
      <c r="AQ532" s="34"/>
      <c r="AR532" s="34"/>
      <c r="AS532" s="35">
        <f>IF(AM532-AN532&lt;&gt;0,AO532/(AM532-AN532),"")</f>
      </c>
      <c r="AT532" s="36"/>
      <c r="AU532" s="36"/>
      <c r="AV532" s="36"/>
      <c r="AW532" s="36"/>
      <c r="AX532" s="36"/>
      <c r="AY532" s="36"/>
      <c r="AZ532" s="36">
        <f>IF(AT532-AU532&lt;&gt;0,AV532/(AT532-AU532),"")</f>
      </c>
    </row>
    <row r="533" spans="1:52" ht="12.75" customHeight="1">
      <c r="A533" s="17" t="s">
        <v>546</v>
      </c>
      <c r="B533" s="17"/>
      <c r="C533" s="17">
        <v>437</v>
      </c>
      <c r="D533" s="20">
        <f>$K533+$R533+$Y533+$AF533+$AM533+$AT533</f>
        <v>61</v>
      </c>
      <c r="E533" s="21">
        <f>$L533+$S533+$Z533+$AG533+$AN533+$AU533</f>
        <v>19</v>
      </c>
      <c r="F533" s="21">
        <f>$M533+$T533+$AA533+$AH533+$AO533+$AV533</f>
        <v>496</v>
      </c>
      <c r="G533" s="22">
        <f>MAX($N533,$U533,$AB533,$AI533,$AP533,$AW533)</f>
        <v>58</v>
      </c>
      <c r="H533" s="22">
        <f>$O533+$V533+$AC533+$AJ533+$AQ533+$AX533</f>
        <v>1</v>
      </c>
      <c r="I533" s="22">
        <f>$P533+$W533+$AD533+$AK533+$AR533+$AY533</f>
        <v>0</v>
      </c>
      <c r="J533" s="23">
        <f>IF(D533-E533&lt;&gt;0,F533/(D533-E533),"")</f>
        <v>11.80952380952381</v>
      </c>
      <c r="K533" s="24">
        <v>4</v>
      </c>
      <c r="L533" s="24">
        <v>1</v>
      </c>
      <c r="M533" s="24">
        <v>3</v>
      </c>
      <c r="N533" s="24">
        <v>2</v>
      </c>
      <c r="O533" s="24"/>
      <c r="P533" s="24"/>
      <c r="Q533" s="26">
        <f>IF(K533-L533&lt;&gt;0,M533/(K533-L533),"")</f>
        <v>1</v>
      </c>
      <c r="R533" s="38">
        <v>45</v>
      </c>
      <c r="S533" s="38">
        <v>15</v>
      </c>
      <c r="T533" s="38">
        <v>424</v>
      </c>
      <c r="U533" s="38">
        <v>58</v>
      </c>
      <c r="V533" s="38">
        <v>1</v>
      </c>
      <c r="W533" s="38"/>
      <c r="X533" s="29">
        <f>IF(R533-S533&lt;&gt;0,T533/(R533-S533),"")</f>
        <v>14.133333333333333</v>
      </c>
      <c r="Y533" s="30">
        <v>5</v>
      </c>
      <c r="Z533" s="30">
        <v>2</v>
      </c>
      <c r="AA533" s="30">
        <v>6</v>
      </c>
      <c r="AB533" s="30">
        <v>3</v>
      </c>
      <c r="AC533" s="30"/>
      <c r="AD533" s="30"/>
      <c r="AE533" s="31">
        <f>IF(Y533-Z533&lt;&gt;0,AA533/(Y533-Z533),"")</f>
        <v>2</v>
      </c>
      <c r="AF533" s="32">
        <f>2+1</f>
        <v>3</v>
      </c>
      <c r="AG533" s="32">
        <v>1</v>
      </c>
      <c r="AH533" s="32">
        <f>34+17</f>
        <v>51</v>
      </c>
      <c r="AI533" s="32">
        <v>21</v>
      </c>
      <c r="AJ533" s="32"/>
      <c r="AK533" s="32"/>
      <c r="AL533" s="33">
        <f>IF(AF533-AG533&lt;&gt;0,AH533/(AF533-AG533),"")</f>
        <v>25.5</v>
      </c>
      <c r="AM533" s="34">
        <v>4</v>
      </c>
      <c r="AN533" s="34">
        <v>0</v>
      </c>
      <c r="AO533" s="34">
        <v>12</v>
      </c>
      <c r="AP533" s="34">
        <v>9</v>
      </c>
      <c r="AQ533" s="34"/>
      <c r="AR533" s="34"/>
      <c r="AS533" s="35">
        <f>IF(AM533-AN533&lt;&gt;0,AO533/(AM533-AN533),"")</f>
        <v>3</v>
      </c>
      <c r="AT533" s="36"/>
      <c r="AU533" s="36"/>
      <c r="AV533" s="36"/>
      <c r="AW533" s="36"/>
      <c r="AX533" s="36"/>
      <c r="AY533" s="36"/>
      <c r="AZ533" s="36">
        <f>IF(AT533-AU533&lt;&gt;0,AV533/(AT533-AU533),"")</f>
      </c>
    </row>
    <row r="534" spans="1:52" ht="12.75" customHeight="1">
      <c r="A534" s="17" t="s">
        <v>547</v>
      </c>
      <c r="B534" s="17">
        <v>1981</v>
      </c>
      <c r="C534" s="17">
        <v>59</v>
      </c>
      <c r="D534" s="20">
        <f>$K534+$R534+$Y534+$AF534+$AM534+$AT534</f>
        <v>204</v>
      </c>
      <c r="E534" s="21">
        <f>$L534+$S534+$Z534+$AG534+$AN534+$AU534</f>
        <v>54</v>
      </c>
      <c r="F534" s="21">
        <f>$M534+$T534+$AA534+$AH534+$AO534+$AV534</f>
        <v>1707</v>
      </c>
      <c r="G534" s="22">
        <f>MAX($N534,$U534,$AB534,$AI534,$AP534,$AW534)</f>
        <v>84</v>
      </c>
      <c r="H534" s="22">
        <f>$O534+$V534+$AC534+$AJ534+$AQ534+$AX534</f>
        <v>5</v>
      </c>
      <c r="I534" s="22">
        <f>$P534+$W534+$AD534+$AK534+$AR534+$AY534</f>
        <v>0</v>
      </c>
      <c r="J534" s="23">
        <f>IF(D534-E534&lt;&gt;0,F534/(D534-E534),"")</f>
        <v>11.38</v>
      </c>
      <c r="K534" s="24">
        <f>166+14</f>
        <v>180</v>
      </c>
      <c r="L534" s="24">
        <v>49</v>
      </c>
      <c r="M534" s="24">
        <f>1465+26+52</f>
        <v>1543</v>
      </c>
      <c r="N534" s="24">
        <v>84</v>
      </c>
      <c r="O534" s="24">
        <v>5</v>
      </c>
      <c r="P534" s="24"/>
      <c r="Q534" s="26">
        <f>IF(K534-L534&lt;&gt;0,M534/(K534-L534),"")</f>
        <v>11.778625954198473</v>
      </c>
      <c r="R534" s="38">
        <v>15</v>
      </c>
      <c r="S534" s="38">
        <v>3</v>
      </c>
      <c r="T534" s="38">
        <v>108</v>
      </c>
      <c r="U534" s="38">
        <v>17</v>
      </c>
      <c r="V534" s="38"/>
      <c r="W534" s="38"/>
      <c r="X534" s="29">
        <f>IF(R534-S534&lt;&gt;0,T534/(R534-S534),"")</f>
        <v>9</v>
      </c>
      <c r="Y534" s="30">
        <v>9</v>
      </c>
      <c r="Z534" s="30">
        <v>2</v>
      </c>
      <c r="AA534" s="30">
        <v>56</v>
      </c>
      <c r="AB534" s="30">
        <v>14</v>
      </c>
      <c r="AC534" s="30"/>
      <c r="AD534" s="30"/>
      <c r="AE534" s="31">
        <f>IF(Y534-Z534&lt;&gt;0,AA534/(Y534-Z534),"")</f>
        <v>8</v>
      </c>
      <c r="AF534" s="32"/>
      <c r="AG534" s="32"/>
      <c r="AH534" s="32"/>
      <c r="AI534" s="32"/>
      <c r="AJ534" s="32"/>
      <c r="AK534" s="32"/>
      <c r="AL534" s="33">
        <f>IF(AF534-AG534&lt;&gt;0,AH534/(AF534-AG534),"")</f>
      </c>
      <c r="AM534" s="34"/>
      <c r="AN534" s="34"/>
      <c r="AO534" s="34"/>
      <c r="AP534" s="34"/>
      <c r="AQ534" s="34"/>
      <c r="AR534" s="34"/>
      <c r="AS534" s="35">
        <f>IF(AM534-AN534&lt;&gt;0,AO534/(AM534-AN534),"")</f>
      </c>
      <c r="AT534" s="36"/>
      <c r="AU534" s="36"/>
      <c r="AV534" s="36"/>
      <c r="AW534" s="36"/>
      <c r="AX534" s="36"/>
      <c r="AY534" s="36"/>
      <c r="AZ534" s="36">
        <f>IF(AT534-AU534&lt;&gt;0,AV534/(AT534-AU534),"")</f>
      </c>
    </row>
    <row r="535" spans="1:52" ht="12.75" customHeight="1">
      <c r="A535" s="17" t="s">
        <v>548</v>
      </c>
      <c r="B535" s="17"/>
      <c r="C535" s="17">
        <v>415</v>
      </c>
      <c r="D535" s="20">
        <f>$K535+$R535+$Y535+$AF535+$AM535+$AT535</f>
        <v>15</v>
      </c>
      <c r="E535" s="21">
        <f>$L535+$S535+$Z535+$AG535+$AN535+$AU535</f>
        <v>1</v>
      </c>
      <c r="F535" s="21">
        <f>$M535+$T535+$AA535+$AH535+$AO535+$AV535</f>
        <v>254</v>
      </c>
      <c r="G535" s="22">
        <f>MAX($N535,$U535,$AB535,$AI535,$AP535,$AW535)</f>
        <v>61</v>
      </c>
      <c r="H535" s="22">
        <f>$O535+$V535+$AC535+$AJ535+$AQ535+$AX535</f>
        <v>1</v>
      </c>
      <c r="I535" s="22">
        <f>$P535+$W535+$AD535+$AK535+$AR535+$AY535</f>
        <v>0</v>
      </c>
      <c r="J535" s="23">
        <f>IF(D535-E535&lt;&gt;0,F535/(D535-E535),"")</f>
        <v>18.142857142857142</v>
      </c>
      <c r="K535" s="24"/>
      <c r="L535" s="24"/>
      <c r="M535" s="24"/>
      <c r="N535" s="24"/>
      <c r="O535" s="24"/>
      <c r="P535" s="24"/>
      <c r="Q535" s="26">
        <f>IF(K535-L535&lt;&gt;0,M535/(K535-L535),"")</f>
      </c>
      <c r="R535" s="38"/>
      <c r="S535" s="38"/>
      <c r="T535" s="38"/>
      <c r="U535" s="38"/>
      <c r="V535" s="38"/>
      <c r="W535" s="38"/>
      <c r="X535" s="29">
        <f>IF(R535-S535&lt;&gt;0,T535/(R535-S535),"")</f>
      </c>
      <c r="Y535" s="30"/>
      <c r="Z535" s="30"/>
      <c r="AA535" s="30"/>
      <c r="AB535" s="30"/>
      <c r="AC535" s="30"/>
      <c r="AD535" s="30"/>
      <c r="AE535" s="31">
        <f>IF(Y535-Z535&lt;&gt;0,AA535/(Y535-Z535),"")</f>
      </c>
      <c r="AF535" s="32">
        <v>8</v>
      </c>
      <c r="AG535" s="32">
        <v>1</v>
      </c>
      <c r="AH535" s="32">
        <v>105</v>
      </c>
      <c r="AI535" s="32">
        <v>48</v>
      </c>
      <c r="AJ535" s="32"/>
      <c r="AK535" s="32"/>
      <c r="AL535" s="33">
        <f>IF(AF535-AG535&lt;&gt;0,AH535/(AF535-AG535),"")</f>
        <v>15</v>
      </c>
      <c r="AM535" s="34">
        <v>7</v>
      </c>
      <c r="AN535" s="34">
        <v>0</v>
      </c>
      <c r="AO535" s="34">
        <v>149</v>
      </c>
      <c r="AP535" s="34">
        <v>61</v>
      </c>
      <c r="AQ535" s="34">
        <v>1</v>
      </c>
      <c r="AR535" s="34"/>
      <c r="AS535" s="35">
        <f>IF(AM535-AN535&lt;&gt;0,AO535/(AM535-AN535),"")</f>
        <v>21.285714285714285</v>
      </c>
      <c r="AT535" s="36"/>
      <c r="AU535" s="36"/>
      <c r="AV535" s="36"/>
      <c r="AW535" s="36"/>
      <c r="AX535" s="36"/>
      <c r="AY535" s="36"/>
      <c r="AZ535" s="36">
        <f>IF(AT535-AU535&lt;&gt;0,AV535/(AT535-AU535),"")</f>
      </c>
    </row>
    <row r="536" spans="1:52" ht="12.75" customHeight="1">
      <c r="A536" s="17" t="s">
        <v>549</v>
      </c>
      <c r="B536" s="17"/>
      <c r="C536" s="17">
        <v>413</v>
      </c>
      <c r="D536" s="20">
        <f>$K536+$R536+$Y536+$AF536+$AM536+$AT536</f>
        <v>22</v>
      </c>
      <c r="E536" s="21">
        <f>$L536+$S536+$Z536+$AG536+$AN536+$AU536</f>
        <v>10</v>
      </c>
      <c r="F536" s="21">
        <f>$M536+$T536+$AA536+$AH536+$AO536+$AV536</f>
        <v>245</v>
      </c>
      <c r="G536" s="22">
        <f>MAX($N536,$U536,$AB536,$AI536,$AP536,$AW536)</f>
        <v>33</v>
      </c>
      <c r="H536" s="22">
        <f>$O536+$V536+$AC536+$AJ536+$AQ536+$AX536</f>
        <v>0</v>
      </c>
      <c r="I536" s="22">
        <f>$P536+$W536+$AD536+$AK536+$AR536+$AY536</f>
        <v>0</v>
      </c>
      <c r="J536" s="23">
        <f>IF(D536-E536&lt;&gt;0,F536/(D536-E536),"")</f>
        <v>20.416666666666668</v>
      </c>
      <c r="K536" s="24"/>
      <c r="L536" s="24"/>
      <c r="M536" s="24"/>
      <c r="N536" s="24"/>
      <c r="O536" s="24"/>
      <c r="P536" s="24"/>
      <c r="Q536" s="26">
        <f>IF(K536-L536&lt;&gt;0,M536/(K536-L536),"")</f>
      </c>
      <c r="R536" s="38"/>
      <c r="S536" s="38"/>
      <c r="T536" s="38"/>
      <c r="U536" s="38"/>
      <c r="V536" s="38"/>
      <c r="W536" s="38"/>
      <c r="X536" s="29">
        <f>IF(R536-S536&lt;&gt;0,T536/(R536-S536),"")</f>
      </c>
      <c r="Y536" s="30">
        <v>1</v>
      </c>
      <c r="Z536" s="30">
        <v>0</v>
      </c>
      <c r="AA536" s="30">
        <v>1</v>
      </c>
      <c r="AB536" s="30">
        <v>1</v>
      </c>
      <c r="AC536" s="30"/>
      <c r="AD536" s="30"/>
      <c r="AE536" s="31">
        <f>IF(Y536-Z536&lt;&gt;0,AA536/(Y536-Z536),"")</f>
        <v>1</v>
      </c>
      <c r="AF536" s="57">
        <v>7</v>
      </c>
      <c r="AG536" s="57">
        <v>3</v>
      </c>
      <c r="AH536" s="57">
        <v>47</v>
      </c>
      <c r="AI536" s="57">
        <v>16</v>
      </c>
      <c r="AJ536" s="57"/>
      <c r="AK536" s="57"/>
      <c r="AL536" s="33">
        <f>IF(AF536-AG536&lt;&gt;0,AH536/(AF536-AG536),"")</f>
        <v>11.75</v>
      </c>
      <c r="AM536" s="58">
        <v>14</v>
      </c>
      <c r="AN536" s="58">
        <v>7</v>
      </c>
      <c r="AO536" s="58">
        <v>197</v>
      </c>
      <c r="AP536" s="58">
        <v>33</v>
      </c>
      <c r="AQ536" s="58"/>
      <c r="AR536" s="58"/>
      <c r="AS536" s="35">
        <f>IF(AM536-AN536&lt;&gt;0,AO536/(AM536-AN536),"")</f>
        <v>28.142857142857142</v>
      </c>
      <c r="AT536" s="36"/>
      <c r="AU536" s="36"/>
      <c r="AV536" s="36"/>
      <c r="AW536" s="36"/>
      <c r="AX536" s="36"/>
      <c r="AY536" s="36"/>
      <c r="AZ536" s="36">
        <f>IF(AT536-AU536&lt;&gt;0,AV536/(AT536-AU536),"")</f>
      </c>
    </row>
    <row r="537" spans="1:52" ht="12.75" customHeight="1">
      <c r="A537" s="17" t="s">
        <v>550</v>
      </c>
      <c r="B537" s="17"/>
      <c r="C537" s="17">
        <v>435</v>
      </c>
      <c r="D537" s="20">
        <f>$K537+$R537+$Y537+$AF537+$AM537+$AT537</f>
        <v>3</v>
      </c>
      <c r="E537" s="21">
        <f>$L537+$S537+$Z537+$AG537+$AN537+$AU537</f>
        <v>0</v>
      </c>
      <c r="F537" s="21">
        <f>$M537+$T537+$AA537+$AH537+$AO537+$AV537</f>
        <v>19</v>
      </c>
      <c r="G537" s="22">
        <f>MAX($N537,$U537,$AB537,$AI537,$AP537,$AW537)</f>
        <v>15</v>
      </c>
      <c r="H537" s="22">
        <f>$O537+$V537+$AC537+$AJ537+$AQ537+$AX537</f>
        <v>0</v>
      </c>
      <c r="I537" s="22">
        <f>$P537+$W537+$AD537+$AK537+$AR537+$AY537</f>
        <v>0</v>
      </c>
      <c r="J537" s="23">
        <f>IF(D537-E537&lt;&gt;0,F537/(D537-E537),"")</f>
        <v>6.333333333333333</v>
      </c>
      <c r="K537" s="24"/>
      <c r="L537" s="24"/>
      <c r="M537" s="24"/>
      <c r="N537" s="24"/>
      <c r="O537" s="24"/>
      <c r="P537" s="24"/>
      <c r="Q537" s="26">
        <f>IF(K537-L537&lt;&gt;0,M537/(K537-L537),"")</f>
      </c>
      <c r="R537" s="38"/>
      <c r="S537" s="38"/>
      <c r="T537" s="38"/>
      <c r="U537" s="38"/>
      <c r="V537" s="38"/>
      <c r="W537" s="38"/>
      <c r="X537" s="29">
        <f>IF(R537-S537&lt;&gt;0,T537/(R537-S537),"")</f>
      </c>
      <c r="Y537" s="30"/>
      <c r="Z537" s="30"/>
      <c r="AA537" s="30"/>
      <c r="AB537" s="30"/>
      <c r="AC537" s="30"/>
      <c r="AD537" s="30"/>
      <c r="AE537" s="31">
        <f>IF(Y537-Z537&lt;&gt;0,AA537/(Y537-Z537),"")</f>
      </c>
      <c r="AF537" s="57"/>
      <c r="AG537" s="57"/>
      <c r="AH537" s="57"/>
      <c r="AI537" s="57"/>
      <c r="AJ537" s="57"/>
      <c r="AK537" s="57"/>
      <c r="AL537" s="33">
        <f>IF(AF537-AG537&lt;&gt;0,AH537/(AF537-AG537),"")</f>
      </c>
      <c r="AM537" s="40">
        <v>3</v>
      </c>
      <c r="AN537" s="40">
        <v>0</v>
      </c>
      <c r="AO537" s="40">
        <v>19</v>
      </c>
      <c r="AP537" s="40">
        <v>15</v>
      </c>
      <c r="AQ537" s="40"/>
      <c r="AR537" s="40"/>
      <c r="AS537" s="35">
        <f>IF(AM537-AN537&lt;&gt;0,AO537/(AM537-AN537),"")</f>
        <v>6.333333333333333</v>
      </c>
      <c r="AT537" s="36"/>
      <c r="AU537" s="36"/>
      <c r="AV537" s="36"/>
      <c r="AW537" s="36"/>
      <c r="AX537" s="36"/>
      <c r="AY537" s="36"/>
      <c r="AZ537" s="36">
        <f>IF(AT537-AU537&lt;&gt;0,AV537/(AT537-AU537),"")</f>
      </c>
    </row>
    <row r="538" spans="1:52" ht="12.75" customHeight="1">
      <c r="A538" s="17" t="s">
        <v>551</v>
      </c>
      <c r="B538" s="17"/>
      <c r="C538" s="17">
        <v>358</v>
      </c>
      <c r="D538" s="20">
        <f>$K538+$R538+$Y538+$AF538+$AM538+$AT538</f>
        <v>6</v>
      </c>
      <c r="E538" s="21">
        <f>$L538+$S538+$Z538+$AG538+$AN538+$AU538</f>
        <v>1</v>
      </c>
      <c r="F538" s="21">
        <f>$M538+$T538+$AA538+$AH538+$AO538+$AV538</f>
        <v>127</v>
      </c>
      <c r="G538" s="22">
        <f>MAX($N538,$U538,$AB538,$AI538,$AP538,$AW538)</f>
        <v>70</v>
      </c>
      <c r="H538" s="22">
        <f>$O538+$V538+$AC538+$AJ538+$AQ538+$AX538</f>
        <v>1</v>
      </c>
      <c r="I538" s="22">
        <f>$P538+$W538+$AD538+$AK538+$AR538+$AY538</f>
        <v>0</v>
      </c>
      <c r="J538" s="23">
        <f>IF(D538-E538&lt;&gt;0,F538/(D538-E538),"")</f>
        <v>25.4</v>
      </c>
      <c r="K538" s="24"/>
      <c r="L538" s="24"/>
      <c r="M538" s="24"/>
      <c r="N538" s="24"/>
      <c r="O538" s="24"/>
      <c r="P538" s="24"/>
      <c r="Q538" s="26">
        <f>IF(K538-L538&lt;&gt;0,M538/(K538-L538),"")</f>
      </c>
      <c r="R538" s="27"/>
      <c r="S538" s="27"/>
      <c r="T538" s="27"/>
      <c r="U538" s="27"/>
      <c r="V538" s="27"/>
      <c r="W538" s="27"/>
      <c r="X538" s="29">
        <f>IF(R538-S538&lt;&gt;0,T538/(R538-S538),"")</f>
      </c>
      <c r="Y538" s="30"/>
      <c r="Z538" s="30"/>
      <c r="AA538" s="30"/>
      <c r="AB538" s="30"/>
      <c r="AC538" s="30"/>
      <c r="AD538" s="30"/>
      <c r="AE538" s="31">
        <f>IF(Y538-Z538&lt;&gt;0,AA538/(Y538-Z538),"")</f>
      </c>
      <c r="AF538" s="32">
        <v>6</v>
      </c>
      <c r="AG538" s="32">
        <v>1</v>
      </c>
      <c r="AH538" s="32">
        <v>127</v>
      </c>
      <c r="AI538" s="32">
        <v>70</v>
      </c>
      <c r="AJ538" s="32">
        <v>1</v>
      </c>
      <c r="AK538" s="32"/>
      <c r="AL538" s="33">
        <f>IF(AF538-AG538&lt;&gt;0,AH538/(AF538-AG538),"")</f>
        <v>25.4</v>
      </c>
      <c r="AM538" s="34"/>
      <c r="AN538" s="34"/>
      <c r="AO538" s="34"/>
      <c r="AP538" s="34"/>
      <c r="AQ538" s="34"/>
      <c r="AR538" s="34"/>
      <c r="AS538" s="35">
        <f>IF(AM538-AN538&lt;&gt;0,AO538/(AM538-AN538),"")</f>
      </c>
      <c r="AT538" s="36"/>
      <c r="AU538" s="36"/>
      <c r="AV538" s="36"/>
      <c r="AW538" s="36"/>
      <c r="AX538" s="36"/>
      <c r="AY538" s="36"/>
      <c r="AZ538" s="36">
        <f>IF(AT538-AU538&lt;&gt;0,AV538/(AT538-AU538),"")</f>
      </c>
    </row>
    <row r="539" spans="1:52" ht="12.75" customHeight="1">
      <c r="A539" s="17" t="s">
        <v>552</v>
      </c>
      <c r="B539" s="17"/>
      <c r="C539" s="17">
        <v>562</v>
      </c>
      <c r="D539" s="20">
        <f>$K539+$R539+$Y539+$AF539+$AM539+$AT539</f>
        <v>5</v>
      </c>
      <c r="E539" s="21">
        <f>$L539+$S539+$Z539+$AG539+$AN539+$AU539</f>
        <v>3</v>
      </c>
      <c r="F539" s="21">
        <f>$M539+$T539+$AA539+$AH539+$AO539+$AV539</f>
        <v>28</v>
      </c>
      <c r="G539" s="22">
        <f>MAX($N539,$U539,$AB539,$AI539,$AP539,$AW539)</f>
        <v>6</v>
      </c>
      <c r="H539" s="22">
        <f>$O539+$V539+$AC539+$AJ539+$AQ539+$AX539</f>
        <v>0</v>
      </c>
      <c r="I539" s="22">
        <f>$P539+$W539+$AD539+$AK539+$AR539+$AY539</f>
        <v>0</v>
      </c>
      <c r="J539" s="23">
        <f>IF(D539-E539&lt;&gt;0,F539/(D539-E539),"")</f>
        <v>14</v>
      </c>
      <c r="K539" s="24"/>
      <c r="L539" s="24"/>
      <c r="M539" s="24"/>
      <c r="N539" s="24"/>
      <c r="O539" s="24"/>
      <c r="P539" s="24"/>
      <c r="Q539" s="26">
        <f>IF(K539-L539&lt;&gt;0,M539/(K539-L539),"")</f>
      </c>
      <c r="R539" s="27"/>
      <c r="S539" s="27"/>
      <c r="T539" s="27"/>
      <c r="U539" s="27"/>
      <c r="V539" s="27"/>
      <c r="W539" s="27"/>
      <c r="X539" s="29">
        <f>IF(R539-S539&lt;&gt;0,T539/(R539-S539),"")</f>
      </c>
      <c r="Y539" s="39">
        <v>1</v>
      </c>
      <c r="Z539" s="39">
        <v>0</v>
      </c>
      <c r="AA539" s="39">
        <v>3</v>
      </c>
      <c r="AB539" s="39">
        <v>3</v>
      </c>
      <c r="AC539" s="39"/>
      <c r="AD539" s="39"/>
      <c r="AE539" s="31">
        <f>IF(Y539-Z539&lt;&gt;0,AA539/(Y539-Z539),"")</f>
        <v>3</v>
      </c>
      <c r="AF539" s="32">
        <v>2</v>
      </c>
      <c r="AG539" s="32">
        <v>2</v>
      </c>
      <c r="AH539" s="32">
        <v>17</v>
      </c>
      <c r="AI539" s="32" t="s">
        <v>553</v>
      </c>
      <c r="AJ539" s="32"/>
      <c r="AK539" s="32"/>
      <c r="AL539" s="33">
        <f>IF(AF539-AG539&lt;&gt;0,AH539/(AF539-AG539),"")</f>
      </c>
      <c r="AM539" s="40">
        <v>2</v>
      </c>
      <c r="AN539" s="40">
        <v>1</v>
      </c>
      <c r="AO539" s="40">
        <v>8</v>
      </c>
      <c r="AP539" s="40">
        <v>6</v>
      </c>
      <c r="AQ539" s="40"/>
      <c r="AR539" s="40"/>
      <c r="AS539" s="35">
        <f>IF(AM539-AN539&lt;&gt;0,AO539/(AM539-AN539),"")</f>
        <v>8</v>
      </c>
      <c r="AT539" s="36"/>
      <c r="AU539" s="36"/>
      <c r="AV539" s="36"/>
      <c r="AW539" s="36"/>
      <c r="AX539" s="36"/>
      <c r="AY539" s="36"/>
      <c r="AZ539" s="36">
        <f>IF(AT539-AU539&lt;&gt;0,AV539/(AT539-AU539),"")</f>
      </c>
    </row>
    <row r="540" spans="1:52" ht="12.75" customHeight="1">
      <c r="A540" s="17" t="s">
        <v>554</v>
      </c>
      <c r="B540" s="17"/>
      <c r="C540" s="17">
        <v>557</v>
      </c>
      <c r="D540" s="20">
        <f>$K540+$R540+$Y540+$AF540+$AM540+$AT540</f>
        <v>3</v>
      </c>
      <c r="E540" s="21">
        <f>$L540+$S540+$Z540+$AG540+$AN540+$AU540</f>
        <v>1</v>
      </c>
      <c r="F540" s="21">
        <f>$M540+$T540+$AA540+$AH540+$AO540+$AV540</f>
        <v>44</v>
      </c>
      <c r="G540" s="22">
        <f>MAX($N540,$U540,$AB540,$AI540,$AP540,$AW540)</f>
        <v>23</v>
      </c>
      <c r="H540" s="22">
        <f>$O540+$V540+$AC540+$AJ540+$AQ540+$AX540</f>
        <v>0</v>
      </c>
      <c r="I540" s="22">
        <f>$P540+$W540+$AD540+$AK540+$AR540+$AY540</f>
        <v>0</v>
      </c>
      <c r="J540" s="23">
        <f>IF(D540-E540&lt;&gt;0,F540/(D540-E540),"")</f>
        <v>22</v>
      </c>
      <c r="K540" s="24">
        <v>1</v>
      </c>
      <c r="L540" s="24">
        <v>0</v>
      </c>
      <c r="M540" s="24">
        <v>7</v>
      </c>
      <c r="N540" s="24">
        <v>7</v>
      </c>
      <c r="O540" s="24"/>
      <c r="P540" s="24"/>
      <c r="Q540" s="26">
        <f>IF(K540-L540&lt;&gt;0,M540/(K540-L540),"")</f>
        <v>7</v>
      </c>
      <c r="R540" s="27">
        <v>1</v>
      </c>
      <c r="S540" s="27">
        <v>0</v>
      </c>
      <c r="T540" s="27">
        <v>23</v>
      </c>
      <c r="U540" s="27">
        <v>23</v>
      </c>
      <c r="V540" s="27"/>
      <c r="W540" s="27"/>
      <c r="X540" s="29">
        <f>IF(R540-S540&lt;&gt;0,T540/(R540-S540),"")</f>
        <v>23</v>
      </c>
      <c r="Y540" s="39">
        <v>1</v>
      </c>
      <c r="Z540" s="39">
        <v>1</v>
      </c>
      <c r="AA540" s="39">
        <v>14</v>
      </c>
      <c r="AB540" s="30">
        <v>14</v>
      </c>
      <c r="AC540" s="30"/>
      <c r="AD540" s="30"/>
      <c r="AE540" s="31">
        <f>IF(Y540-Z540&lt;&gt;0,AA540/(Y540-Z540),"")</f>
      </c>
      <c r="AF540" s="32"/>
      <c r="AG540" s="32"/>
      <c r="AH540" s="32"/>
      <c r="AI540" s="32"/>
      <c r="AJ540" s="32"/>
      <c r="AK540" s="32"/>
      <c r="AL540" s="33">
        <f>IF(AF540-AG540&lt;&gt;0,AH540/(AF540-AG540),"")</f>
      </c>
      <c r="AM540" s="40"/>
      <c r="AN540" s="40"/>
      <c r="AO540" s="40"/>
      <c r="AP540" s="40"/>
      <c r="AQ540" s="40"/>
      <c r="AR540" s="40"/>
      <c r="AS540" s="35">
        <f>IF(AM540-AN540&lt;&gt;0,AO540/(AM540-AN540),"")</f>
      </c>
      <c r="AT540" s="36"/>
      <c r="AU540" s="36"/>
      <c r="AV540" s="36"/>
      <c r="AW540" s="36"/>
      <c r="AX540" s="36"/>
      <c r="AY540" s="36"/>
      <c r="AZ540" s="36">
        <f>IF(AT540-AU540&lt;&gt;0,AV540/(AT540-AU540),"")</f>
      </c>
    </row>
    <row r="541" spans="1:52" ht="12.75" customHeight="1">
      <c r="A541" s="17" t="s">
        <v>555</v>
      </c>
      <c r="B541" s="17"/>
      <c r="C541" s="17">
        <v>549</v>
      </c>
      <c r="D541" s="20">
        <f>$K541+$R541+$Y541+$AF541+$AM541+$AT541</f>
        <v>13</v>
      </c>
      <c r="E541" s="21">
        <f>$L541+$S541+$Z541+$AG541+$AN541+$AU541</f>
        <v>2</v>
      </c>
      <c r="F541" s="21">
        <f>$M541+$T541+$AA541+$AH541+$AO541+$AV541</f>
        <v>240</v>
      </c>
      <c r="G541" s="22">
        <f>MAX($N541,$U541,$AB541,$AI541,$AP541,$AW541)</f>
        <v>54</v>
      </c>
      <c r="H541" s="22">
        <f>$O541+$V541+$AC541+$AJ541+$AQ541+$AX541</f>
        <v>1</v>
      </c>
      <c r="I541" s="22">
        <f>$P541+$W541+$AD541+$AK541+$AR541+$AY541</f>
        <v>0</v>
      </c>
      <c r="J541" s="23">
        <f>IF(D541-E541&lt;&gt;0,F541/(D541-E541),"")</f>
        <v>21.818181818181817</v>
      </c>
      <c r="K541" s="24"/>
      <c r="L541" s="24"/>
      <c r="M541" s="24"/>
      <c r="N541" s="24"/>
      <c r="O541" s="24"/>
      <c r="P541" s="24"/>
      <c r="Q541" s="26"/>
      <c r="R541" s="27"/>
      <c r="S541" s="27"/>
      <c r="T541" s="27"/>
      <c r="U541" s="27"/>
      <c r="V541" s="27"/>
      <c r="W541" s="27"/>
      <c r="X541" s="29"/>
      <c r="Y541" s="39"/>
      <c r="Z541" s="39"/>
      <c r="AA541" s="39"/>
      <c r="AB541" s="30"/>
      <c r="AC541" s="30"/>
      <c r="AD541" s="30"/>
      <c r="AE541" s="31"/>
      <c r="AF541" s="32"/>
      <c r="AG541" s="32"/>
      <c r="AH541" s="32"/>
      <c r="AI541" s="32"/>
      <c r="AJ541" s="32"/>
      <c r="AK541" s="32"/>
      <c r="AL541" s="33">
        <f>IF(AF541-AG541&lt;&gt;0,AH541/(AF541-AG541),"")</f>
      </c>
      <c r="AM541" s="40">
        <v>13</v>
      </c>
      <c r="AN541" s="40">
        <v>2</v>
      </c>
      <c r="AO541" s="40">
        <v>240</v>
      </c>
      <c r="AP541" s="40">
        <v>54</v>
      </c>
      <c r="AQ541" s="40">
        <v>1</v>
      </c>
      <c r="AR541" s="40"/>
      <c r="AS541" s="35">
        <f>IF(AM541-AN541&lt;&gt;0,AO541/(AM541-AN541),"")</f>
        <v>21.818181818181817</v>
      </c>
      <c r="AT541" s="36"/>
      <c r="AU541" s="36"/>
      <c r="AV541" s="36"/>
      <c r="AW541" s="36"/>
      <c r="AX541" s="36"/>
      <c r="AY541" s="36"/>
      <c r="AZ541" s="36">
        <f>IF(AT541-AU541&lt;&gt;0,AV541/(AT541-AU541),"")</f>
      </c>
    </row>
    <row r="542" spans="1:52" ht="12.75" customHeight="1">
      <c r="A542" s="17" t="s">
        <v>556</v>
      </c>
      <c r="B542" s="17"/>
      <c r="C542" s="17"/>
      <c r="D542" s="20">
        <f>$K542+$R542+$Y542+$AF542+$AM542+$AT542</f>
        <v>1</v>
      </c>
      <c r="E542" s="21">
        <f>$L542+$S542+$Z542+$AG542+$AN542+$AU542</f>
        <v>0</v>
      </c>
      <c r="F542" s="21">
        <f>$M542+$T542+$AA542+$AH542+$AO542+$AV542</f>
        <v>4</v>
      </c>
      <c r="G542" s="22">
        <f>MAX($N542,$U542,$AB542,$AI542,$AP542,$AW542)</f>
        <v>4</v>
      </c>
      <c r="H542" s="22">
        <f>$O542+$V542+$AC542+$AJ542+$AQ542+$AX542</f>
        <v>0</v>
      </c>
      <c r="I542" s="22">
        <f>$P542+$W542+$AD542+$AK542+$AR542+$AY542</f>
        <v>0</v>
      </c>
      <c r="J542" s="23">
        <f>IF(D542-E542&lt;&gt;0,F542/(D542-E542),"")</f>
        <v>4</v>
      </c>
      <c r="K542" s="24"/>
      <c r="L542" s="24"/>
      <c r="M542" s="24"/>
      <c r="N542" s="24"/>
      <c r="O542" s="24"/>
      <c r="P542" s="24"/>
      <c r="Q542" s="26">
        <f>IF(K542-L542&lt;&gt;0,M542/(K542-L542),"")</f>
      </c>
      <c r="R542" s="38"/>
      <c r="S542" s="38"/>
      <c r="T542" s="38"/>
      <c r="U542" s="38"/>
      <c r="V542" s="38"/>
      <c r="W542" s="38"/>
      <c r="X542" s="29">
        <f>IF(R542-S542&lt;&gt;0,T542/(R542-S542),"")</f>
      </c>
      <c r="Y542" s="30"/>
      <c r="Z542" s="30"/>
      <c r="AA542" s="30"/>
      <c r="AB542" s="30"/>
      <c r="AC542" s="30"/>
      <c r="AD542" s="30"/>
      <c r="AE542" s="31">
        <f>IF(Y542-Z542&lt;&gt;0,AA542/(Y542-Z542),"")</f>
      </c>
      <c r="AF542" s="32"/>
      <c r="AG542" s="32"/>
      <c r="AH542" s="32"/>
      <c r="AI542" s="32"/>
      <c r="AJ542" s="32"/>
      <c r="AK542" s="32"/>
      <c r="AL542" s="33">
        <f>IF(AF542-AG542&lt;&gt;0,AH542/(AF542-AG542),"")</f>
      </c>
      <c r="AM542" s="34">
        <v>1</v>
      </c>
      <c r="AN542" s="34">
        <v>0</v>
      </c>
      <c r="AO542" s="34">
        <v>4</v>
      </c>
      <c r="AP542" s="34">
        <v>4</v>
      </c>
      <c r="AQ542" s="34"/>
      <c r="AR542" s="34"/>
      <c r="AS542" s="35">
        <f>IF(AM542-AN542&lt;&gt;0,AO542/(AM542-AN542),"")</f>
        <v>4</v>
      </c>
      <c r="AT542" s="36"/>
      <c r="AU542" s="36"/>
      <c r="AV542" s="36"/>
      <c r="AW542" s="36"/>
      <c r="AX542" s="36"/>
      <c r="AY542" s="36"/>
      <c r="AZ542" s="36">
        <f>IF(AT542-AU542&lt;&gt;0,AV542/(AT542-AU542),"")</f>
      </c>
    </row>
    <row r="543" spans="1:52" ht="12.75" customHeight="1">
      <c r="A543" s="17" t="s">
        <v>557</v>
      </c>
      <c r="B543" s="17">
        <v>1983</v>
      </c>
      <c r="C543" s="17">
        <v>74</v>
      </c>
      <c r="D543" s="20">
        <f>$K543+$R543+$Y543+$AF543+$AM543+$AT543</f>
        <v>64</v>
      </c>
      <c r="E543" s="21">
        <f>$L543+$S543+$Z543+$AG543+$AN543+$AU543</f>
        <v>15</v>
      </c>
      <c r="F543" s="21">
        <f>$M543+$T543+$AA543+$AH543+$AO543+$AV543</f>
        <v>653</v>
      </c>
      <c r="G543" s="22">
        <f>MAX($N543,$U543,$AB543,$AI543,$AP543,$AW543)</f>
        <v>68</v>
      </c>
      <c r="H543" s="22">
        <f>$O543+$V543+$AC543+$AJ543+$AQ543+$AX543</f>
        <v>2</v>
      </c>
      <c r="I543" s="22">
        <f>$P543+$W543+$AD543+$AK543+$AR543+$AY543</f>
        <v>0</v>
      </c>
      <c r="J543" s="23">
        <f>IF(D543-E543&lt;&gt;0,F543/(D543-E543),"")</f>
        <v>13.326530612244898</v>
      </c>
      <c r="K543" s="24">
        <v>43</v>
      </c>
      <c r="L543" s="24">
        <v>5</v>
      </c>
      <c r="M543" s="24">
        <v>471</v>
      </c>
      <c r="N543" s="24">
        <v>68</v>
      </c>
      <c r="O543" s="24">
        <v>1</v>
      </c>
      <c r="P543" s="24"/>
      <c r="Q543" s="26">
        <f>IF(K543-L543&lt;&gt;0,M543/(K543-L543),"")</f>
        <v>12.394736842105264</v>
      </c>
      <c r="R543" s="38">
        <v>5</v>
      </c>
      <c r="S543" s="38">
        <v>0</v>
      </c>
      <c r="T543" s="38">
        <v>67</v>
      </c>
      <c r="U543" s="38">
        <v>31</v>
      </c>
      <c r="V543" s="38"/>
      <c r="W543" s="38"/>
      <c r="X543" s="29">
        <f>IF(R543-S543&lt;&gt;0,T543/(R543-S543),"")</f>
        <v>13.4</v>
      </c>
      <c r="Y543" s="30">
        <v>14</v>
      </c>
      <c r="Z543" s="30">
        <v>10</v>
      </c>
      <c r="AA543" s="30">
        <v>111</v>
      </c>
      <c r="AB543" s="30">
        <v>55</v>
      </c>
      <c r="AC543" s="30">
        <v>1</v>
      </c>
      <c r="AD543" s="30"/>
      <c r="AE543" s="31">
        <f>IF(Y543-Z543&lt;&gt;0,AA543/(Y543-Z543),"")</f>
        <v>27.75</v>
      </c>
      <c r="AF543" s="32">
        <v>2</v>
      </c>
      <c r="AG543" s="32">
        <v>0</v>
      </c>
      <c r="AH543" s="32">
        <v>4</v>
      </c>
      <c r="AI543" s="32">
        <v>4</v>
      </c>
      <c r="AJ543" s="32"/>
      <c r="AK543" s="32"/>
      <c r="AL543" s="33">
        <f>IF(AF543-AG543&lt;&gt;0,AH543/(AF543-AG543),"")</f>
        <v>2</v>
      </c>
      <c r="AM543" s="34"/>
      <c r="AN543" s="34"/>
      <c r="AO543" s="34"/>
      <c r="AP543" s="34"/>
      <c r="AQ543" s="34"/>
      <c r="AR543" s="34"/>
      <c r="AS543" s="35">
        <f>IF(AM543-AN543&lt;&gt;0,AO543/(AM543-AN543),"")</f>
      </c>
      <c r="AT543" s="36"/>
      <c r="AU543" s="36"/>
      <c r="AV543" s="36"/>
      <c r="AW543" s="36"/>
      <c r="AX543" s="36"/>
      <c r="AY543" s="36"/>
      <c r="AZ543" s="36">
        <f>IF(AT543-AU543&lt;&gt;0,AV543/(AT543-AU543),"")</f>
      </c>
    </row>
    <row r="544" spans="1:52" ht="12.75" customHeight="1">
      <c r="A544" s="42" t="s">
        <v>558</v>
      </c>
      <c r="B544" s="42"/>
      <c r="C544" s="17">
        <v>662</v>
      </c>
      <c r="D544" s="20">
        <f>$K544+$R544+$Y544+$AF544+$AM544+$AT544</f>
        <v>1</v>
      </c>
      <c r="E544" s="21">
        <f>$L544+$S544+$Z544+$AG544+$AN544+$AU544</f>
        <v>0</v>
      </c>
      <c r="F544" s="21">
        <f>$M544+$T544+$AA544+$AH544+$AO544+$AV544</f>
        <v>2</v>
      </c>
      <c r="G544" s="22">
        <f>MAX($N544,$U544,$AB544,$AI544,$AP544,$AW544)</f>
        <v>2</v>
      </c>
      <c r="H544" s="22">
        <f>$O544+$V544+$AC544+$AJ544+$AQ544+$AX544</f>
        <v>0</v>
      </c>
      <c r="I544" s="22">
        <f>$P544+$W544+$AD544+$AK544+$AR544+$AY544</f>
        <v>0</v>
      </c>
      <c r="J544" s="23">
        <f>IF(D544-E544&lt;&gt;0,F544/(D544-E544),"")</f>
        <v>2</v>
      </c>
      <c r="K544" s="36"/>
      <c r="L544" s="36"/>
      <c r="M544" s="36"/>
      <c r="N544" s="36"/>
      <c r="O544" s="36"/>
      <c r="P544" s="36"/>
      <c r="Q544" s="26">
        <f>IF(K544-L544&lt;&gt;0,M544/(K544-L544),"")</f>
      </c>
      <c r="R544" s="44"/>
      <c r="S544" s="44"/>
      <c r="T544" s="44"/>
      <c r="U544" s="44"/>
      <c r="V544" s="44"/>
      <c r="W544" s="44"/>
      <c r="X544" s="29">
        <f>IF(R544-S544&lt;&gt;0,T544/(R544-S544),"")</f>
      </c>
      <c r="Y544" s="45"/>
      <c r="Z544" s="45"/>
      <c r="AA544" s="45"/>
      <c r="AB544" s="45"/>
      <c r="AC544" s="45"/>
      <c r="AD544" s="45"/>
      <c r="AE544" s="31">
        <f>IF(Y544-Z544&lt;&gt;0,AA544/(Y544-Z544),"")</f>
      </c>
      <c r="AF544" s="47"/>
      <c r="AG544" s="47"/>
      <c r="AH544" s="47"/>
      <c r="AI544" s="47"/>
      <c r="AJ544" s="47"/>
      <c r="AK544" s="47"/>
      <c r="AL544" s="33">
        <f>IF(AF544-AG544&lt;&gt;0,AH544/(AF544-AG544),"")</f>
      </c>
      <c r="AM544" s="48">
        <v>1</v>
      </c>
      <c r="AN544" s="48">
        <v>0</v>
      </c>
      <c r="AO544" s="48">
        <v>2</v>
      </c>
      <c r="AP544" s="48">
        <v>2</v>
      </c>
      <c r="AQ544" s="48"/>
      <c r="AR544" s="48"/>
      <c r="AS544" s="35">
        <f>IF(AM544-AN544&lt;&gt;0,AO544/(AM544-AN544),"")</f>
        <v>2</v>
      </c>
      <c r="AT544" s="36"/>
      <c r="AU544" s="36"/>
      <c r="AV544" s="36"/>
      <c r="AW544" s="36"/>
      <c r="AX544" s="36"/>
      <c r="AY544" s="36"/>
      <c r="AZ544" s="36">
        <f>IF(AT544-AU544&lt;&gt;0,AV544/(AT544-AU544),"")</f>
      </c>
    </row>
    <row r="545" spans="1:52" ht="12.75" customHeight="1">
      <c r="A545" s="17" t="s">
        <v>559</v>
      </c>
      <c r="B545" s="17"/>
      <c r="C545" s="17">
        <v>377</v>
      </c>
      <c r="D545" s="20">
        <f>$K545+$R545+$Y545+$AF545+$AM545+$AT545</f>
        <v>21</v>
      </c>
      <c r="E545" s="21">
        <f>$L545+$S545+$Z545+$AG545+$AN545+$AU545</f>
        <v>5</v>
      </c>
      <c r="F545" s="21">
        <f>$M545+$T545+$AA545+$AH545+$AO545+$AV545</f>
        <v>150</v>
      </c>
      <c r="G545" s="22">
        <f>MAX($N545,$U545,$AB545,$AI545,$AP545,$AW545)</f>
        <v>25</v>
      </c>
      <c r="H545" s="22">
        <f>$O545+$V545+$AC545+$AJ545+$AQ545+$AX545</f>
        <v>0</v>
      </c>
      <c r="I545" s="22">
        <f>$P545+$W545+$AD545+$AK545+$AR545+$AY545</f>
        <v>0</v>
      </c>
      <c r="J545" s="23">
        <f>IF(D545-E545&lt;&gt;0,F545/(D545-E545),"")</f>
        <v>9.375</v>
      </c>
      <c r="K545" s="24">
        <v>9</v>
      </c>
      <c r="L545" s="24">
        <v>2</v>
      </c>
      <c r="M545" s="24">
        <v>74</v>
      </c>
      <c r="N545" s="24">
        <v>25</v>
      </c>
      <c r="O545" s="24"/>
      <c r="P545" s="24"/>
      <c r="Q545" s="26">
        <f>IF(K545-L545&lt;&gt;0,M545/(K545-L545),"")</f>
        <v>10.571428571428571</v>
      </c>
      <c r="R545" s="38">
        <v>6</v>
      </c>
      <c r="S545" s="38">
        <v>2</v>
      </c>
      <c r="T545" s="38">
        <v>55</v>
      </c>
      <c r="U545" s="38">
        <v>20</v>
      </c>
      <c r="V545" s="38"/>
      <c r="W545" s="38"/>
      <c r="X545" s="29">
        <f>IF(R545-S545&lt;&gt;0,T545/(R545-S545),"")</f>
        <v>13.75</v>
      </c>
      <c r="Y545" s="30">
        <v>5</v>
      </c>
      <c r="Z545" s="30">
        <v>1</v>
      </c>
      <c r="AA545" s="30">
        <v>21</v>
      </c>
      <c r="AB545" s="41">
        <v>17</v>
      </c>
      <c r="AC545" s="30"/>
      <c r="AD545" s="30"/>
      <c r="AE545" s="31">
        <f>IF(Y545-Z545&lt;&gt;0,AA545/(Y545-Z545),"")</f>
        <v>5.25</v>
      </c>
      <c r="AF545" s="32">
        <v>1</v>
      </c>
      <c r="AG545" s="32">
        <v>0</v>
      </c>
      <c r="AH545" s="32">
        <v>0</v>
      </c>
      <c r="AI545" s="32">
        <v>0</v>
      </c>
      <c r="AJ545" s="32"/>
      <c r="AK545" s="32"/>
      <c r="AL545" s="33">
        <f>IF(AF545-AG545&lt;&gt;0,AH545/(AF545-AG545),"")</f>
        <v>0</v>
      </c>
      <c r="AM545" s="34"/>
      <c r="AN545" s="34"/>
      <c r="AO545" s="34"/>
      <c r="AP545" s="34"/>
      <c r="AQ545" s="34"/>
      <c r="AR545" s="34"/>
      <c r="AS545" s="35">
        <f>IF(AM545-AN545&lt;&gt;0,AO545/(AM545-AN545),"")</f>
      </c>
      <c r="AT545" s="36"/>
      <c r="AU545" s="36"/>
      <c r="AV545" s="36"/>
      <c r="AW545" s="36"/>
      <c r="AX545" s="36"/>
      <c r="AY545" s="36"/>
      <c r="AZ545" s="36">
        <f>IF(AT545-AU545&lt;&gt;0,AV545/(AT545-AU545),"")</f>
      </c>
    </row>
    <row r="546" spans="1:52" ht="12.75" customHeight="1">
      <c r="A546" s="17" t="s">
        <v>560</v>
      </c>
      <c r="B546" s="17"/>
      <c r="C546" s="17">
        <v>469</v>
      </c>
      <c r="D546" s="20">
        <f>$K546+$R546+$Y546+$AF546+$AM546+$AT546</f>
        <v>30</v>
      </c>
      <c r="E546" s="21">
        <f>$L546+$S546+$Z546+$AG546+$AN546+$AU546</f>
        <v>7</v>
      </c>
      <c r="F546" s="21">
        <f>$M546+$T546+$AA546+$AH546+$AO546+$AV546</f>
        <v>327</v>
      </c>
      <c r="G546" s="22">
        <f>MAX($N546,$U546,$AB546,$AI546,$AP546,$AW546)</f>
        <v>71</v>
      </c>
      <c r="H546" s="22">
        <f>$O546+$V546+$AC546+$AJ546+$AQ546+$AX546</f>
        <v>4</v>
      </c>
      <c r="I546" s="22">
        <f>$P546+$W546+$AD546+$AK546+$AR546+$AY546</f>
        <v>0</v>
      </c>
      <c r="J546" s="23">
        <f>IF(D546-E546&lt;&gt;0,F546/(D546-E546),"")</f>
        <v>14.217391304347826</v>
      </c>
      <c r="K546" s="24">
        <v>21</v>
      </c>
      <c r="L546" s="24">
        <v>6</v>
      </c>
      <c r="M546" s="24">
        <v>165</v>
      </c>
      <c r="N546" s="24">
        <v>61</v>
      </c>
      <c r="O546" s="24">
        <v>1</v>
      </c>
      <c r="P546" s="24"/>
      <c r="Q546" s="26">
        <f>IF(K546-L546&lt;&gt;0,M546/(K546-L546),"")</f>
        <v>11</v>
      </c>
      <c r="R546" s="38">
        <v>6</v>
      </c>
      <c r="S546" s="38">
        <v>1</v>
      </c>
      <c r="T546" s="38">
        <v>135</v>
      </c>
      <c r="U546" s="38">
        <v>71</v>
      </c>
      <c r="V546" s="38">
        <v>3</v>
      </c>
      <c r="W546" s="38"/>
      <c r="X546" s="29">
        <f>IF(R546-S546&lt;&gt;0,T546/(R546-S546),"")</f>
        <v>27</v>
      </c>
      <c r="Y546" s="30">
        <v>2</v>
      </c>
      <c r="Z546" s="30">
        <v>0</v>
      </c>
      <c r="AA546" s="30">
        <v>18</v>
      </c>
      <c r="AB546" s="30">
        <v>16</v>
      </c>
      <c r="AC546" s="30"/>
      <c r="AD546" s="30"/>
      <c r="AE546" s="31">
        <f>IF(Y546-Z546&lt;&gt;0,AA546/(Y546-Z546),"")</f>
        <v>9</v>
      </c>
      <c r="AF546" s="32">
        <v>1</v>
      </c>
      <c r="AG546" s="32">
        <v>0</v>
      </c>
      <c r="AH546" s="32">
        <v>9</v>
      </c>
      <c r="AI546" s="32">
        <v>9</v>
      </c>
      <c r="AJ546" s="32"/>
      <c r="AK546" s="32"/>
      <c r="AL546" s="33">
        <f>IF(AF546-AG546&lt;&gt;0,AH546/(AF546-AG546),"")</f>
        <v>9</v>
      </c>
      <c r="AM546" s="34"/>
      <c r="AN546" s="34"/>
      <c r="AO546" s="34"/>
      <c r="AP546" s="34"/>
      <c r="AQ546" s="34"/>
      <c r="AR546" s="34"/>
      <c r="AS546" s="35">
        <f>IF(AM546-AN546&lt;&gt;0,AO546/(AM546-AN546),"")</f>
      </c>
      <c r="AT546" s="36"/>
      <c r="AU546" s="36"/>
      <c r="AV546" s="36"/>
      <c r="AW546" s="36"/>
      <c r="AX546" s="36"/>
      <c r="AY546" s="36"/>
      <c r="AZ546" s="36">
        <f>IF(AT546-AU546&lt;&gt;0,AV546/(AT546-AU546),"")</f>
      </c>
    </row>
    <row r="547" spans="1:52" ht="12.75" customHeight="1">
      <c r="A547" s="54" t="s">
        <v>561</v>
      </c>
      <c r="B547" s="54"/>
      <c r="C547" s="17">
        <v>444</v>
      </c>
      <c r="D547" s="20">
        <f>$K547+$R547+$Y547+$AF547+$AM547+$AT547</f>
        <v>39</v>
      </c>
      <c r="E547" s="21">
        <f>$L547+$S547+$Z547+$AG547+$AN547+$AU547</f>
        <v>4</v>
      </c>
      <c r="F547" s="21">
        <f>$M547+$T547+$AA547+$AH547+$AO547+$AV547</f>
        <v>389</v>
      </c>
      <c r="G547" s="22">
        <f>MAX($N547,$U547,$AB547,$AI547,$AP547,$AW547)</f>
        <v>47</v>
      </c>
      <c r="H547" s="22">
        <f>$O547+$V547+$AC547+$AJ547+$AQ547+$AX547</f>
        <v>0</v>
      </c>
      <c r="I547" s="22">
        <f>$P547+$W547+$AD547+$AK547+$AR547+$AY547</f>
        <v>0</v>
      </c>
      <c r="J547" s="23">
        <f>IF(D547-E547&lt;&gt;0,F547/(D547-E547),"")</f>
        <v>11.114285714285714</v>
      </c>
      <c r="K547" s="24">
        <v>37</v>
      </c>
      <c r="L547" s="24">
        <v>3</v>
      </c>
      <c r="M547" s="24">
        <v>350</v>
      </c>
      <c r="N547" s="24">
        <v>47</v>
      </c>
      <c r="O547" s="24"/>
      <c r="P547" s="24"/>
      <c r="Q547" s="26">
        <f>IF(K547-L547&lt;&gt;0,M547/(K547-L547),"")</f>
        <v>10.294117647058824</v>
      </c>
      <c r="R547" s="38">
        <v>2</v>
      </c>
      <c r="S547" s="38">
        <v>1</v>
      </c>
      <c r="T547" s="38">
        <v>39</v>
      </c>
      <c r="U547" s="38"/>
      <c r="V547" s="38"/>
      <c r="W547" s="38"/>
      <c r="X547" s="29">
        <f>IF(R547-S547&lt;&gt;0,T547/(R547-S547),"")</f>
        <v>39</v>
      </c>
      <c r="Y547" s="30"/>
      <c r="Z547" s="30"/>
      <c r="AA547" s="30"/>
      <c r="AB547" s="30"/>
      <c r="AC547" s="30"/>
      <c r="AD547" s="30"/>
      <c r="AE547" s="31">
        <f>IF(Y547-Z547&lt;&gt;0,AA547/(Y547-Z547),"")</f>
      </c>
      <c r="AF547" s="57"/>
      <c r="AG547" s="57"/>
      <c r="AH547" s="57"/>
      <c r="AI547" s="57"/>
      <c r="AJ547" s="57"/>
      <c r="AK547" s="57"/>
      <c r="AL547" s="33">
        <f>IF(AF547-AG547&lt;&gt;0,AH547/(AF547-AG547),"")</f>
      </c>
      <c r="AM547" s="58"/>
      <c r="AN547" s="58"/>
      <c r="AO547" s="58"/>
      <c r="AP547" s="58"/>
      <c r="AQ547" s="58"/>
      <c r="AR547" s="58"/>
      <c r="AS547" s="35">
        <f>IF(AM547-AN547&lt;&gt;0,AO547/(AM547-AN547),"")</f>
      </c>
      <c r="AT547" s="36"/>
      <c r="AU547" s="36"/>
      <c r="AV547" s="36"/>
      <c r="AW547" s="36"/>
      <c r="AX547" s="36"/>
      <c r="AY547" s="36"/>
      <c r="AZ547" s="36">
        <f>IF(AT547-AU547&lt;&gt;0,AV547/(AT547-AU547),"")</f>
      </c>
    </row>
    <row r="548" spans="1:52" ht="12.75" customHeight="1">
      <c r="A548" s="17" t="s">
        <v>562</v>
      </c>
      <c r="B548" s="17"/>
      <c r="C548" s="17">
        <v>302</v>
      </c>
      <c r="D548" s="20">
        <f>$K548+$R548+$Y548+$AF548+$AM548+$AT548</f>
        <v>9</v>
      </c>
      <c r="E548" s="21">
        <f>$L548+$S548+$Z548+$AG548+$AN548+$AU548</f>
        <v>2</v>
      </c>
      <c r="F548" s="21">
        <f>$M548+$T548+$AA548+$AH548+$AO548+$AV548</f>
        <v>106</v>
      </c>
      <c r="G548" s="22">
        <f>MAX($N548,$U548,$AB548,$AI548,$AP548,$AW548)</f>
        <v>45</v>
      </c>
      <c r="H548" s="22">
        <f>$O548+$V548+$AC548+$AJ548+$AQ548+$AX548</f>
        <v>0</v>
      </c>
      <c r="I548" s="22">
        <f>$P548+$W548+$AD548+$AK548+$AR548+$AY548</f>
        <v>0</v>
      </c>
      <c r="J548" s="23">
        <f>IF(D548-E548&lt;&gt;0,F548/(D548-E548),"")</f>
        <v>15.142857142857142</v>
      </c>
      <c r="K548" s="24"/>
      <c r="L548" s="24"/>
      <c r="M548" s="24"/>
      <c r="N548" s="24"/>
      <c r="O548" s="24"/>
      <c r="P548" s="24"/>
      <c r="Q548" s="26">
        <f>IF(K548-L548&lt;&gt;0,M548/(K548-L548),"")</f>
      </c>
      <c r="R548" s="27"/>
      <c r="S548" s="27"/>
      <c r="T548" s="27"/>
      <c r="U548" s="27"/>
      <c r="V548" s="27"/>
      <c r="W548" s="27"/>
      <c r="X548" s="29">
        <f>IF(R548-S548&lt;&gt;0,T548/(R548-S548),"")</f>
      </c>
      <c r="Y548" s="30">
        <v>9</v>
      </c>
      <c r="Z548" s="30">
        <v>2</v>
      </c>
      <c r="AA548" s="30">
        <v>106</v>
      </c>
      <c r="AB548" s="30">
        <v>45</v>
      </c>
      <c r="AC548" s="30"/>
      <c r="AD548" s="30"/>
      <c r="AE548" s="31">
        <f>IF(Y548-Z548&lt;&gt;0,AA548/(Y548-Z548),"")</f>
        <v>15.142857142857142</v>
      </c>
      <c r="AF548" s="32"/>
      <c r="AG548" s="32"/>
      <c r="AH548" s="32"/>
      <c r="AI548" s="32"/>
      <c r="AJ548" s="32"/>
      <c r="AK548" s="32"/>
      <c r="AL548" s="33">
        <f>IF(AF548-AG548&lt;&gt;0,AH548/(AF548-AG548),"")</f>
      </c>
      <c r="AM548" s="34"/>
      <c r="AN548" s="34"/>
      <c r="AO548" s="34"/>
      <c r="AP548" s="34"/>
      <c r="AQ548" s="34"/>
      <c r="AR548" s="34"/>
      <c r="AS548" s="35">
        <f>IF(AM548-AN548&lt;&gt;0,AO548/(AM548-AN548),"")</f>
      </c>
      <c r="AT548" s="36"/>
      <c r="AU548" s="36"/>
      <c r="AV548" s="36"/>
      <c r="AW548" s="36"/>
      <c r="AX548" s="36"/>
      <c r="AY548" s="36"/>
      <c r="AZ548" s="36">
        <f>IF(AT548-AU548&lt;&gt;0,AV548/(AT548-AU548),"")</f>
      </c>
    </row>
    <row r="549" spans="1:52" ht="12.75" customHeight="1">
      <c r="A549" s="17" t="s">
        <v>563</v>
      </c>
      <c r="B549" s="17"/>
      <c r="C549" s="17">
        <v>130</v>
      </c>
      <c r="D549" s="20">
        <f>$K549+$R549+$Y549+$AF549+$AM549+$AT549</f>
        <v>16</v>
      </c>
      <c r="E549" s="21">
        <f>$L549+$S549+$Z549+$AG549+$AN549+$AU549</f>
        <v>4</v>
      </c>
      <c r="F549" s="21">
        <f>$M549+$T549+$AA549+$AH549+$AO549+$AV549</f>
        <v>139</v>
      </c>
      <c r="G549" s="22">
        <f>MAX($N549,$U549,$AB549,$AI549,$AP549,$AW549)</f>
        <v>20</v>
      </c>
      <c r="H549" s="22">
        <f>$O549+$V549+$AC549+$AJ549+$AQ549+$AX549</f>
        <v>0</v>
      </c>
      <c r="I549" s="22">
        <f>$P549+$W549+$AD549+$AK549+$AR549+$AY549</f>
        <v>0</v>
      </c>
      <c r="J549" s="23">
        <f>IF(D549-E549&lt;&gt;0,F549/(D549-E549),"")</f>
        <v>11.583333333333334</v>
      </c>
      <c r="K549" s="24">
        <v>15</v>
      </c>
      <c r="L549" s="24">
        <v>4</v>
      </c>
      <c r="M549" s="24">
        <v>123</v>
      </c>
      <c r="N549" s="24">
        <v>20</v>
      </c>
      <c r="O549" s="24"/>
      <c r="P549" s="24"/>
      <c r="Q549" s="26">
        <f>IF(K549-L549&lt;&gt;0,M549/(K549-L549),"")</f>
        <v>11.181818181818182</v>
      </c>
      <c r="R549" s="38"/>
      <c r="S549" s="38"/>
      <c r="T549" s="38"/>
      <c r="U549" s="38"/>
      <c r="V549" s="38"/>
      <c r="W549" s="38"/>
      <c r="X549" s="29">
        <f>IF(R549-S549&lt;&gt;0,T549/(R549-S549),"")</f>
      </c>
      <c r="Y549" s="30"/>
      <c r="Z549" s="30"/>
      <c r="AA549" s="30"/>
      <c r="AB549" s="30"/>
      <c r="AC549" s="30"/>
      <c r="AD549" s="30"/>
      <c r="AE549" s="31">
        <f>IF(Y549-Z549&lt;&gt;0,AA549/(Y549-Z549),"")</f>
      </c>
      <c r="AF549" s="32"/>
      <c r="AG549" s="32"/>
      <c r="AH549" s="32"/>
      <c r="AI549" s="32"/>
      <c r="AJ549" s="32"/>
      <c r="AK549" s="32"/>
      <c r="AL549" s="33">
        <f>IF(AF549-AG549&lt;&gt;0,AH549/(AF549-AG549),"")</f>
      </c>
      <c r="AM549" s="34">
        <v>1</v>
      </c>
      <c r="AN549" s="34">
        <v>0</v>
      </c>
      <c r="AO549" s="34">
        <v>16</v>
      </c>
      <c r="AP549" s="34">
        <v>16</v>
      </c>
      <c r="AQ549" s="34"/>
      <c r="AR549" s="34"/>
      <c r="AS549" s="35">
        <f>IF(AM549-AN549&lt;&gt;0,AO549/(AM549-AN549),"")</f>
        <v>16</v>
      </c>
      <c r="AT549" s="36"/>
      <c r="AU549" s="36"/>
      <c r="AV549" s="36"/>
      <c r="AW549" s="36"/>
      <c r="AX549" s="36"/>
      <c r="AY549" s="36"/>
      <c r="AZ549" s="36">
        <f>IF(AT549-AU549&lt;&gt;0,AV549/(AT549-AU549),"")</f>
      </c>
    </row>
    <row r="550" spans="1:52" ht="12.75" customHeight="1">
      <c r="A550" s="42" t="s">
        <v>564</v>
      </c>
      <c r="B550" s="42"/>
      <c r="C550" s="17">
        <v>639</v>
      </c>
      <c r="D550" s="20">
        <f>$K550+$R550+$Y550+$AF550+$AM550+$AT550</f>
        <v>10</v>
      </c>
      <c r="E550" s="21">
        <f>$L550+$S550+$Z550+$AG550+$AN550+$AU550</f>
        <v>2</v>
      </c>
      <c r="F550" s="21">
        <f>$M550+$T550+$AA550+$AH550+$AO550+$AV550</f>
        <v>81</v>
      </c>
      <c r="G550" s="22">
        <f>MAX($N550,$U550,$AB550,$AI550,$AP550,$AW550)</f>
        <v>32</v>
      </c>
      <c r="H550" s="22">
        <f>$O550+$V550+$AC550+$AJ550+$AQ550+$AX550</f>
        <v>0</v>
      </c>
      <c r="I550" s="22">
        <f>$P550+$W550+$AD550+$AK550+$AR550+$AY550</f>
        <v>0</v>
      </c>
      <c r="J550" s="23">
        <f>IF(D550-E550&lt;&gt;0,F550/(D550-E550),"")</f>
        <v>10.125</v>
      </c>
      <c r="K550" s="36"/>
      <c r="L550" s="36"/>
      <c r="M550" s="36"/>
      <c r="N550" s="36"/>
      <c r="O550" s="36"/>
      <c r="P550" s="36"/>
      <c r="Q550" s="26">
        <f>IF(K550-L550&lt;&gt;0,M550/(K550-L550),"")</f>
      </c>
      <c r="R550" s="44"/>
      <c r="S550" s="44"/>
      <c r="T550" s="44"/>
      <c r="U550" s="44"/>
      <c r="V550" s="44"/>
      <c r="W550" s="44"/>
      <c r="X550" s="29">
        <f>IF(R550-S550&lt;&gt;0,T550/(R550-S550),"")</f>
      </c>
      <c r="Y550" s="45"/>
      <c r="Z550" s="45"/>
      <c r="AA550" s="45"/>
      <c r="AB550" s="45"/>
      <c r="AC550" s="45"/>
      <c r="AD550" s="45"/>
      <c r="AE550" s="31">
        <f>IF(Y550-Z550&lt;&gt;0,AA550/(Y550-Z550),"")</f>
      </c>
      <c r="AF550" s="47">
        <v>3</v>
      </c>
      <c r="AG550" s="47">
        <v>1</v>
      </c>
      <c r="AH550" s="47">
        <v>16</v>
      </c>
      <c r="AI550" s="70">
        <v>12</v>
      </c>
      <c r="AJ550" s="47"/>
      <c r="AK550" s="47"/>
      <c r="AL550" s="33">
        <f>IF(AF550-AG550&lt;&gt;0,AH550/(AF550-AG550),"")</f>
        <v>8</v>
      </c>
      <c r="AM550" s="48">
        <v>7</v>
      </c>
      <c r="AN550" s="48">
        <v>1</v>
      </c>
      <c r="AO550" s="48">
        <v>65</v>
      </c>
      <c r="AP550" s="53">
        <v>32</v>
      </c>
      <c r="AQ550" s="48"/>
      <c r="AR550" s="48"/>
      <c r="AS550" s="35">
        <f>IF(AM550-AN550&lt;&gt;0,AO550/(AM550-AN550),"")</f>
        <v>10.833333333333334</v>
      </c>
      <c r="AT550" s="36"/>
      <c r="AU550" s="36"/>
      <c r="AV550" s="36"/>
      <c r="AW550" s="36"/>
      <c r="AX550" s="36"/>
      <c r="AY550" s="36"/>
      <c r="AZ550" s="36">
        <f>IF(AT550-AU550&lt;&gt;0,AV550/(AT550-AU550),"")</f>
      </c>
    </row>
    <row r="551" spans="1:52" ht="12.75" customHeight="1">
      <c r="A551" s="51" t="s">
        <v>565</v>
      </c>
      <c r="B551" s="51"/>
      <c r="C551" s="42">
        <v>136</v>
      </c>
      <c r="D551" s="20">
        <f>$K551+$R551+$Y551+$AF551+$AM551+$AT551</f>
        <v>1</v>
      </c>
      <c r="E551" s="21">
        <f>$L551+$S551+$Z551+$AG551+$AN551+$AU551</f>
        <v>0</v>
      </c>
      <c r="F551" s="21">
        <f>$M551+$T551+$AA551+$AH551+$AO551+$AV551</f>
        <v>0</v>
      </c>
      <c r="G551" s="22">
        <f>MAX($N551,$U551,$AB551,$AI551,$AP551,$AW551)</f>
        <v>0</v>
      </c>
      <c r="H551" s="22">
        <f>$O551+$V551+$AC551+$AJ551+$AQ551+$AX551</f>
        <v>0</v>
      </c>
      <c r="I551" s="22">
        <f>$P551+$W551+$AD551+$AK551+$AR551+$AY551</f>
        <v>0</v>
      </c>
      <c r="J551" s="23">
        <f>IF(D551-E551&lt;&gt;0,F551/(D551-E551),"")</f>
        <v>0</v>
      </c>
      <c r="K551" s="36"/>
      <c r="L551" s="36"/>
      <c r="M551" s="36"/>
      <c r="N551" s="36"/>
      <c r="O551" s="36"/>
      <c r="P551" s="36"/>
      <c r="Q551" s="26">
        <f>IF(K551-L551&lt;&gt;0,M551/(K551-L551),"")</f>
      </c>
      <c r="R551" s="44"/>
      <c r="S551" s="44"/>
      <c r="T551" s="44"/>
      <c r="U551" s="44"/>
      <c r="V551" s="44"/>
      <c r="W551" s="44"/>
      <c r="X551" s="29">
        <f>IF(R551-S551&lt;&gt;0,T551/(R551-S551),"")</f>
      </c>
      <c r="Y551" s="30">
        <v>1</v>
      </c>
      <c r="Z551" s="30">
        <v>0</v>
      </c>
      <c r="AA551" s="30">
        <v>0</v>
      </c>
      <c r="AB551" s="30">
        <v>0</v>
      </c>
      <c r="AC551" s="52"/>
      <c r="AD551" s="52"/>
      <c r="AE551" s="31">
        <f>IF(Y551-Z551&lt;&gt;0,AA551/(Y551-Z551),"")</f>
        <v>0</v>
      </c>
      <c r="AF551" s="47"/>
      <c r="AG551" s="47"/>
      <c r="AH551" s="47"/>
      <c r="AI551" s="47"/>
      <c r="AJ551" s="47"/>
      <c r="AK551" s="47"/>
      <c r="AL551" s="33">
        <f>IF(AF551-AG551&lt;&gt;0,AH551/(AF551-AG551),"")</f>
      </c>
      <c r="AM551" s="48"/>
      <c r="AN551" s="48"/>
      <c r="AO551" s="48"/>
      <c r="AP551" s="48"/>
      <c r="AQ551" s="48"/>
      <c r="AR551" s="48"/>
      <c r="AS551" s="35">
        <f>IF(AM551-AN551&lt;&gt;0,AO551/(AM551-AN551),"")</f>
      </c>
      <c r="AT551" s="36"/>
      <c r="AU551" s="36"/>
      <c r="AV551" s="36"/>
      <c r="AW551" s="36"/>
      <c r="AX551" s="36"/>
      <c r="AY551" s="36"/>
      <c r="AZ551" s="36">
        <f>IF(AT551-AU551&lt;&gt;0,AV551/(AT551-AU551),"")</f>
      </c>
    </row>
    <row r="552" spans="1:52" ht="12.75" customHeight="1">
      <c r="A552" s="17" t="s">
        <v>566</v>
      </c>
      <c r="B552" s="17"/>
      <c r="C552" s="17">
        <v>394</v>
      </c>
      <c r="D552" s="20">
        <f>$K552+$R552+$Y552+$AF552+$AM552+$AT552</f>
        <v>10</v>
      </c>
      <c r="E552" s="21">
        <f>$L552+$S552+$Z552+$AG552+$AN552+$AU552</f>
        <v>2</v>
      </c>
      <c r="F552" s="21">
        <f>$M552+$T552+$AA552+$AH552+$AO552+$AV552</f>
        <v>162</v>
      </c>
      <c r="G552" s="22">
        <f>MAX($N552,$U552,$AB552,$AI552,$AP552,$AW552)</f>
        <v>67</v>
      </c>
      <c r="H552" s="22">
        <f>$O552+$V552+$AC552+$AJ552+$AQ552+$AX552</f>
        <v>1</v>
      </c>
      <c r="I552" s="22">
        <f>$P552+$W552+$AD552+$AK552+$AR552+$AY552</f>
        <v>0</v>
      </c>
      <c r="J552" s="23">
        <f>IF(D552-E552&lt;&gt;0,F552/(D552-E552),"")</f>
        <v>20.25</v>
      </c>
      <c r="K552" s="24">
        <v>5</v>
      </c>
      <c r="L552" s="24">
        <v>1</v>
      </c>
      <c r="M552" s="24">
        <v>74</v>
      </c>
      <c r="N552" s="24">
        <v>67</v>
      </c>
      <c r="O552" s="24">
        <v>1</v>
      </c>
      <c r="P552" s="24"/>
      <c r="Q552" s="26">
        <f>IF(K552-L552&lt;&gt;0,M552/(K552-L552),"")</f>
        <v>18.5</v>
      </c>
      <c r="R552" s="38">
        <v>5</v>
      </c>
      <c r="S552" s="38">
        <v>1</v>
      </c>
      <c r="T552" s="38">
        <v>88</v>
      </c>
      <c r="U552" s="38">
        <v>42</v>
      </c>
      <c r="V552" s="38"/>
      <c r="W552" s="38"/>
      <c r="X552" s="29">
        <f>IF(R552-S552&lt;&gt;0,T552/(R552-S552),"")</f>
        <v>22</v>
      </c>
      <c r="Y552" s="30"/>
      <c r="Z552" s="30"/>
      <c r="AA552" s="30"/>
      <c r="AB552" s="30"/>
      <c r="AC552" s="30"/>
      <c r="AD552" s="30"/>
      <c r="AE552" s="31">
        <f>IF(Y552-Z552&lt;&gt;0,AA552/(Y552-Z552),"")</f>
      </c>
      <c r="AF552" s="32"/>
      <c r="AG552" s="32"/>
      <c r="AH552" s="32"/>
      <c r="AI552" s="32"/>
      <c r="AJ552" s="32"/>
      <c r="AK552" s="32"/>
      <c r="AL552" s="33">
        <f>IF(AF552-AG552&lt;&gt;0,AH552/(AF552-AG552),"")</f>
      </c>
      <c r="AM552" s="34"/>
      <c r="AN552" s="34"/>
      <c r="AO552" s="34"/>
      <c r="AP552" s="34"/>
      <c r="AQ552" s="34"/>
      <c r="AR552" s="34"/>
      <c r="AS552" s="35">
        <f>IF(AM552-AN552&lt;&gt;0,AO552/(AM552-AN552),"")</f>
      </c>
      <c r="AT552" s="36"/>
      <c r="AU552" s="36"/>
      <c r="AV552" s="36"/>
      <c r="AW552" s="36"/>
      <c r="AX552" s="36"/>
      <c r="AY552" s="36"/>
      <c r="AZ552" s="36">
        <f>IF(AT552-AU552&lt;&gt;0,AV552/(AT552-AU552),"")</f>
      </c>
    </row>
    <row r="553" spans="1:52" ht="12.75" customHeight="1">
      <c r="A553" s="76" t="s">
        <v>567</v>
      </c>
      <c r="B553" s="76"/>
      <c r="C553" s="17">
        <v>405</v>
      </c>
      <c r="D553" s="20">
        <f>$K553+$R553+$Y553+$AF553+$AM553+$AT553</f>
        <v>15</v>
      </c>
      <c r="E553" s="21">
        <f>$L553+$S553+$Z553+$AG553+$AN553+$AU553</f>
        <v>0</v>
      </c>
      <c r="F553" s="21">
        <f>$M553+$T553+$AA553+$AH553+$AO553+$AV553</f>
        <v>300</v>
      </c>
      <c r="G553" s="22">
        <f>MAX($N553,$U553,$AB553,$AI553,$AP553,$AW553)</f>
        <v>61</v>
      </c>
      <c r="H553" s="22">
        <f>$O553+$V553+$AC553+$AJ553+$AQ553+$AX553</f>
        <v>1</v>
      </c>
      <c r="I553" s="22">
        <f>$P553+$W553+$AD553+$AK553+$AR553+$AY553</f>
        <v>0</v>
      </c>
      <c r="J553" s="23">
        <f>IF(D553-E553&lt;&gt;0,F553/(D553-E553),"")</f>
        <v>20</v>
      </c>
      <c r="K553" s="24"/>
      <c r="L553" s="24"/>
      <c r="M553" s="24"/>
      <c r="N553" s="24"/>
      <c r="O553" s="24"/>
      <c r="P553" s="24"/>
      <c r="Q553" s="26">
        <f>IF(K553-L553&lt;&gt;0,M553/(K553-L553),"")</f>
      </c>
      <c r="R553" s="38"/>
      <c r="S553" s="38"/>
      <c r="T553" s="38"/>
      <c r="U553" s="38"/>
      <c r="V553" s="38"/>
      <c r="W553" s="38"/>
      <c r="X553" s="29">
        <f>IF(R553-S553&lt;&gt;0,T553/(R553-S553),"")</f>
      </c>
      <c r="Y553" s="30">
        <v>2</v>
      </c>
      <c r="Z553" s="30">
        <v>0</v>
      </c>
      <c r="AA553" s="30">
        <v>11</v>
      </c>
      <c r="AB553" s="30">
        <v>6</v>
      </c>
      <c r="AC553" s="30"/>
      <c r="AD553" s="30"/>
      <c r="AE553" s="31">
        <f>IF(Y553-Z553&lt;&gt;0,AA553/(Y553-Z553),"")</f>
        <v>5.5</v>
      </c>
      <c r="AF553" s="57">
        <v>5</v>
      </c>
      <c r="AG553" s="57">
        <v>0</v>
      </c>
      <c r="AH553" s="57">
        <v>89</v>
      </c>
      <c r="AI553" s="57">
        <v>44</v>
      </c>
      <c r="AJ553" s="57"/>
      <c r="AK553" s="57"/>
      <c r="AL553" s="33">
        <f>IF(AF553-AG553&lt;&gt;0,AH553/(AF553-AG553),"")</f>
        <v>17.8</v>
      </c>
      <c r="AM553" s="58">
        <v>8</v>
      </c>
      <c r="AN553" s="58">
        <v>0</v>
      </c>
      <c r="AO553" s="58">
        <v>200</v>
      </c>
      <c r="AP553" s="58">
        <v>61</v>
      </c>
      <c r="AQ553" s="58">
        <v>1</v>
      </c>
      <c r="AR553" s="58"/>
      <c r="AS553" s="35">
        <f>IF(AM553-AN553&lt;&gt;0,AO553/(AM553-AN553),"")</f>
        <v>25</v>
      </c>
      <c r="AT553" s="36"/>
      <c r="AU553" s="36"/>
      <c r="AV553" s="36"/>
      <c r="AW553" s="36"/>
      <c r="AX553" s="36"/>
      <c r="AY553" s="36"/>
      <c r="AZ553" s="36">
        <f>IF(AT553-AU553&lt;&gt;0,AV553/(AT553-AU553),"")</f>
      </c>
    </row>
    <row r="554" spans="1:52" ht="12.75" customHeight="1">
      <c r="A554" s="17" t="s">
        <v>568</v>
      </c>
      <c r="B554" s="17"/>
      <c r="C554" s="17">
        <v>197</v>
      </c>
      <c r="D554" s="20">
        <f>$K554+$R554+$Y554+$AF554+$AM554+$AT554</f>
        <v>1</v>
      </c>
      <c r="E554" s="21">
        <f>$L554+$S554+$Z554+$AG554+$AN554+$AU554</f>
        <v>0</v>
      </c>
      <c r="F554" s="21">
        <f>$M554+$T554+$AA554+$AH554+$AO554+$AV554</f>
        <v>10</v>
      </c>
      <c r="G554" s="22">
        <f>MAX($N554,$U554,$AB554,$AI554,$AP554,$AW554)</f>
        <v>10</v>
      </c>
      <c r="H554" s="22">
        <f>$O554+$V554+$AC554+$AJ554+$AQ554+$AX554</f>
        <v>0</v>
      </c>
      <c r="I554" s="22">
        <f>$P554+$W554+$AD554+$AK554+$AR554+$AY554</f>
        <v>0</v>
      </c>
      <c r="J554" s="23">
        <f>IF(D554-E554&lt;&gt;0,F554/(D554-E554),"")</f>
        <v>10</v>
      </c>
      <c r="K554" s="24"/>
      <c r="L554" s="24"/>
      <c r="M554" s="24"/>
      <c r="N554" s="24"/>
      <c r="O554" s="24"/>
      <c r="P554" s="24"/>
      <c r="Q554" s="26">
        <f>IF(K554-L554&lt;&gt;0,M554/(K554-L554),"")</f>
      </c>
      <c r="R554" s="38">
        <v>1</v>
      </c>
      <c r="S554" s="38">
        <v>0</v>
      </c>
      <c r="T554" s="38">
        <v>10</v>
      </c>
      <c r="U554" s="38">
        <v>10</v>
      </c>
      <c r="V554" s="38"/>
      <c r="W554" s="38"/>
      <c r="X554" s="29">
        <f>IF(R554-S554&lt;&gt;0,T554/(R554-S554),"")</f>
        <v>10</v>
      </c>
      <c r="Y554" s="30"/>
      <c r="Z554" s="30"/>
      <c r="AA554" s="30"/>
      <c r="AB554" s="30"/>
      <c r="AC554" s="30"/>
      <c r="AD554" s="30"/>
      <c r="AE554" s="31">
        <f>IF(Y554-Z554&lt;&gt;0,AA554/(Y554-Z554),"")</f>
      </c>
      <c r="AF554" s="32"/>
      <c r="AG554" s="32"/>
      <c r="AH554" s="32"/>
      <c r="AI554" s="32"/>
      <c r="AJ554" s="32"/>
      <c r="AK554" s="32"/>
      <c r="AL554" s="33">
        <f>IF(AF554-AG554&lt;&gt;0,AH554/(AF554-AG554),"")</f>
      </c>
      <c r="AM554" s="34"/>
      <c r="AN554" s="34"/>
      <c r="AO554" s="34"/>
      <c r="AP554" s="34"/>
      <c r="AQ554" s="34"/>
      <c r="AR554" s="34"/>
      <c r="AS554" s="35">
        <f>IF(AM554-AN554&lt;&gt;0,AO554/(AM554-AN554),"")</f>
      </c>
      <c r="AT554" s="36"/>
      <c r="AU554" s="36"/>
      <c r="AV554" s="36"/>
      <c r="AW554" s="36"/>
      <c r="AX554" s="36"/>
      <c r="AY554" s="36"/>
      <c r="AZ554" s="36">
        <f>IF(AT554-AU554&lt;&gt;0,AV554/(AT554-AU554),"")</f>
      </c>
    </row>
    <row r="555" spans="1:52" ht="12.75" customHeight="1">
      <c r="A555" s="17" t="s">
        <v>569</v>
      </c>
      <c r="B555" s="17"/>
      <c r="C555" s="17">
        <v>582</v>
      </c>
      <c r="D555" s="20">
        <f>$K555+$R555+$Y555+$AF555+$AM555+$AT555</f>
        <v>4</v>
      </c>
      <c r="E555" s="21">
        <f>$L555+$S555+$Z555+$AG555+$AN555+$AU555</f>
        <v>0</v>
      </c>
      <c r="F555" s="21">
        <f>$M555+$T555+$AA555+$AH555+$AO555+$AV555</f>
        <v>4</v>
      </c>
      <c r="G555" s="22">
        <f>MAX($N555,$U555,$AB555,$AI555,$AP555,$AW555)</f>
        <v>4</v>
      </c>
      <c r="H555" s="22">
        <f>$O555+$V555+$AC555+$AJ555+$AQ555+$AX555</f>
        <v>0</v>
      </c>
      <c r="I555" s="22">
        <f>$P555+$W555+$AD555+$AK555+$AR555+$AY555</f>
        <v>0</v>
      </c>
      <c r="J555" s="23">
        <f>IF(D555-E555&lt;&gt;0,F555/(D555-E555),"")</f>
        <v>1</v>
      </c>
      <c r="K555" s="24"/>
      <c r="L555" s="24"/>
      <c r="M555" s="24"/>
      <c r="N555" s="24"/>
      <c r="O555" s="24"/>
      <c r="P555" s="24"/>
      <c r="Q555" s="26">
        <f>IF(K555-L555&lt;&gt;0,M555/(K555-L555),"")</f>
      </c>
      <c r="R555" s="38"/>
      <c r="S555" s="38"/>
      <c r="T555" s="38"/>
      <c r="U555" s="38"/>
      <c r="V555" s="38"/>
      <c r="W555" s="38"/>
      <c r="X555" s="29">
        <f>IF(R555-S555&lt;&gt;0,T555/(R555-S555),"")</f>
      </c>
      <c r="Y555" s="30">
        <v>1</v>
      </c>
      <c r="Z555" s="30">
        <v>0</v>
      </c>
      <c r="AA555" s="30">
        <v>4</v>
      </c>
      <c r="AB555" s="30">
        <v>4</v>
      </c>
      <c r="AC555" s="30"/>
      <c r="AD555" s="30"/>
      <c r="AE555" s="31">
        <f>IF(Y555-Z555&lt;&gt;0,AA555/(Y555-Z555),"")</f>
        <v>4</v>
      </c>
      <c r="AF555" s="32"/>
      <c r="AG555" s="32"/>
      <c r="AH555" s="32"/>
      <c r="AI555" s="32"/>
      <c r="AJ555" s="32"/>
      <c r="AK555" s="32"/>
      <c r="AL555" s="33">
        <f>IF(AF555-AG555&lt;&gt;0,AH555/(AF555-AG555),"")</f>
      </c>
      <c r="AM555" s="40">
        <v>3</v>
      </c>
      <c r="AN555" s="40">
        <v>0</v>
      </c>
      <c r="AO555" s="40">
        <v>0</v>
      </c>
      <c r="AP555" s="40">
        <v>0</v>
      </c>
      <c r="AQ555" s="40"/>
      <c r="AR555" s="40"/>
      <c r="AS555" s="35">
        <f>IF(AM555-AN555&lt;&gt;0,AO555/(AM555-AN555),"")</f>
        <v>0</v>
      </c>
      <c r="AT555" s="36"/>
      <c r="AU555" s="36"/>
      <c r="AV555" s="36"/>
      <c r="AW555" s="36"/>
      <c r="AX555" s="36"/>
      <c r="AY555" s="36"/>
      <c r="AZ555" s="36">
        <f>IF(AT555-AU555&lt;&gt;0,AV555/(AT555-AU555),"")</f>
      </c>
    </row>
    <row r="556" spans="1:52" ht="12.75" customHeight="1">
      <c r="A556" s="17" t="s">
        <v>570</v>
      </c>
      <c r="B556" s="17"/>
      <c r="C556" s="17">
        <v>580</v>
      </c>
      <c r="D556" s="20">
        <f>$K556+$R556+$Y556+$AF556+$AM556+$AT556</f>
        <v>4</v>
      </c>
      <c r="E556" s="21">
        <f>$L556+$S556+$Z556+$AG556+$AN556+$AU556</f>
        <v>1</v>
      </c>
      <c r="F556" s="21">
        <f>$M556+$T556+$AA556+$AH556+$AO556+$AV556</f>
        <v>16</v>
      </c>
      <c r="G556" s="22">
        <f>MAX($N556,$U556,$AB556,$AI556,$AP556,$AW556)</f>
        <v>9</v>
      </c>
      <c r="H556" s="22">
        <f>$O556+$V556+$AC556+$AJ556+$AQ556+$AX556</f>
        <v>0</v>
      </c>
      <c r="I556" s="22">
        <f>$P556+$W556+$AD556+$AK556+$AR556+$AY556</f>
        <v>0</v>
      </c>
      <c r="J556" s="23">
        <f>IF(D556-E556&lt;&gt;0,F556/(D556-E556),"")</f>
        <v>5.333333333333333</v>
      </c>
      <c r="K556" s="24"/>
      <c r="L556" s="24"/>
      <c r="M556" s="24"/>
      <c r="N556" s="24"/>
      <c r="O556" s="24"/>
      <c r="P556" s="24"/>
      <c r="Q556" s="26">
        <f>IF(K556-L556&lt;&gt;0,M556/(K556-L556),"")</f>
      </c>
      <c r="R556" s="38"/>
      <c r="S556" s="38"/>
      <c r="T556" s="38"/>
      <c r="U556" s="38"/>
      <c r="V556" s="38"/>
      <c r="W556" s="38"/>
      <c r="X556" s="29">
        <f>IF(R556-S556&lt;&gt;0,T556/(R556-S556),"")</f>
      </c>
      <c r="Y556" s="30"/>
      <c r="Z556" s="30"/>
      <c r="AA556" s="30"/>
      <c r="AB556" s="30"/>
      <c r="AC556" s="30"/>
      <c r="AD556" s="30"/>
      <c r="AE556" s="31">
        <f>IF(Y556-Z556&lt;&gt;0,AA556/(Y556-Z556),"")</f>
      </c>
      <c r="AF556" s="32">
        <v>2</v>
      </c>
      <c r="AG556" s="32">
        <v>0</v>
      </c>
      <c r="AH556" s="32">
        <v>10</v>
      </c>
      <c r="AI556" s="32">
        <v>9</v>
      </c>
      <c r="AJ556" s="32"/>
      <c r="AK556" s="32"/>
      <c r="AL556" s="33">
        <f>IF(AF556-AG556&lt;&gt;0,AH556/(AF556-AG556),"")</f>
        <v>5</v>
      </c>
      <c r="AM556" s="40">
        <v>2</v>
      </c>
      <c r="AN556" s="40">
        <v>1</v>
      </c>
      <c r="AO556" s="40">
        <v>6</v>
      </c>
      <c r="AP556" s="40">
        <v>6</v>
      </c>
      <c r="AQ556" s="40"/>
      <c r="AR556" s="40"/>
      <c r="AS556" s="35">
        <f>IF(AM556-AN556&lt;&gt;0,AO556/(AM556-AN556),"")</f>
        <v>6</v>
      </c>
      <c r="AT556" s="36"/>
      <c r="AU556" s="36"/>
      <c r="AV556" s="36"/>
      <c r="AW556" s="36"/>
      <c r="AX556" s="36"/>
      <c r="AY556" s="36"/>
      <c r="AZ556" s="36">
        <f>IF(AT556-AU556&lt;&gt;0,AV556/(AT556-AU556),"")</f>
      </c>
    </row>
    <row r="557" spans="1:52" ht="12.75" customHeight="1">
      <c r="A557" s="17" t="s">
        <v>571</v>
      </c>
      <c r="B557" s="17"/>
      <c r="C557" s="17">
        <v>252</v>
      </c>
      <c r="D557" s="20">
        <f>$K557+$R557+$Y557+$AF557+$AM557+$AT557</f>
        <v>3</v>
      </c>
      <c r="E557" s="21">
        <f>$L557+$S557+$Z557+$AG557+$AN557+$AU557</f>
        <v>0</v>
      </c>
      <c r="F557" s="21">
        <f>$M557+$T557+$AA557+$AH557+$AO557+$AV557</f>
        <v>43</v>
      </c>
      <c r="G557" s="22">
        <f>MAX($N557,$U557,$AB557,$AI557,$AP557,$AW557)</f>
        <v>23</v>
      </c>
      <c r="H557" s="22">
        <f>$O557+$V557+$AC557+$AJ557+$AQ557+$AX557</f>
        <v>0</v>
      </c>
      <c r="I557" s="22">
        <f>$P557+$W557+$AD557+$AK557+$AR557+$AY557</f>
        <v>0</v>
      </c>
      <c r="J557" s="23">
        <f>IF(D557-E557&lt;&gt;0,F557/(D557-E557),"")</f>
        <v>14.333333333333334</v>
      </c>
      <c r="K557" s="24"/>
      <c r="L557" s="24"/>
      <c r="M557" s="24"/>
      <c r="N557" s="24"/>
      <c r="O557" s="24"/>
      <c r="P557" s="24"/>
      <c r="Q557" s="26">
        <f>IF(K557-L557&lt;&gt;0,M557/(K557-L557),"")</f>
      </c>
      <c r="R557" s="27"/>
      <c r="S557" s="27"/>
      <c r="T557" s="27"/>
      <c r="U557" s="27"/>
      <c r="V557" s="27"/>
      <c r="W557" s="27"/>
      <c r="X557" s="29">
        <f>IF(R557-S557&lt;&gt;0,T557/(R557-S557),"")</f>
      </c>
      <c r="Y557" s="39">
        <v>1</v>
      </c>
      <c r="Z557" s="39">
        <v>0</v>
      </c>
      <c r="AA557" s="39">
        <v>23</v>
      </c>
      <c r="AB557" s="39">
        <v>23</v>
      </c>
      <c r="AC557" s="39"/>
      <c r="AD557" s="39"/>
      <c r="AE557" s="31">
        <f>IF(Y557-Z557&lt;&gt;0,AA557/(Y557-Z557),"")</f>
        <v>23</v>
      </c>
      <c r="AF557" s="32">
        <v>2</v>
      </c>
      <c r="AG557" s="32">
        <v>0</v>
      </c>
      <c r="AH557" s="32">
        <v>20</v>
      </c>
      <c r="AI557" s="32">
        <v>10</v>
      </c>
      <c r="AJ557" s="32"/>
      <c r="AK557" s="32"/>
      <c r="AL557" s="33">
        <f>IF(AF557-AG557&lt;&gt;0,AH557/(AF557-AG557),"")</f>
        <v>10</v>
      </c>
      <c r="AM557" s="34"/>
      <c r="AN557" s="34"/>
      <c r="AO557" s="34"/>
      <c r="AP557" s="34"/>
      <c r="AQ557" s="34"/>
      <c r="AR557" s="34"/>
      <c r="AS557" s="35">
        <f>IF(AM557-AN557&lt;&gt;0,AO557/(AM557-AN557),"")</f>
      </c>
      <c r="AT557" s="36"/>
      <c r="AU557" s="36"/>
      <c r="AV557" s="36"/>
      <c r="AW557" s="36"/>
      <c r="AX557" s="36"/>
      <c r="AY557" s="36"/>
      <c r="AZ557" s="36">
        <f>IF(AT557-AU557&lt;&gt;0,AV557/(AT557-AU557),"")</f>
      </c>
    </row>
    <row r="558" spans="1:52" ht="12.75" customHeight="1">
      <c r="A558" s="17" t="s">
        <v>572</v>
      </c>
      <c r="B558" s="17"/>
      <c r="C558" s="17">
        <v>149</v>
      </c>
      <c r="D558" s="20">
        <f>$K558+$R558+$Y558+$AF558+$AM558+$AT558</f>
        <v>28</v>
      </c>
      <c r="E558" s="21">
        <f>$L558+$S558+$Z558+$AG558+$AN558+$AU558</f>
        <v>6</v>
      </c>
      <c r="F558" s="21">
        <f>$M558+$T558+$AA558+$AH558+$AO558+$AV558</f>
        <v>109</v>
      </c>
      <c r="G558" s="22">
        <f>MAX($N558,$U558,$AB558,$AI558,$AP558,$AW558)</f>
        <v>15</v>
      </c>
      <c r="H558" s="22">
        <f>$O558+$V558+$AC558+$AJ558+$AQ558+$AX558</f>
        <v>0</v>
      </c>
      <c r="I558" s="22">
        <f>$P558+$W558+$AD558+$AK558+$AR558+$AY558</f>
        <v>0</v>
      </c>
      <c r="J558" s="23">
        <f>IF(D558-E558&lt;&gt;0,F558/(D558-E558),"")</f>
        <v>4.954545454545454</v>
      </c>
      <c r="K558" s="24"/>
      <c r="L558" s="24"/>
      <c r="M558" s="24"/>
      <c r="N558" s="24"/>
      <c r="O558" s="24"/>
      <c r="P558" s="24"/>
      <c r="Q558" s="26">
        <f>IF(K558-L558&lt;&gt;0,M558/(K558-L558),"")</f>
      </c>
      <c r="R558" s="38">
        <v>1</v>
      </c>
      <c r="S558" s="38">
        <v>0</v>
      </c>
      <c r="T558" s="38">
        <v>2</v>
      </c>
      <c r="U558" s="38">
        <v>2</v>
      </c>
      <c r="V558" s="38"/>
      <c r="W558" s="38"/>
      <c r="X558" s="29">
        <f>IF(R558-S558&lt;&gt;0,T558/(R558-S558),"")</f>
        <v>2</v>
      </c>
      <c r="Y558" s="30">
        <v>5</v>
      </c>
      <c r="Z558" s="30">
        <v>2</v>
      </c>
      <c r="AA558" s="30">
        <v>12</v>
      </c>
      <c r="AB558" s="30">
        <v>5</v>
      </c>
      <c r="AC558" s="30"/>
      <c r="AD558" s="30"/>
      <c r="AE558" s="31">
        <f>IF(Y558-Z558&lt;&gt;0,AA558/(Y558-Z558),"")</f>
        <v>4</v>
      </c>
      <c r="AF558" s="32">
        <v>22</v>
      </c>
      <c r="AG558" s="32">
        <v>4</v>
      </c>
      <c r="AH558" s="32">
        <v>95</v>
      </c>
      <c r="AI558" s="32">
        <v>15</v>
      </c>
      <c r="AJ558" s="32"/>
      <c r="AK558" s="32"/>
      <c r="AL558" s="33">
        <f>IF(AF558-AG558&lt;&gt;0,AH558/(AF558-AG558),"")</f>
        <v>5.277777777777778</v>
      </c>
      <c r="AM558" s="34"/>
      <c r="AN558" s="34"/>
      <c r="AO558" s="34"/>
      <c r="AP558" s="34"/>
      <c r="AQ558" s="34"/>
      <c r="AR558" s="34"/>
      <c r="AS558" s="35">
        <f>IF(AM558-AN558&lt;&gt;0,AO558/(AM558-AN558),"")</f>
      </c>
      <c r="AT558" s="36"/>
      <c r="AU558" s="36"/>
      <c r="AV558" s="36"/>
      <c r="AW558" s="36"/>
      <c r="AX558" s="36"/>
      <c r="AY558" s="36"/>
      <c r="AZ558" s="36">
        <f>IF(AT558-AU558&lt;&gt;0,AV558/(AT558-AU558),"")</f>
      </c>
    </row>
    <row r="559" spans="1:52" ht="12.75" customHeight="1">
      <c r="A559" s="17" t="s">
        <v>573</v>
      </c>
      <c r="B559" s="17"/>
      <c r="C559" s="17">
        <v>398</v>
      </c>
      <c r="D559" s="20">
        <f>$K559+$R559+$Y559+$AF559+$AM559+$AT559</f>
        <v>51</v>
      </c>
      <c r="E559" s="21">
        <f>$L559+$S559+$Z559+$AG559+$AN559+$AU559</f>
        <v>8</v>
      </c>
      <c r="F559" s="21">
        <f>$M559+$T559+$AA559+$AH559+$AO559+$AV559</f>
        <v>1257</v>
      </c>
      <c r="G559" s="22">
        <f>MAX($N559,$U559,$AB559,$AI559,$AP559,$AW559)</f>
        <v>177</v>
      </c>
      <c r="H559" s="22">
        <f>$O559+$V559+$AC559+$AJ559+$AQ559+$AX559</f>
        <v>8</v>
      </c>
      <c r="I559" s="22">
        <f>$P559+$W559+$AD559+$AK559+$AR559+$AY559</f>
        <v>1</v>
      </c>
      <c r="J559" s="23">
        <f>IF(D559-E559&lt;&gt;0,F559/(D559-E559),"")</f>
        <v>29.232558139534884</v>
      </c>
      <c r="K559" s="24">
        <v>1</v>
      </c>
      <c r="L559" s="24">
        <v>0</v>
      </c>
      <c r="M559" s="24">
        <v>10</v>
      </c>
      <c r="N559" s="24">
        <v>10</v>
      </c>
      <c r="O559" s="24"/>
      <c r="P559" s="24"/>
      <c r="Q559" s="26">
        <f>IF(K559-L559&lt;&gt;0,M559/(K559-L559),"")</f>
        <v>10</v>
      </c>
      <c r="R559" s="27">
        <v>9</v>
      </c>
      <c r="S559" s="27">
        <v>1</v>
      </c>
      <c r="T559" s="27">
        <v>202</v>
      </c>
      <c r="U559" s="27">
        <v>67</v>
      </c>
      <c r="V559" s="27">
        <v>1</v>
      </c>
      <c r="W559" s="27"/>
      <c r="X559" s="29">
        <f>IF(R559-S559&lt;&gt;0,T559/(R559-S559),"")</f>
        <v>25.25</v>
      </c>
      <c r="Y559" s="39">
        <v>30</v>
      </c>
      <c r="Z559" s="39">
        <v>4</v>
      </c>
      <c r="AA559" s="39">
        <v>578</v>
      </c>
      <c r="AB559" s="39">
        <v>93</v>
      </c>
      <c r="AC559" s="39">
        <v>4</v>
      </c>
      <c r="AD559" s="39"/>
      <c r="AE559" s="31">
        <f>IF(Y559-Z559&lt;&gt;0,AA559/(Y559-Z559),"")</f>
        <v>22.23076923076923</v>
      </c>
      <c r="AF559" s="32">
        <v>3</v>
      </c>
      <c r="AG559" s="32">
        <v>0</v>
      </c>
      <c r="AH559" s="32">
        <v>87</v>
      </c>
      <c r="AI559" s="49">
        <v>77</v>
      </c>
      <c r="AJ559" s="32">
        <v>1</v>
      </c>
      <c r="AK559" s="32"/>
      <c r="AL559" s="33">
        <f>IF(AF559-AG559&lt;&gt;0,AH559/(AF559-AG559),"")</f>
        <v>29</v>
      </c>
      <c r="AM559" s="40">
        <v>8</v>
      </c>
      <c r="AN559" s="40">
        <v>3</v>
      </c>
      <c r="AO559" s="40">
        <v>380</v>
      </c>
      <c r="AP559" s="34">
        <v>177</v>
      </c>
      <c r="AQ559" s="34">
        <v>2</v>
      </c>
      <c r="AR559" s="34">
        <v>1</v>
      </c>
      <c r="AS559" s="35">
        <f>IF(AM559-AN559&lt;&gt;0,AO559/(AM559-AN559),"")</f>
        <v>76</v>
      </c>
      <c r="AT559" s="36"/>
      <c r="AU559" s="36"/>
      <c r="AV559" s="36"/>
      <c r="AW559" s="36"/>
      <c r="AX559" s="36"/>
      <c r="AY559" s="36"/>
      <c r="AZ559" s="36">
        <f>IF(AT559-AU559&lt;&gt;0,AV559/(AT559-AU559),"")</f>
      </c>
    </row>
    <row r="560" spans="1:52" ht="12.75" customHeight="1">
      <c r="A560" s="17" t="s">
        <v>574</v>
      </c>
      <c r="B560" s="17">
        <v>1988</v>
      </c>
      <c r="C560" s="17">
        <v>110</v>
      </c>
      <c r="D560" s="20">
        <f>$K560+$R560+$Y560+$AF560+$AM560+$AT560</f>
        <v>4</v>
      </c>
      <c r="E560" s="21">
        <f>$L560+$S560+$Z560+$AG560+$AN560+$AU560</f>
        <v>0</v>
      </c>
      <c r="F560" s="21">
        <f>$M560+$T560+$AA560+$AH560+$AO560+$AV560</f>
        <v>24</v>
      </c>
      <c r="G560" s="22">
        <f>MAX($N560,$U560,$AB560,$AI560,$AP560,$AW560)</f>
        <v>11</v>
      </c>
      <c r="H560" s="22">
        <f>$O560+$V560+$AC560+$AJ560+$AQ560+$AX560</f>
        <v>0</v>
      </c>
      <c r="I560" s="22">
        <f>$P560+$W560+$AD560+$AK560+$AR560+$AY560</f>
        <v>0</v>
      </c>
      <c r="J560" s="23">
        <f>IF(D560-E560&lt;&gt;0,F560/(D560-E560),"")</f>
        <v>6</v>
      </c>
      <c r="K560" s="24">
        <v>4</v>
      </c>
      <c r="L560" s="24">
        <v>0</v>
      </c>
      <c r="M560" s="24">
        <v>24</v>
      </c>
      <c r="N560" s="24">
        <v>11</v>
      </c>
      <c r="O560" s="24"/>
      <c r="P560" s="24"/>
      <c r="Q560" s="26">
        <f>IF(K560-L560&lt;&gt;0,M560/(K560-L560),"")</f>
        <v>6</v>
      </c>
      <c r="R560" s="38"/>
      <c r="S560" s="38"/>
      <c r="T560" s="38"/>
      <c r="U560" s="38"/>
      <c r="V560" s="38"/>
      <c r="W560" s="38"/>
      <c r="X560" s="29">
        <f>IF(R560-S560&lt;&gt;0,T560/(R560-S560),"")</f>
      </c>
      <c r="Y560" s="30"/>
      <c r="Z560" s="30"/>
      <c r="AA560" s="30"/>
      <c r="AB560" s="30"/>
      <c r="AC560" s="30"/>
      <c r="AD560" s="30"/>
      <c r="AE560" s="31">
        <f>IF(Y560-Z560&lt;&gt;0,AA560/(Y560-Z560),"")</f>
      </c>
      <c r="AF560" s="32"/>
      <c r="AG560" s="32"/>
      <c r="AH560" s="32"/>
      <c r="AI560" s="32"/>
      <c r="AJ560" s="32"/>
      <c r="AK560" s="32"/>
      <c r="AL560" s="33">
        <f>IF(AF560-AG560&lt;&gt;0,AH560/(AF560-AG560),"")</f>
      </c>
      <c r="AM560" s="34"/>
      <c r="AN560" s="34"/>
      <c r="AO560" s="34"/>
      <c r="AP560" s="34"/>
      <c r="AQ560" s="34"/>
      <c r="AR560" s="34"/>
      <c r="AS560" s="35">
        <f>IF(AM560-AN560&lt;&gt;0,AO560/(AM560-AN560),"")</f>
      </c>
      <c r="AT560" s="36"/>
      <c r="AU560" s="36"/>
      <c r="AV560" s="36"/>
      <c r="AW560" s="36"/>
      <c r="AX560" s="36"/>
      <c r="AY560" s="36"/>
      <c r="AZ560" s="36">
        <f>IF(AT560-AU560&lt;&gt;0,AV560/(AT560-AU560),"")</f>
      </c>
    </row>
    <row r="561" spans="1:52" ht="12.75" customHeight="1">
      <c r="A561" s="17" t="s">
        <v>575</v>
      </c>
      <c r="B561" s="17"/>
      <c r="C561" s="17">
        <v>369</v>
      </c>
      <c r="D561" s="20">
        <f>$K561+$R561+$Y561+$AF561+$AM561+$AT561</f>
        <v>4</v>
      </c>
      <c r="E561" s="21">
        <f>$L561+$S561+$Z561+$AG561+$AN561+$AU561</f>
        <v>0</v>
      </c>
      <c r="F561" s="21">
        <f>$M561+$T561+$AA561+$AH561+$AO561+$AV561</f>
        <v>19</v>
      </c>
      <c r="G561" s="22">
        <f>MAX($N561,$U561,$AB561,$AI561,$AP561,$AW561)</f>
        <v>15</v>
      </c>
      <c r="H561" s="22">
        <f>$O561+$V561+$AC561+$AJ561+$AQ561+$AX561</f>
        <v>0</v>
      </c>
      <c r="I561" s="22">
        <f>$P561+$W561+$AD561+$AK561+$AR561+$AY561</f>
        <v>0</v>
      </c>
      <c r="J561" s="23">
        <f>IF(D561-E561&lt;&gt;0,F561/(D561-E561),"")</f>
        <v>4.75</v>
      </c>
      <c r="K561" s="24"/>
      <c r="L561" s="24"/>
      <c r="M561" s="24"/>
      <c r="N561" s="24"/>
      <c r="O561" s="24"/>
      <c r="P561" s="24"/>
      <c r="Q561" s="26">
        <f>IF(K561-L561&lt;&gt;0,M561/(K561-L561),"")</f>
      </c>
      <c r="R561" s="38"/>
      <c r="S561" s="38"/>
      <c r="T561" s="38"/>
      <c r="U561" s="38"/>
      <c r="V561" s="38"/>
      <c r="W561" s="38"/>
      <c r="X561" s="29">
        <f>IF(R561-S561&lt;&gt;0,T561/(R561-S561),"")</f>
      </c>
      <c r="Y561" s="50">
        <v>2</v>
      </c>
      <c r="Z561" s="50">
        <v>0</v>
      </c>
      <c r="AA561" s="50">
        <v>4</v>
      </c>
      <c r="AB561" s="30">
        <v>4</v>
      </c>
      <c r="AC561" s="30"/>
      <c r="AD561" s="30"/>
      <c r="AE561" s="31">
        <f>IF(Y561-Z561&lt;&gt;0,AA561/(Y561-Z561),"")</f>
        <v>2</v>
      </c>
      <c r="AF561" s="32">
        <v>2</v>
      </c>
      <c r="AG561" s="32">
        <v>0</v>
      </c>
      <c r="AH561" s="32">
        <v>15</v>
      </c>
      <c r="AI561" s="32">
        <v>15</v>
      </c>
      <c r="AJ561" s="32"/>
      <c r="AK561" s="32"/>
      <c r="AL561" s="33">
        <f>IF(AF561-AG561&lt;&gt;0,AH561/(AF561-AG561),"")</f>
        <v>7.5</v>
      </c>
      <c r="AM561" s="34"/>
      <c r="AN561" s="34"/>
      <c r="AO561" s="34"/>
      <c r="AP561" s="34"/>
      <c r="AQ561" s="34"/>
      <c r="AR561" s="34"/>
      <c r="AS561" s="35">
        <f>IF(AM561-AN561&lt;&gt;0,AO561/(AM561-AN561),"")</f>
      </c>
      <c r="AT561" s="36"/>
      <c r="AU561" s="36"/>
      <c r="AV561" s="36"/>
      <c r="AW561" s="36"/>
      <c r="AX561" s="36"/>
      <c r="AY561" s="36"/>
      <c r="AZ561" s="36">
        <f>IF(AT561-AU561&lt;&gt;0,AV561/(AT561-AU561),"")</f>
      </c>
    </row>
    <row r="562" spans="1:52" ht="12.75" customHeight="1">
      <c r="A562" s="17" t="s">
        <v>576</v>
      </c>
      <c r="B562" s="17">
        <v>1978</v>
      </c>
      <c r="C562" s="17">
        <v>42</v>
      </c>
      <c r="D562" s="20">
        <f>$K562+$R562+$Y562+$AF562+$AM562+$AT562</f>
        <v>95</v>
      </c>
      <c r="E562" s="21">
        <f>$L562+$S562+$Z562+$AG562+$AN562+$AU562</f>
        <v>4</v>
      </c>
      <c r="F562" s="21">
        <f>$M562+$T562+$AA562+$AH562+$AO562+$AV562</f>
        <v>1179</v>
      </c>
      <c r="G562" s="22">
        <f>MAX($N562,$U562,$AB562,$AI562,$AP562,$AW562)</f>
        <v>61</v>
      </c>
      <c r="H562" s="22">
        <f>$O562+$V562+$AC562+$AJ562+$AQ562+$AX562</f>
        <v>2</v>
      </c>
      <c r="I562" s="22">
        <f>$P562+$W562+$AD562+$AK562+$AR562+$AY562</f>
        <v>0</v>
      </c>
      <c r="J562" s="23">
        <f>IF(D562-E562&lt;&gt;0,F562/(D562-E562),"")</f>
        <v>12.956043956043956</v>
      </c>
      <c r="K562" s="24">
        <v>1</v>
      </c>
      <c r="L562" s="24">
        <v>0</v>
      </c>
      <c r="M562" s="24">
        <v>0</v>
      </c>
      <c r="N562" s="24">
        <v>0</v>
      </c>
      <c r="O562" s="24"/>
      <c r="P562" s="24"/>
      <c r="Q562" s="26">
        <f>IF(K562-L562&lt;&gt;0,M562/(K562-L562),"")</f>
        <v>0</v>
      </c>
      <c r="R562" s="38">
        <v>45</v>
      </c>
      <c r="S562" s="38">
        <v>2</v>
      </c>
      <c r="T562" s="38">
        <v>614</v>
      </c>
      <c r="U562" s="38">
        <v>51</v>
      </c>
      <c r="V562" s="38">
        <v>1</v>
      </c>
      <c r="W562" s="38"/>
      <c r="X562" s="29">
        <f>IF(R562-S562&lt;&gt;0,T562/(R562-S562),"")</f>
        <v>14.279069767441861</v>
      </c>
      <c r="Y562" s="30">
        <v>26</v>
      </c>
      <c r="Z562" s="30">
        <v>1</v>
      </c>
      <c r="AA562" s="30">
        <v>259</v>
      </c>
      <c r="AB562" s="30">
        <v>39</v>
      </c>
      <c r="AC562" s="30"/>
      <c r="AD562" s="30"/>
      <c r="AE562" s="31">
        <f>IF(Y562-Z562&lt;&gt;0,AA562/(Y562-Z562),"")</f>
        <v>10.36</v>
      </c>
      <c r="AF562" s="32">
        <v>23</v>
      </c>
      <c r="AG562" s="32">
        <v>1</v>
      </c>
      <c r="AH562" s="32">
        <v>306</v>
      </c>
      <c r="AI562" s="32">
        <v>61</v>
      </c>
      <c r="AJ562" s="32">
        <v>1</v>
      </c>
      <c r="AK562" s="32"/>
      <c r="AL562" s="33">
        <f>IF(AF562-AG562&lt;&gt;0,AH562/(AF562-AG562),"")</f>
        <v>13.909090909090908</v>
      </c>
      <c r="AM562" s="34"/>
      <c r="AN562" s="34"/>
      <c r="AO562" s="34"/>
      <c r="AP562" s="34"/>
      <c r="AQ562" s="34"/>
      <c r="AR562" s="34"/>
      <c r="AS562" s="35">
        <f>IF(AM562-AN562&lt;&gt;0,AO562/(AM562-AN562),"")</f>
      </c>
      <c r="AT562" s="36"/>
      <c r="AU562" s="36"/>
      <c r="AV562" s="36"/>
      <c r="AW562" s="36"/>
      <c r="AX562" s="36"/>
      <c r="AY562" s="36"/>
      <c r="AZ562" s="36">
        <f>IF(AT562-AU562&lt;&gt;0,AV562/(AT562-AU562),"")</f>
      </c>
    </row>
    <row r="563" spans="1:52" ht="12.75" customHeight="1">
      <c r="A563" s="17" t="s">
        <v>577</v>
      </c>
      <c r="B563" s="17"/>
      <c r="C563" s="17"/>
      <c r="D563" s="20">
        <f>$K563+$R563+$Y563+$AF563+$AM563+$AT563</f>
        <v>1</v>
      </c>
      <c r="E563" s="21">
        <f>$L563+$S563+$Z563+$AG563+$AN563+$AU563</f>
        <v>0</v>
      </c>
      <c r="F563" s="21">
        <f>$M563+$T563+$AA563+$AH563+$AO563+$AV563</f>
        <v>1</v>
      </c>
      <c r="G563" s="22">
        <f>MAX($N563,$U563,$AB563,$AI563,$AP563,$AW563)</f>
        <v>1</v>
      </c>
      <c r="H563" s="22">
        <f>$O563+$V563+$AC563+$AJ563+$AQ563+$AX563</f>
        <v>0</v>
      </c>
      <c r="I563" s="22">
        <f>$P563+$W563+$AD563+$AK563+$AR563+$AY563</f>
        <v>0</v>
      </c>
      <c r="J563" s="23">
        <f>IF(D563-E563&lt;&gt;0,F563/(D563-E563),"")</f>
        <v>1</v>
      </c>
      <c r="K563" s="24"/>
      <c r="L563" s="24"/>
      <c r="M563" s="24"/>
      <c r="N563" s="24"/>
      <c r="O563" s="24"/>
      <c r="P563" s="24"/>
      <c r="Q563" s="26">
        <f>IF(K563-L563&lt;&gt;0,M563/(K563-L563),"")</f>
      </c>
      <c r="R563" s="27"/>
      <c r="S563" s="27"/>
      <c r="T563" s="27"/>
      <c r="U563" s="27"/>
      <c r="V563" s="27"/>
      <c r="W563" s="27"/>
      <c r="X563" s="29">
        <f>IF(R563-S563&lt;&gt;0,T563/(R563-S563),"")</f>
      </c>
      <c r="Y563" s="30">
        <v>1</v>
      </c>
      <c r="Z563" s="30">
        <v>0</v>
      </c>
      <c r="AA563" s="30">
        <v>1</v>
      </c>
      <c r="AB563" s="30">
        <v>1</v>
      </c>
      <c r="AC563" s="30"/>
      <c r="AD563" s="30"/>
      <c r="AE563" s="31">
        <f>IF(Y563-Z563&lt;&gt;0,AA563/(Y563-Z563),"")</f>
        <v>1</v>
      </c>
      <c r="AF563" s="32"/>
      <c r="AG563" s="32"/>
      <c r="AH563" s="32"/>
      <c r="AI563" s="32"/>
      <c r="AJ563" s="32"/>
      <c r="AK563" s="32"/>
      <c r="AL563" s="33">
        <f>IF(AF563-AG563&lt;&gt;0,AH563/(AF563-AG563),"")</f>
      </c>
      <c r="AM563" s="34"/>
      <c r="AN563" s="34"/>
      <c r="AO563" s="34"/>
      <c r="AP563" s="34"/>
      <c r="AQ563" s="34"/>
      <c r="AR563" s="34"/>
      <c r="AS563" s="35">
        <f>IF(AM563-AN563&lt;&gt;0,AO563/(AM563-AN563),"")</f>
      </c>
      <c r="AT563" s="36"/>
      <c r="AU563" s="36"/>
      <c r="AV563" s="36"/>
      <c r="AW563" s="36"/>
      <c r="AX563" s="36"/>
      <c r="AY563" s="36"/>
      <c r="AZ563" s="36">
        <f>IF(AT563-AU563&lt;&gt;0,AV563/(AT563-AU563),"")</f>
      </c>
    </row>
    <row r="564" spans="1:52" ht="12.75" customHeight="1">
      <c r="A564" s="17" t="s">
        <v>578</v>
      </c>
      <c r="B564" s="17"/>
      <c r="C564" s="17">
        <v>219</v>
      </c>
      <c r="D564" s="20">
        <f>$K564+$R564+$Y564+$AF564+$AM564+$AT564</f>
        <v>2</v>
      </c>
      <c r="E564" s="21">
        <f>$L564+$S564+$Z564+$AG564+$AN564+$AU564</f>
        <v>0</v>
      </c>
      <c r="F564" s="21">
        <f>$M564+$T564+$AA564+$AH564+$AO564+$AV564</f>
        <v>5</v>
      </c>
      <c r="G564" s="22">
        <f>MAX($N564,$U564,$AB564,$AI564,$AP564,$AW564)</f>
        <v>5</v>
      </c>
      <c r="H564" s="22">
        <f>$O564+$V564+$AC564+$AJ564+$AQ564+$AX564</f>
        <v>0</v>
      </c>
      <c r="I564" s="22">
        <f>$P564+$W564+$AD564+$AK564+$AR564+$AY564</f>
        <v>0</v>
      </c>
      <c r="J564" s="23">
        <f>IF(D564-E564&lt;&gt;0,F564/(D564-E564),"")</f>
        <v>2.5</v>
      </c>
      <c r="K564" s="24"/>
      <c r="L564" s="24"/>
      <c r="M564" s="24"/>
      <c r="N564" s="24"/>
      <c r="O564" s="24"/>
      <c r="P564" s="24"/>
      <c r="Q564" s="26">
        <f>IF(K564-L564&lt;&gt;0,M564/(K564-L564),"")</f>
      </c>
      <c r="R564" s="38">
        <v>2</v>
      </c>
      <c r="S564" s="38">
        <v>0</v>
      </c>
      <c r="T564" s="38">
        <v>5</v>
      </c>
      <c r="U564" s="38">
        <v>5</v>
      </c>
      <c r="V564" s="38"/>
      <c r="W564" s="38"/>
      <c r="X564" s="29">
        <f>IF(R564-S564&lt;&gt;0,T564/(R564-S564),"")</f>
        <v>2.5</v>
      </c>
      <c r="Y564" s="30"/>
      <c r="Z564" s="30"/>
      <c r="AA564" s="30"/>
      <c r="AB564" s="30"/>
      <c r="AC564" s="30"/>
      <c r="AD564" s="30"/>
      <c r="AE564" s="31">
        <f>IF(Y564-Z564&lt;&gt;0,AA564/(Y564-Z564),"")</f>
      </c>
      <c r="AF564" s="32"/>
      <c r="AG564" s="32"/>
      <c r="AH564" s="32"/>
      <c r="AI564" s="32"/>
      <c r="AJ564" s="32"/>
      <c r="AK564" s="32"/>
      <c r="AL564" s="33">
        <f>IF(AF564-AG564&lt;&gt;0,AH564/(AF564-AG564),"")</f>
      </c>
      <c r="AM564" s="34"/>
      <c r="AN564" s="34"/>
      <c r="AO564" s="34"/>
      <c r="AP564" s="34"/>
      <c r="AQ564" s="34"/>
      <c r="AR564" s="34"/>
      <c r="AS564" s="35">
        <f>IF(AM564-AN564&lt;&gt;0,AO564/(AM564-AN564),"")</f>
      </c>
      <c r="AT564" s="36"/>
      <c r="AU564" s="36"/>
      <c r="AV564" s="36"/>
      <c r="AW564" s="36"/>
      <c r="AX564" s="36"/>
      <c r="AY564" s="36"/>
      <c r="AZ564" s="36">
        <f>IF(AT564-AU564&lt;&gt;0,AV564/(AT564-AU564),"")</f>
      </c>
    </row>
    <row r="565" spans="1:52" ht="12.75" customHeight="1">
      <c r="A565" s="17" t="s">
        <v>579</v>
      </c>
      <c r="B565" s="17">
        <v>1979</v>
      </c>
      <c r="C565" s="17">
        <v>51</v>
      </c>
      <c r="D565" s="20">
        <f>$K565+$R565+$Y565+$AF565+$AM565+$AT565</f>
        <v>5</v>
      </c>
      <c r="E565" s="21">
        <f>$L565+$S565+$Z565+$AG565+$AN565+$AU565</f>
        <v>1</v>
      </c>
      <c r="F565" s="21">
        <f>$M565+$T565+$AA565+$AH565+$AO565+$AV565</f>
        <v>36</v>
      </c>
      <c r="G565" s="22">
        <f>MAX($N565,$U565,$AB565,$AI565,$AP565,$AW565)</f>
        <v>24</v>
      </c>
      <c r="H565" s="22">
        <f>$O565+$V565+$AC565+$AJ565+$AQ565+$AX565</f>
        <v>0</v>
      </c>
      <c r="I565" s="22">
        <f>$P565+$W565+$AD565+$AK565+$AR565+$AY565</f>
        <v>0</v>
      </c>
      <c r="J565" s="23">
        <f>IF(D565-E565&lt;&gt;0,F565/(D565-E565),"")</f>
        <v>9</v>
      </c>
      <c r="K565" s="24"/>
      <c r="L565" s="24"/>
      <c r="M565" s="24"/>
      <c r="N565" s="24"/>
      <c r="O565" s="24"/>
      <c r="P565" s="24"/>
      <c r="Q565" s="26">
        <f>IF(K565-L565&lt;&gt;0,M565/(K565-L565),"")</f>
      </c>
      <c r="R565" s="38">
        <v>5</v>
      </c>
      <c r="S565" s="38">
        <v>1</v>
      </c>
      <c r="T565" s="38">
        <v>36</v>
      </c>
      <c r="U565" s="38">
        <v>24</v>
      </c>
      <c r="V565" s="38"/>
      <c r="W565" s="38"/>
      <c r="X565" s="29">
        <f>IF(R565-S565&lt;&gt;0,T565/(R565-S565),"")</f>
        <v>9</v>
      </c>
      <c r="Y565" s="30"/>
      <c r="Z565" s="30"/>
      <c r="AA565" s="30"/>
      <c r="AB565" s="30"/>
      <c r="AC565" s="30"/>
      <c r="AD565" s="30"/>
      <c r="AE565" s="31">
        <f>IF(Y565-Z565&lt;&gt;0,AA565/(Y565-Z565),"")</f>
      </c>
      <c r="AF565" s="32"/>
      <c r="AG565" s="32"/>
      <c r="AH565" s="32"/>
      <c r="AI565" s="32"/>
      <c r="AJ565" s="32"/>
      <c r="AK565" s="32"/>
      <c r="AL565" s="33">
        <f>IF(AF565-AG565&lt;&gt;0,AH565/(AF565-AG565),"")</f>
      </c>
      <c r="AM565" s="34"/>
      <c r="AN565" s="34"/>
      <c r="AO565" s="34"/>
      <c r="AP565" s="34"/>
      <c r="AQ565" s="34"/>
      <c r="AR565" s="34"/>
      <c r="AS565" s="35">
        <f>IF(AM565-AN565&lt;&gt;0,AO565/(AM565-AN565),"")</f>
      </c>
      <c r="AT565" s="36"/>
      <c r="AU565" s="36"/>
      <c r="AV565" s="36"/>
      <c r="AW565" s="36"/>
      <c r="AX565" s="36"/>
      <c r="AY565" s="36"/>
      <c r="AZ565" s="36">
        <f>IF(AT565-AU565&lt;&gt;0,AV565/(AT565-AU565),"")</f>
      </c>
    </row>
    <row r="566" spans="1:52" ht="12.75" customHeight="1">
      <c r="A566" s="51" t="s">
        <v>580</v>
      </c>
      <c r="B566" s="51"/>
      <c r="C566" s="17">
        <v>629</v>
      </c>
      <c r="D566" s="20">
        <f>$K566+$R566+$Y566+$AF566+$AM566+$AT566</f>
        <v>2</v>
      </c>
      <c r="E566" s="21">
        <f>$L566+$S566+$Z566+$AG566+$AN566+$AU566</f>
        <v>1</v>
      </c>
      <c r="F566" s="21">
        <f>$M566+$T566+$AA566+$AH566+$AO566+$AV566</f>
        <v>1</v>
      </c>
      <c r="G566" s="22">
        <f>MAX($N566,$U566,$AB566,$AI566,$AP566,$AW566)</f>
        <v>1</v>
      </c>
      <c r="H566" s="22">
        <f>$O566+$V566+$AC566+$AJ566+$AQ566+$AX566</f>
        <v>0</v>
      </c>
      <c r="I566" s="22">
        <f>$P566+$W566+$AD566+$AK566+$AR566+$AY566</f>
        <v>0</v>
      </c>
      <c r="J566" s="23">
        <f>IF(D566-E566&lt;&gt;0,F566/(D566-E566),"")</f>
        <v>1</v>
      </c>
      <c r="K566" s="36"/>
      <c r="L566" s="36"/>
      <c r="M566" s="36"/>
      <c r="N566" s="36"/>
      <c r="O566" s="36"/>
      <c r="P566" s="36"/>
      <c r="Q566" s="26">
        <f>IF(K566-L566&lt;&gt;0,M566/(K566-L566),"")</f>
      </c>
      <c r="R566" s="44">
        <v>1</v>
      </c>
      <c r="S566" s="44">
        <v>0</v>
      </c>
      <c r="T566" s="44">
        <v>0</v>
      </c>
      <c r="U566" s="44">
        <v>0</v>
      </c>
      <c r="V566" s="44"/>
      <c r="W566" s="44"/>
      <c r="X566" s="29">
        <f>IF(R566-S566&lt;&gt;0,T566/(R566-S566),"")</f>
        <v>0</v>
      </c>
      <c r="Y566" s="52"/>
      <c r="Z566" s="52"/>
      <c r="AA566" s="52"/>
      <c r="AB566" s="52"/>
      <c r="AC566" s="52"/>
      <c r="AD566" s="52"/>
      <c r="AE566" s="31">
        <f>IF(Y566-Z566&lt;&gt;0,AA566/(Y566-Z566),"")</f>
      </c>
      <c r="AF566" s="47">
        <v>1</v>
      </c>
      <c r="AG566" s="47">
        <v>1</v>
      </c>
      <c r="AH566" s="47">
        <v>1</v>
      </c>
      <c r="AI566" s="70">
        <v>1</v>
      </c>
      <c r="AJ566" s="47"/>
      <c r="AK566" s="47"/>
      <c r="AL566" s="33">
        <f>IF(AF566-AG566&lt;&gt;0,AH566/(AF566-AG566),"")</f>
      </c>
      <c r="AM566" s="48"/>
      <c r="AN566" s="48"/>
      <c r="AO566" s="48"/>
      <c r="AP566" s="48"/>
      <c r="AQ566" s="48"/>
      <c r="AR566" s="48"/>
      <c r="AS566" s="35">
        <f>IF(AM566-AN566&lt;&gt;0,AO566/(AM566-AN566),"")</f>
      </c>
      <c r="AT566" s="36"/>
      <c r="AU566" s="36"/>
      <c r="AV566" s="36"/>
      <c r="AW566" s="36"/>
      <c r="AX566" s="36"/>
      <c r="AY566" s="36"/>
      <c r="AZ566" s="36">
        <f>IF(AT566-AU566&lt;&gt;0,AV566/(AT566-AU566),"")</f>
      </c>
    </row>
    <row r="567" spans="1:52" ht="12.75" customHeight="1">
      <c r="A567" s="51" t="s">
        <v>581</v>
      </c>
      <c r="B567" s="51"/>
      <c r="C567" s="17">
        <v>635</v>
      </c>
      <c r="D567" s="20">
        <f>$K567+$R567+$Y567+$AF567+$AM567+$AT567</f>
        <v>4</v>
      </c>
      <c r="E567" s="21">
        <f>$L567+$S567+$Z567+$AG567+$AN567+$AU567</f>
        <v>1</v>
      </c>
      <c r="F567" s="21">
        <f>$M567+$T567+$AA567+$AH567+$AO567+$AV567</f>
        <v>23</v>
      </c>
      <c r="G567" s="22">
        <f>MAX($N567,$U567,$AB567,$AI567,$AP567,$AW567)</f>
        <v>12</v>
      </c>
      <c r="H567" s="22">
        <f>$O567+$V567+$AC567+$AJ567+$AQ567+$AX567</f>
        <v>0</v>
      </c>
      <c r="I567" s="22">
        <f>$P567+$W567+$AD567+$AK567+$AR567+$AY567</f>
        <v>0</v>
      </c>
      <c r="J567" s="23">
        <f>IF(D567-E567&lt;&gt;0,F567/(D567-E567),"")</f>
        <v>7.666666666666667</v>
      </c>
      <c r="K567" s="77">
        <v>4</v>
      </c>
      <c r="L567" s="77">
        <v>1</v>
      </c>
      <c r="M567" s="77">
        <v>23</v>
      </c>
      <c r="N567" s="77">
        <v>12</v>
      </c>
      <c r="O567" s="36"/>
      <c r="P567" s="36"/>
      <c r="Q567" s="26">
        <f>IF(K567-L567&lt;&gt;0,M567/(K567-L567),"")</f>
        <v>7.666666666666667</v>
      </c>
      <c r="R567" s="44"/>
      <c r="S567" s="44"/>
      <c r="T567" s="44"/>
      <c r="U567" s="44"/>
      <c r="V567" s="44"/>
      <c r="W567" s="44"/>
      <c r="X567" s="29">
        <f>IF(R567-S567&lt;&gt;0,T567/(R567-S567),"")</f>
      </c>
      <c r="Y567" s="52"/>
      <c r="Z567" s="52"/>
      <c r="AA567" s="52"/>
      <c r="AB567" s="52"/>
      <c r="AC567" s="52"/>
      <c r="AD567" s="52"/>
      <c r="AE567" s="31">
        <f>IF(Y567-Z567&lt;&gt;0,AA567/(Y567-Z567),"")</f>
      </c>
      <c r="AF567" s="47"/>
      <c r="AG567" s="47"/>
      <c r="AH567" s="47"/>
      <c r="AI567" s="47"/>
      <c r="AJ567" s="47"/>
      <c r="AK567" s="47"/>
      <c r="AL567" s="33">
        <f>IF(AF567-AG567&lt;&gt;0,AH567/(AF567-AG567),"")</f>
      </c>
      <c r="AM567" s="48"/>
      <c r="AN567" s="48"/>
      <c r="AO567" s="48"/>
      <c r="AP567" s="48"/>
      <c r="AQ567" s="48"/>
      <c r="AR567" s="48"/>
      <c r="AS567" s="35">
        <f>IF(AM567-AN567&lt;&gt;0,AO567/(AM567-AN567),"")</f>
      </c>
      <c r="AT567" s="36"/>
      <c r="AU567" s="36"/>
      <c r="AV567" s="36"/>
      <c r="AW567" s="36"/>
      <c r="AX567" s="36"/>
      <c r="AY567" s="36"/>
      <c r="AZ567" s="36">
        <f>IF(AT567-AU567&lt;&gt;0,AV567/(AT567-AU567),"")</f>
      </c>
    </row>
    <row r="568" spans="1:52" ht="12.75" customHeight="1">
      <c r="A568" s="17" t="s">
        <v>582</v>
      </c>
      <c r="B568" s="17"/>
      <c r="C568" s="17">
        <v>361</v>
      </c>
      <c r="D568" s="20">
        <f>$K568+$R568+$Y568+$AF568+$AM568+$AT568</f>
        <v>1</v>
      </c>
      <c r="E568" s="21">
        <f>$L568+$S568+$Z568+$AG568+$AN568+$AU568</f>
        <v>0</v>
      </c>
      <c r="F568" s="21">
        <f>$M568+$T568+$AA568+$AH568+$AO568+$AV568</f>
        <v>0</v>
      </c>
      <c r="G568" s="22">
        <f>MAX($N568,$U568,$AB568,$AI568,$AP568,$AW568)</f>
        <v>0</v>
      </c>
      <c r="H568" s="22">
        <f>$O568+$V568+$AC568+$AJ568+$AQ568+$AX568</f>
        <v>0</v>
      </c>
      <c r="I568" s="22">
        <f>$P568+$W568+$AD568+$AK568+$AR568+$AY568</f>
        <v>0</v>
      </c>
      <c r="J568" s="23">
        <f>IF(D568-E568&lt;&gt;0,F568/(D568-E568),"")</f>
        <v>0</v>
      </c>
      <c r="K568" s="24"/>
      <c r="L568" s="24"/>
      <c r="M568" s="24"/>
      <c r="N568" s="24"/>
      <c r="O568" s="24"/>
      <c r="P568" s="24"/>
      <c r="Q568" s="26">
        <f>IF(K568-L568&lt;&gt;0,M568/(K568-L568),"")</f>
      </c>
      <c r="R568" s="27"/>
      <c r="S568" s="27"/>
      <c r="T568" s="27"/>
      <c r="U568" s="27"/>
      <c r="V568" s="27"/>
      <c r="W568" s="27"/>
      <c r="X568" s="29">
        <f>IF(R568-S568&lt;&gt;0,T568/(R568-S568),"")</f>
      </c>
      <c r="Y568" s="30"/>
      <c r="Z568" s="30"/>
      <c r="AA568" s="30"/>
      <c r="AB568" s="30"/>
      <c r="AC568" s="30"/>
      <c r="AD568" s="30"/>
      <c r="AE568" s="31">
        <f>IF(Y568-Z568&lt;&gt;0,AA568/(Y568-Z568),"")</f>
      </c>
      <c r="AF568" s="32">
        <v>1</v>
      </c>
      <c r="AG568" s="32">
        <v>0</v>
      </c>
      <c r="AH568" s="32">
        <v>0</v>
      </c>
      <c r="AI568" s="32">
        <v>0</v>
      </c>
      <c r="AJ568" s="32"/>
      <c r="AK568" s="32"/>
      <c r="AL568" s="33">
        <f>IF(AF568-AG568&lt;&gt;0,AH568/(AF568-AG568),"")</f>
        <v>0</v>
      </c>
      <c r="AM568" s="34"/>
      <c r="AN568" s="34"/>
      <c r="AO568" s="34"/>
      <c r="AP568" s="34"/>
      <c r="AQ568" s="34"/>
      <c r="AR568" s="34"/>
      <c r="AS568" s="35">
        <f>IF(AM568-AN568&lt;&gt;0,AO568/(AM568-AN568),"")</f>
      </c>
      <c r="AT568" s="36"/>
      <c r="AU568" s="36"/>
      <c r="AV568" s="36"/>
      <c r="AW568" s="36"/>
      <c r="AX568" s="36"/>
      <c r="AY568" s="36"/>
      <c r="AZ568" s="36">
        <f>IF(AT568-AU568&lt;&gt;0,AV568/(AT568-AU568),"")</f>
      </c>
    </row>
    <row r="569" spans="1:52" ht="12.75" customHeight="1">
      <c r="A569" s="54" t="s">
        <v>583</v>
      </c>
      <c r="B569" s="54"/>
      <c r="C569" s="17">
        <v>362</v>
      </c>
      <c r="D569" s="20">
        <f>$K569+$R569+$Y569+$AF569+$AM569+$AT569</f>
        <v>36</v>
      </c>
      <c r="E569" s="21">
        <f>$L569+$S569+$Z569+$AG569+$AN569+$AU569</f>
        <v>8</v>
      </c>
      <c r="F569" s="21">
        <f>$M569+$T569+$AA569+$AH569+$AO569+$AV569</f>
        <v>587</v>
      </c>
      <c r="G569" s="22">
        <f>MAX($N569,$U569,$AB569,$AI569,$AP569,$AW569)</f>
        <v>70</v>
      </c>
      <c r="H569" s="22">
        <f>$O569+$V569+$AC569+$AJ569+$AQ569+$AX569</f>
        <v>3</v>
      </c>
      <c r="I569" s="22">
        <f>$P569+$W569+$AD569+$AK569+$AR569+$AY569</f>
        <v>0</v>
      </c>
      <c r="J569" s="23">
        <f>IF(D569-E569&lt;&gt;0,F569/(D569-E569),"")</f>
        <v>20.964285714285715</v>
      </c>
      <c r="K569" s="24">
        <v>13</v>
      </c>
      <c r="L569" s="24">
        <v>4</v>
      </c>
      <c r="M569" s="24">
        <v>161</v>
      </c>
      <c r="N569" s="24">
        <v>60</v>
      </c>
      <c r="O569" s="24">
        <v>1</v>
      </c>
      <c r="P569" s="24"/>
      <c r="Q569" s="26">
        <f>IF(K569-L569&lt;&gt;0,M569/(K569-L569),"")</f>
        <v>17.88888888888889</v>
      </c>
      <c r="R569" s="27">
        <v>14</v>
      </c>
      <c r="S569" s="27">
        <f>(1+1)+0</f>
        <v>2</v>
      </c>
      <c r="T569" s="27">
        <v>312</v>
      </c>
      <c r="U569" s="37">
        <v>70</v>
      </c>
      <c r="V569" s="38">
        <v>2</v>
      </c>
      <c r="W569" s="38"/>
      <c r="X569" s="29">
        <f>IF(R569-S569&lt;&gt;0,T569/(R569-S569),"")</f>
        <v>26</v>
      </c>
      <c r="Y569" s="30">
        <f>1+1</f>
        <v>2</v>
      </c>
      <c r="Z569" s="30">
        <v>0</v>
      </c>
      <c r="AA569" s="30">
        <f>39+34</f>
        <v>73</v>
      </c>
      <c r="AB569" s="30">
        <v>39</v>
      </c>
      <c r="AC569" s="30"/>
      <c r="AD569" s="30"/>
      <c r="AE569" s="31">
        <f>IF(Y569-Z569&lt;&gt;0,AA569/(Y569-Z569),"")</f>
        <v>36.5</v>
      </c>
      <c r="AF569" s="32">
        <v>6</v>
      </c>
      <c r="AG569" s="32">
        <v>2</v>
      </c>
      <c r="AH569" s="32">
        <v>23</v>
      </c>
      <c r="AI569" s="32">
        <v>11</v>
      </c>
      <c r="AJ569" s="32"/>
      <c r="AK569" s="32"/>
      <c r="AL569" s="33">
        <f>IF(AF569-AG569&lt;&gt;0,AH569/(AF569-AG569),"")</f>
        <v>5.75</v>
      </c>
      <c r="AM569" s="34">
        <v>1</v>
      </c>
      <c r="AN569" s="34">
        <v>0</v>
      </c>
      <c r="AO569" s="34">
        <v>18</v>
      </c>
      <c r="AP569" s="34">
        <v>18</v>
      </c>
      <c r="AQ569" s="34"/>
      <c r="AR569" s="34"/>
      <c r="AS569" s="35">
        <f>IF(AM569-AN569&lt;&gt;0,AO569/(AM569-AN569),"")</f>
        <v>18</v>
      </c>
      <c r="AT569" s="36"/>
      <c r="AU569" s="36"/>
      <c r="AV569" s="36"/>
      <c r="AW569" s="36"/>
      <c r="AX569" s="36"/>
      <c r="AY569" s="36"/>
      <c r="AZ569" s="36">
        <f>IF(AT569-AU569&lt;&gt;0,AV569/(AT569-AU569),"")</f>
      </c>
    </row>
    <row r="570" spans="1:52" ht="12.75" customHeight="1">
      <c r="A570" s="17" t="s">
        <v>584</v>
      </c>
      <c r="B570" s="17"/>
      <c r="C570" s="17">
        <v>338</v>
      </c>
      <c r="D570" s="20">
        <f>$K570+$R570+$Y570+$AF570+$AM570+$AT570</f>
        <v>32</v>
      </c>
      <c r="E570" s="21">
        <f>$L570+$S570+$Z570+$AG570+$AN570+$AU570</f>
        <v>5</v>
      </c>
      <c r="F570" s="21">
        <f>$M570+$T570+$AA570+$AH570+$AO570+$AV570</f>
        <v>730</v>
      </c>
      <c r="G570" s="22">
        <f>MAX($N570,$U570,$AB570,$AI570,$AP570,$AW570)</f>
        <v>76</v>
      </c>
      <c r="H570" s="22">
        <f>$O570+$V570+$AC570+$AJ570+$AQ570+$AX570</f>
        <v>2</v>
      </c>
      <c r="I570" s="22">
        <f>$P570+$W570+$AD570+$AK570+$AR570+$AY570</f>
        <v>0</v>
      </c>
      <c r="J570" s="23">
        <f>IF(D570-E570&lt;&gt;0,F570/(D570-E570),"")</f>
        <v>27.037037037037038</v>
      </c>
      <c r="K570" s="24">
        <f>16+1</f>
        <v>17</v>
      </c>
      <c r="L570" s="24">
        <v>1</v>
      </c>
      <c r="M570" s="24">
        <v>303</v>
      </c>
      <c r="N570" s="24">
        <v>48</v>
      </c>
      <c r="O570" s="24"/>
      <c r="P570" s="24"/>
      <c r="Q570" s="26">
        <f>IF(K570-L570&lt;&gt;0,M570/(K570-L570),"")</f>
        <v>18.9375</v>
      </c>
      <c r="R570" s="38">
        <v>8</v>
      </c>
      <c r="S570" s="38">
        <v>3</v>
      </c>
      <c r="T570" s="38">
        <v>213</v>
      </c>
      <c r="U570" s="38">
        <v>49</v>
      </c>
      <c r="V570" s="38"/>
      <c r="W570" s="38"/>
      <c r="X570" s="29">
        <f>IF(R570-S570&lt;&gt;0,T570/(R570-S570),"")</f>
        <v>42.6</v>
      </c>
      <c r="Y570" s="30">
        <v>4</v>
      </c>
      <c r="Z570" s="30">
        <v>0</v>
      </c>
      <c r="AA570" s="30">
        <f>12+15</f>
        <v>27</v>
      </c>
      <c r="AB570" s="30">
        <v>10</v>
      </c>
      <c r="AC570" s="30"/>
      <c r="AD570" s="30"/>
      <c r="AE570" s="31">
        <f>IF(Y570-Z570&lt;&gt;0,AA570/(Y570-Z570),"")</f>
        <v>6.75</v>
      </c>
      <c r="AF570" s="32">
        <v>3</v>
      </c>
      <c r="AG570" s="32">
        <v>1</v>
      </c>
      <c r="AH570" s="32">
        <v>187</v>
      </c>
      <c r="AI570" s="32">
        <v>76</v>
      </c>
      <c r="AJ570" s="32">
        <v>2</v>
      </c>
      <c r="AK570" s="32"/>
      <c r="AL570" s="33">
        <f>IF(AF570-AG570&lt;&gt;0,AH570/(AF570-AG570),"")</f>
        <v>93.5</v>
      </c>
      <c r="AM570" s="34"/>
      <c r="AN570" s="34"/>
      <c r="AO570" s="34"/>
      <c r="AP570" s="34"/>
      <c r="AQ570" s="34"/>
      <c r="AR570" s="34"/>
      <c r="AS570" s="35">
        <f>IF(AM570-AN570&lt;&gt;0,AO570/(AM570-AN570),"")</f>
      </c>
      <c r="AT570" s="36"/>
      <c r="AU570" s="36"/>
      <c r="AV570" s="36"/>
      <c r="AW570" s="36"/>
      <c r="AX570" s="36"/>
      <c r="AY570" s="36"/>
      <c r="AZ570" s="36">
        <f>IF(AT570-AU570&lt;&gt;0,AV570/(AT570-AU570),"")</f>
      </c>
    </row>
    <row r="571" spans="1:52" ht="12.75" customHeight="1">
      <c r="A571" s="17" t="s">
        <v>585</v>
      </c>
      <c r="B571" s="17"/>
      <c r="C571" s="17">
        <v>168</v>
      </c>
      <c r="D571" s="20">
        <f>$K571+$R571+$Y571+$AF571+$AM571+$AT571</f>
        <v>165</v>
      </c>
      <c r="E571" s="21">
        <f>$L571+$S571+$Z571+$AG571+$AN571+$AU571</f>
        <v>57</v>
      </c>
      <c r="F571" s="21">
        <f>$M571+$T571+$AA571+$AH571+$AO571+$AV571</f>
        <v>1326</v>
      </c>
      <c r="G571" s="22">
        <f>MAX($N571,$U571,$AB571,$AI571,$AP571,$AW571)</f>
        <v>44</v>
      </c>
      <c r="H571" s="22">
        <f>$O571+$V571+$AC571+$AJ571+$AQ571+$AX571</f>
        <v>0</v>
      </c>
      <c r="I571" s="22">
        <f>$P571+$W571+$AD571+$AK571+$AR571+$AY571</f>
        <v>0</v>
      </c>
      <c r="J571" s="23">
        <f>IF(D571-E571&lt;&gt;0,F571/(D571-E571),"")</f>
        <v>12.277777777777779</v>
      </c>
      <c r="K571" s="24">
        <v>15</v>
      </c>
      <c r="L571" s="24">
        <v>4</v>
      </c>
      <c r="M571" s="24">
        <v>42</v>
      </c>
      <c r="N571" s="24">
        <v>14</v>
      </c>
      <c r="O571" s="24"/>
      <c r="P571" s="24"/>
      <c r="Q571" s="26">
        <f>IF(K571-L571&lt;&gt;0,M571/(K571-L571),"")</f>
        <v>3.8181818181818183</v>
      </c>
      <c r="R571" s="38">
        <v>62</v>
      </c>
      <c r="S571" s="38">
        <v>15</v>
      </c>
      <c r="T571" s="38">
        <v>796</v>
      </c>
      <c r="U571" s="38">
        <v>44</v>
      </c>
      <c r="V571" s="38"/>
      <c r="W571" s="38"/>
      <c r="X571" s="29">
        <f>IF(R571-S571&lt;&gt;0,T571/(R571-S571),"")</f>
        <v>16.93617021276596</v>
      </c>
      <c r="Y571" s="39">
        <v>45</v>
      </c>
      <c r="Z571" s="39">
        <v>24</v>
      </c>
      <c r="AA571" s="39">
        <v>296</v>
      </c>
      <c r="AB571" s="30">
        <v>34</v>
      </c>
      <c r="AC571" s="30"/>
      <c r="AD571" s="30"/>
      <c r="AE571" s="31">
        <f>IF(Y571-Z571&lt;&gt;0,AA571/(Y571-Z571),"")</f>
        <v>14.095238095238095</v>
      </c>
      <c r="AF571" s="32">
        <v>36</v>
      </c>
      <c r="AG571" s="32">
        <v>12</v>
      </c>
      <c r="AH571" s="32">
        <v>177</v>
      </c>
      <c r="AI571" s="32">
        <v>27</v>
      </c>
      <c r="AJ571" s="32"/>
      <c r="AK571" s="32"/>
      <c r="AL571" s="33">
        <f>IF(AF571-AG571&lt;&gt;0,AH571/(AF571-AG571),"")</f>
        <v>7.375</v>
      </c>
      <c r="AM571" s="34">
        <v>7</v>
      </c>
      <c r="AN571" s="34">
        <v>2</v>
      </c>
      <c r="AO571" s="34">
        <v>15</v>
      </c>
      <c r="AP571" s="34">
        <v>7</v>
      </c>
      <c r="AQ571" s="34"/>
      <c r="AR571" s="34"/>
      <c r="AS571" s="35">
        <f>IF(AM571-AN571&lt;&gt;0,AO571/(AM571-AN571),"")</f>
        <v>3</v>
      </c>
      <c r="AT571" s="36"/>
      <c r="AU571" s="36"/>
      <c r="AV571" s="36"/>
      <c r="AW571" s="36"/>
      <c r="AX571" s="36"/>
      <c r="AY571" s="36"/>
      <c r="AZ571" s="36">
        <f>IF(AT571-AU571&lt;&gt;0,AV571/(AT571-AU571),"")</f>
      </c>
    </row>
    <row r="572" spans="1:52" ht="12.75" customHeight="1">
      <c r="A572" s="42" t="s">
        <v>586</v>
      </c>
      <c r="B572" s="42"/>
      <c r="C572" s="17">
        <v>658</v>
      </c>
      <c r="D572" s="20">
        <f>$K572+$R572+$Y572+$AF572+$AM572+$AT572</f>
        <v>10</v>
      </c>
      <c r="E572" s="21">
        <f>$L572+$S572+$Z572+$AG572+$AN572+$AU572</f>
        <v>4</v>
      </c>
      <c r="F572" s="21">
        <f>$M572+$T572+$AA572+$AH572+$AO572+$AV572</f>
        <v>53</v>
      </c>
      <c r="G572" s="22">
        <f>MAX($N572,$U572,$AB572,$AI572,$AP572,$AW572)</f>
        <v>15</v>
      </c>
      <c r="H572" s="22">
        <f>$O572+$V572+$AC572+$AJ572+$AQ572+$AX572</f>
        <v>0</v>
      </c>
      <c r="I572" s="22">
        <f>$P572+$W572+$AD572+$AK572+$AR572+$AY572</f>
        <v>0</v>
      </c>
      <c r="J572" s="23">
        <f>IF(D572-E572&lt;&gt;0,F572/(D572-E572),"")</f>
        <v>8.833333333333334</v>
      </c>
      <c r="K572" s="36">
        <v>3</v>
      </c>
      <c r="L572" s="36">
        <v>3</v>
      </c>
      <c r="M572" s="36">
        <v>7</v>
      </c>
      <c r="N572" s="60">
        <v>5</v>
      </c>
      <c r="O572" s="36"/>
      <c r="P572" s="36"/>
      <c r="Q572" s="26">
        <f>IF(K572-L572&lt;&gt;0,M572/(K572-L572),"")</f>
      </c>
      <c r="R572" s="44">
        <v>5</v>
      </c>
      <c r="S572" s="44">
        <v>0</v>
      </c>
      <c r="T572" s="44">
        <v>29</v>
      </c>
      <c r="U572" s="44">
        <v>15</v>
      </c>
      <c r="V572" s="44"/>
      <c r="W572" s="44"/>
      <c r="X572" s="29">
        <f>IF(R572-S572&lt;&gt;0,T572/(R572-S572),"")</f>
        <v>5.8</v>
      </c>
      <c r="Y572" s="45">
        <v>2</v>
      </c>
      <c r="Z572" s="45">
        <v>1</v>
      </c>
      <c r="AA572" s="45">
        <v>17</v>
      </c>
      <c r="AB572" s="45">
        <v>9</v>
      </c>
      <c r="AC572" s="45"/>
      <c r="AD572" s="45"/>
      <c r="AE572" s="31">
        <f>IF(Y572-Z572&lt;&gt;0,AA572/(Y572-Z572),"")</f>
        <v>17</v>
      </c>
      <c r="AF572" s="47"/>
      <c r="AG572" s="47"/>
      <c r="AH572" s="47"/>
      <c r="AI572" s="47"/>
      <c r="AJ572" s="47"/>
      <c r="AK572" s="47"/>
      <c r="AL572" s="33">
        <f>IF(AF572-AG572&lt;&gt;0,AH572/(AF572-AG572),"")</f>
      </c>
      <c r="AM572" s="48"/>
      <c r="AN572" s="48"/>
      <c r="AO572" s="48"/>
      <c r="AP572" s="48"/>
      <c r="AQ572" s="48"/>
      <c r="AR572" s="48"/>
      <c r="AS572" s="35">
        <f>IF(AM572-AN572&lt;&gt;0,AO572/(AM572-AN572),"")</f>
      </c>
      <c r="AT572" s="36"/>
      <c r="AU572" s="36"/>
      <c r="AV572" s="36"/>
      <c r="AW572" s="36"/>
      <c r="AX572" s="36"/>
      <c r="AY572" s="36"/>
      <c r="AZ572" s="36">
        <f>IF(AT572-AU572&lt;&gt;0,AV572/(AT572-AU572),"")</f>
      </c>
    </row>
    <row r="573" spans="1:52" ht="12.75" customHeight="1">
      <c r="A573" s="17" t="s">
        <v>587</v>
      </c>
      <c r="B573" s="17"/>
      <c r="C573" s="17">
        <v>208</v>
      </c>
      <c r="D573" s="20">
        <f>$K573+$R573+$Y573+$AF573+$AM573+$AT573</f>
        <v>128</v>
      </c>
      <c r="E573" s="21">
        <f>$L573+$S573+$Z573+$AG573+$AN573+$AU573</f>
        <v>12</v>
      </c>
      <c r="F573" s="21">
        <f>$M573+$T573+$AA573+$AH573+$AO573+$AV573</f>
        <v>3239</v>
      </c>
      <c r="G573" s="22">
        <f>MAX($N573,$U573,$AB573,$AI573,$AP573,$AW573)</f>
        <v>94</v>
      </c>
      <c r="H573" s="22">
        <f>$O573+$V573+$AC573+$AJ573+$AQ573+$AX573</f>
        <v>20</v>
      </c>
      <c r="I573" s="22">
        <f>$P573+$W573+$AD573+$AK573+$AR573+$AY573</f>
        <v>0</v>
      </c>
      <c r="J573" s="23">
        <f>IF(D573-E573&lt;&gt;0,F573/(D573-E573),"")</f>
        <v>27.92241379310345</v>
      </c>
      <c r="K573" s="24">
        <f>54+2</f>
        <v>56</v>
      </c>
      <c r="L573" s="24">
        <v>4</v>
      </c>
      <c r="M573" s="24">
        <f>1214+12</f>
        <v>1226</v>
      </c>
      <c r="N573" s="24">
        <v>89</v>
      </c>
      <c r="O573" s="24">
        <v>5</v>
      </c>
      <c r="P573" s="24"/>
      <c r="Q573" s="26">
        <f>IF(K573-L573&lt;&gt;0,M573/(K573-L573),"")</f>
        <v>23.576923076923077</v>
      </c>
      <c r="R573" s="38">
        <f>33+5+12+6</f>
        <v>56</v>
      </c>
      <c r="S573" s="38">
        <f>3+2+1</f>
        <v>6</v>
      </c>
      <c r="T573" s="38">
        <f>906+65+470+149</f>
        <v>1590</v>
      </c>
      <c r="U573" s="38">
        <v>82</v>
      </c>
      <c r="V573" s="38">
        <v>13</v>
      </c>
      <c r="W573" s="38"/>
      <c r="X573" s="29">
        <f>IF(R573-S573&lt;&gt;0,T573/(R573-S573),"")</f>
        <v>31.8</v>
      </c>
      <c r="Y573" s="30">
        <v>13</v>
      </c>
      <c r="Z573" s="30">
        <v>2</v>
      </c>
      <c r="AA573" s="30">
        <v>401</v>
      </c>
      <c r="AB573" s="30">
        <v>94</v>
      </c>
      <c r="AC573" s="30">
        <v>2</v>
      </c>
      <c r="AD573" s="30"/>
      <c r="AE573" s="31">
        <f>IF(Y573-Z573&lt;&gt;0,AA573/(Y573-Z573),"")</f>
        <v>36.45454545454545</v>
      </c>
      <c r="AF573" s="32">
        <v>2</v>
      </c>
      <c r="AG573" s="32">
        <v>0</v>
      </c>
      <c r="AH573" s="32">
        <v>0</v>
      </c>
      <c r="AI573" s="32">
        <v>0</v>
      </c>
      <c r="AJ573" s="32"/>
      <c r="AK573" s="32"/>
      <c r="AL573" s="33">
        <f>IF(AF573-AG573&lt;&gt;0,AH573/(AF573-AG573),"")</f>
        <v>0</v>
      </c>
      <c r="AM573" s="34">
        <v>1</v>
      </c>
      <c r="AN573" s="34">
        <v>0</v>
      </c>
      <c r="AO573" s="34">
        <v>22</v>
      </c>
      <c r="AP573" s="34">
        <v>22</v>
      </c>
      <c r="AQ573" s="34"/>
      <c r="AR573" s="34"/>
      <c r="AS573" s="35">
        <f>IF(AM573-AN573&lt;&gt;0,AO573/(AM573-AN573),"")</f>
        <v>22</v>
      </c>
      <c r="AT573" s="36"/>
      <c r="AU573" s="36"/>
      <c r="AV573" s="36"/>
      <c r="AW573" s="36"/>
      <c r="AX573" s="36"/>
      <c r="AY573" s="36"/>
      <c r="AZ573" s="36">
        <f>IF(AT573-AU573&lt;&gt;0,AV573/(AT573-AU573),"")</f>
      </c>
    </row>
    <row r="574" spans="1:52" ht="12.75" customHeight="1">
      <c r="A574" s="17" t="s">
        <v>588</v>
      </c>
      <c r="B574" s="17"/>
      <c r="C574" s="17">
        <v>411</v>
      </c>
      <c r="D574" s="20">
        <f>$K574+$R574+$Y574+$AF574+$AM574+$AT574</f>
        <v>6</v>
      </c>
      <c r="E574" s="21">
        <f>$L574+$S574+$Z574+$AG574+$AN574+$AU574</f>
        <v>0</v>
      </c>
      <c r="F574" s="21">
        <f>$M574+$T574+$AA574+$AH574+$AO574+$AV574</f>
        <v>62</v>
      </c>
      <c r="G574" s="22">
        <f>MAX($N574,$U574,$AB574,$AI574,$AP574,$AW574)</f>
        <v>26</v>
      </c>
      <c r="H574" s="22">
        <f>$O574+$V574+$AC574+$AJ574+$AQ574+$AX574</f>
        <v>0</v>
      </c>
      <c r="I574" s="22">
        <f>$P574+$W574+$AD574+$AK574+$AR574+$AY574</f>
        <v>0</v>
      </c>
      <c r="J574" s="23">
        <f>IF(D574-E574&lt;&gt;0,F574/(D574-E574),"")</f>
        <v>10.333333333333334</v>
      </c>
      <c r="K574" s="24"/>
      <c r="L574" s="24"/>
      <c r="M574" s="24"/>
      <c r="N574" s="24"/>
      <c r="O574" s="24"/>
      <c r="P574" s="24"/>
      <c r="Q574" s="26">
        <f>IF(K574-L574&lt;&gt;0,M574/(K574-L574),"")</f>
      </c>
      <c r="R574" s="38"/>
      <c r="S574" s="38"/>
      <c r="T574" s="38"/>
      <c r="U574" s="38"/>
      <c r="V574" s="38"/>
      <c r="W574" s="38"/>
      <c r="X574" s="29">
        <f>IF(R574-S574&lt;&gt;0,T574/(R574-S574),"")</f>
      </c>
      <c r="Y574" s="30"/>
      <c r="Z574" s="30"/>
      <c r="AA574" s="30"/>
      <c r="AB574" s="30"/>
      <c r="AC574" s="30"/>
      <c r="AD574" s="30"/>
      <c r="AE574" s="31">
        <f>IF(Y574-Z574&lt;&gt;0,AA574/(Y574-Z574),"")</f>
      </c>
      <c r="AF574" s="57">
        <v>3</v>
      </c>
      <c r="AG574" s="57">
        <v>0</v>
      </c>
      <c r="AH574" s="57">
        <v>26</v>
      </c>
      <c r="AI574" s="57">
        <v>14</v>
      </c>
      <c r="AJ574" s="57"/>
      <c r="AK574" s="57"/>
      <c r="AL574" s="33">
        <f>IF(AF574-AG574&lt;&gt;0,AH574/(AF574-AG574),"")</f>
        <v>8.666666666666666</v>
      </c>
      <c r="AM574" s="58">
        <v>3</v>
      </c>
      <c r="AN574" s="58">
        <v>0</v>
      </c>
      <c r="AO574" s="58">
        <v>36</v>
      </c>
      <c r="AP574" s="58">
        <v>26</v>
      </c>
      <c r="AQ574" s="58"/>
      <c r="AR574" s="58"/>
      <c r="AS574" s="35">
        <f>IF(AM574-AN574&lt;&gt;0,AO574/(AM574-AN574),"")</f>
        <v>12</v>
      </c>
      <c r="AT574" s="36"/>
      <c r="AU574" s="36"/>
      <c r="AV574" s="36"/>
      <c r="AW574" s="36"/>
      <c r="AX574" s="36"/>
      <c r="AY574" s="36"/>
      <c r="AZ574" s="36">
        <f>IF(AT574-AU574&lt;&gt;0,AV574/(AT574-AU574),"")</f>
      </c>
    </row>
    <row r="575" spans="1:52" ht="12.75" customHeight="1">
      <c r="A575" s="17" t="s">
        <v>589</v>
      </c>
      <c r="B575" s="17"/>
      <c r="C575" s="17">
        <v>506</v>
      </c>
      <c r="D575" s="20">
        <f>$K575+$R575+$Y575+$AF575+$AM575+$AT575</f>
        <v>3</v>
      </c>
      <c r="E575" s="21">
        <f>$L575+$S575+$Z575+$AG575+$AN575+$AU575</f>
        <v>0</v>
      </c>
      <c r="F575" s="21">
        <f>$M575+$T575+$AA575+$AH575+$AO575+$AV575</f>
        <v>1</v>
      </c>
      <c r="G575" s="22">
        <f>MAX($N575,$U575,$AB575,$AI575,$AP575,$AW575)</f>
        <v>1</v>
      </c>
      <c r="H575" s="22">
        <f>$O575+$V575+$AC575+$AJ575+$AQ575+$AX575</f>
        <v>0</v>
      </c>
      <c r="I575" s="22">
        <f>$P575+$W575+$AD575+$AK575+$AR575+$AY575</f>
        <v>0</v>
      </c>
      <c r="J575" s="23">
        <f>IF(D575-E575&lt;&gt;0,F575/(D575-E575),"")</f>
        <v>0.3333333333333333</v>
      </c>
      <c r="K575" s="24"/>
      <c r="L575" s="24"/>
      <c r="M575" s="24"/>
      <c r="N575" s="24"/>
      <c r="O575" s="24"/>
      <c r="P575" s="24"/>
      <c r="Q575" s="26">
        <f>IF(K575-L575&lt;&gt;0,M575/(K575-L575),"")</f>
      </c>
      <c r="R575" s="38"/>
      <c r="S575" s="38"/>
      <c r="T575" s="38"/>
      <c r="U575" s="38"/>
      <c r="V575" s="38"/>
      <c r="W575" s="38"/>
      <c r="X575" s="29">
        <f>IF(R575-S575&lt;&gt;0,T575/(R575-S575),"")</f>
      </c>
      <c r="Y575" s="30"/>
      <c r="Z575" s="30"/>
      <c r="AA575" s="30"/>
      <c r="AB575" s="30"/>
      <c r="AC575" s="30"/>
      <c r="AD575" s="30"/>
      <c r="AE575" s="31">
        <f>IF(Y575-Z575&lt;&gt;0,AA575/(Y575-Z575),"")</f>
      </c>
      <c r="AF575" s="57"/>
      <c r="AG575" s="57"/>
      <c r="AH575" s="57"/>
      <c r="AI575" s="57"/>
      <c r="AJ575" s="57"/>
      <c r="AK575" s="57"/>
      <c r="AL575" s="33">
        <f>IF(AF575-AG575&lt;&gt;0,AH575/(AF575-AG575),"")</f>
      </c>
      <c r="AM575" s="40">
        <v>3</v>
      </c>
      <c r="AN575" s="40">
        <v>0</v>
      </c>
      <c r="AO575" s="40">
        <v>1</v>
      </c>
      <c r="AP575" s="34">
        <v>1</v>
      </c>
      <c r="AQ575" s="34"/>
      <c r="AR575" s="34"/>
      <c r="AS575" s="35">
        <f>IF(AM575-AN575&lt;&gt;0,AO575/(AM575-AN575),"")</f>
        <v>0.3333333333333333</v>
      </c>
      <c r="AT575" s="36"/>
      <c r="AU575" s="36"/>
      <c r="AV575" s="36"/>
      <c r="AW575" s="36"/>
      <c r="AX575" s="36"/>
      <c r="AY575" s="36"/>
      <c r="AZ575" s="36">
        <f>IF(AT575-AU575&lt;&gt;0,AV575/(AT575-AU575),"")</f>
      </c>
    </row>
    <row r="576" spans="1:52" ht="12.75" customHeight="1">
      <c r="A576" s="17" t="s">
        <v>590</v>
      </c>
      <c r="B576" s="17"/>
      <c r="C576" s="17">
        <v>268</v>
      </c>
      <c r="D576" s="20">
        <f>$K576+$R576+$Y576+$AF576+$AM576+$AT576</f>
        <v>48</v>
      </c>
      <c r="E576" s="21">
        <f>$L576+$S576+$Z576+$AG576+$AN576+$AU576</f>
        <v>4</v>
      </c>
      <c r="F576" s="21">
        <f>$M576+$T576+$AA576+$AH576+$AO576+$AV576</f>
        <v>511</v>
      </c>
      <c r="G576" s="22">
        <f>MAX($N576,$U576,$AB576,$AI576,$AP576,$AW576)</f>
        <v>50</v>
      </c>
      <c r="H576" s="22">
        <f>$O576+$V576+$AC576+$AJ576+$AQ576+$AX576</f>
        <v>1</v>
      </c>
      <c r="I576" s="22">
        <f>$P576+$W576+$AD576+$AK576+$AR576+$AY576</f>
        <v>0</v>
      </c>
      <c r="J576" s="23">
        <f>IF(D576-E576&lt;&gt;0,F576/(D576-E576),"")</f>
        <v>11.613636363636363</v>
      </c>
      <c r="K576" s="24"/>
      <c r="L576" s="24"/>
      <c r="M576" s="24"/>
      <c r="N576" s="24"/>
      <c r="O576" s="24"/>
      <c r="P576" s="24"/>
      <c r="Q576" s="26">
        <f>IF(K576-L576&lt;&gt;0,M576/(K576-L576),"")</f>
      </c>
      <c r="R576" s="27"/>
      <c r="S576" s="27"/>
      <c r="T576" s="27"/>
      <c r="U576" s="27"/>
      <c r="V576" s="27"/>
      <c r="W576" s="27"/>
      <c r="X576" s="29">
        <f>IF(R576-S576&lt;&gt;0,T576/(R576-S576),"")</f>
      </c>
      <c r="Y576" s="30">
        <v>17</v>
      </c>
      <c r="Z576" s="30">
        <v>3</v>
      </c>
      <c r="AA576" s="30">
        <v>144</v>
      </c>
      <c r="AB576" s="30">
        <v>28</v>
      </c>
      <c r="AC576" s="30"/>
      <c r="AD576" s="30"/>
      <c r="AE576" s="31">
        <f>IF(Y576-Z576&lt;&gt;0,AA576/(Y576-Z576),"")</f>
        <v>10.285714285714286</v>
      </c>
      <c r="AF576" s="32">
        <v>31</v>
      </c>
      <c r="AG576" s="32">
        <v>1</v>
      </c>
      <c r="AH576" s="32">
        <v>367</v>
      </c>
      <c r="AI576" s="32">
        <v>50</v>
      </c>
      <c r="AJ576" s="32">
        <v>1</v>
      </c>
      <c r="AK576" s="32"/>
      <c r="AL576" s="33">
        <f>IF(AF576-AG576&lt;&gt;0,AH576/(AF576-AG576),"")</f>
        <v>12.233333333333333</v>
      </c>
      <c r="AM576" s="34"/>
      <c r="AN576" s="34"/>
      <c r="AO576" s="34"/>
      <c r="AP576" s="34"/>
      <c r="AQ576" s="34"/>
      <c r="AR576" s="34"/>
      <c r="AS576" s="35">
        <f>IF(AM576-AN576&lt;&gt;0,AO576/(AM576-AN576),"")</f>
      </c>
      <c r="AT576" s="36"/>
      <c r="AU576" s="36"/>
      <c r="AV576" s="36"/>
      <c r="AW576" s="36"/>
      <c r="AX576" s="36"/>
      <c r="AY576" s="36"/>
      <c r="AZ576" s="36">
        <f>IF(AT576-AU576&lt;&gt;0,AV576/(AT576-AU576),"")</f>
      </c>
    </row>
    <row r="577" spans="1:52" ht="12.75" customHeight="1">
      <c r="A577" s="17" t="s">
        <v>591</v>
      </c>
      <c r="B577" s="17">
        <v>1978</v>
      </c>
      <c r="C577" s="17">
        <v>45</v>
      </c>
      <c r="D577" s="20">
        <f>$K577+$R577+$Y577+$AF577+$AM577+$AT577</f>
        <v>2</v>
      </c>
      <c r="E577" s="21">
        <f>$L577+$S577+$Z577+$AG577+$AN577+$AU577</f>
        <v>0</v>
      </c>
      <c r="F577" s="21">
        <f>$M577+$T577+$AA577+$AH577+$AO577+$AV577</f>
        <v>4</v>
      </c>
      <c r="G577" s="22">
        <f>MAX($N577,$U577,$AB577,$AI577,$AP577,$AW577)</f>
        <v>2</v>
      </c>
      <c r="H577" s="22">
        <f>$O577+$V577+$AC577+$AJ577+$AQ577+$AX577</f>
        <v>0</v>
      </c>
      <c r="I577" s="22">
        <f>$P577+$W577+$AD577+$AK577+$AR577+$AY577</f>
        <v>0</v>
      </c>
      <c r="J577" s="23">
        <f>IF(D577-E577&lt;&gt;0,F577/(D577-E577),"")</f>
        <v>2</v>
      </c>
      <c r="K577" s="24"/>
      <c r="L577" s="24"/>
      <c r="M577" s="24"/>
      <c r="N577" s="24"/>
      <c r="O577" s="24"/>
      <c r="P577" s="24"/>
      <c r="Q577" s="26">
        <f>IF(K577-L577&lt;&gt;0,M577/(K577-L577),"")</f>
      </c>
      <c r="R577" s="38">
        <v>2</v>
      </c>
      <c r="S577" s="38">
        <v>0</v>
      </c>
      <c r="T577" s="38">
        <v>4</v>
      </c>
      <c r="U577" s="38">
        <v>2</v>
      </c>
      <c r="V577" s="38"/>
      <c r="W577" s="38"/>
      <c r="X577" s="29">
        <f>IF(R577-S577&lt;&gt;0,T577/(R577-S577),"")</f>
        <v>2</v>
      </c>
      <c r="Y577" s="30"/>
      <c r="Z577" s="30"/>
      <c r="AA577" s="30"/>
      <c r="AB577" s="30"/>
      <c r="AC577" s="30"/>
      <c r="AD577" s="30"/>
      <c r="AE577" s="31">
        <f>IF(Y577-Z577&lt;&gt;0,AA577/(Y577-Z577),"")</f>
      </c>
      <c r="AF577" s="32"/>
      <c r="AG577" s="32"/>
      <c r="AH577" s="32"/>
      <c r="AI577" s="32"/>
      <c r="AJ577" s="32"/>
      <c r="AK577" s="32"/>
      <c r="AL577" s="33">
        <f>IF(AF577-AG577&lt;&gt;0,AH577/(AF577-AG577),"")</f>
      </c>
      <c r="AM577" s="34"/>
      <c r="AN577" s="34"/>
      <c r="AO577" s="34"/>
      <c r="AP577" s="34"/>
      <c r="AQ577" s="34"/>
      <c r="AR577" s="34"/>
      <c r="AS577" s="35">
        <f>IF(AM577-AN577&lt;&gt;0,AO577/(AM577-AN577),"")</f>
      </c>
      <c r="AT577" s="36"/>
      <c r="AU577" s="36"/>
      <c r="AV577" s="36"/>
      <c r="AW577" s="36"/>
      <c r="AX577" s="36"/>
      <c r="AY577" s="36"/>
      <c r="AZ577" s="36">
        <f>IF(AT577-AU577&lt;&gt;0,AV577/(AT577-AU577),"")</f>
      </c>
    </row>
    <row r="578" spans="1:52" ht="12.75" customHeight="1">
      <c r="A578" s="17" t="s">
        <v>592</v>
      </c>
      <c r="B578" s="17">
        <v>1990</v>
      </c>
      <c r="C578" s="17">
        <v>120</v>
      </c>
      <c r="D578" s="20">
        <f>$K578+$R578+$Y578+$AF578+$AM578+$AT578</f>
        <v>15</v>
      </c>
      <c r="E578" s="21">
        <f>$L578+$S578+$Z578+$AG578+$AN578+$AU578</f>
        <v>1</v>
      </c>
      <c r="F578" s="21">
        <f>$M578+$T578+$AA578+$AH578+$AO578+$AV578</f>
        <v>36</v>
      </c>
      <c r="G578" s="22">
        <f>MAX($N578,$U578,$AB578,$AI578,$AP578,$AW578)</f>
        <v>11</v>
      </c>
      <c r="H578" s="22">
        <f>$O578+$V578+$AC578+$AJ578+$AQ578+$AX578</f>
        <v>0</v>
      </c>
      <c r="I578" s="22">
        <f>$P578+$W578+$AD578+$AK578+$AR578+$AY578</f>
        <v>0</v>
      </c>
      <c r="J578" s="23">
        <f>IF(D578-E578&lt;&gt;0,F578/(D578-E578),"")</f>
        <v>2.5714285714285716</v>
      </c>
      <c r="K578" s="24"/>
      <c r="L578" s="24"/>
      <c r="M578" s="24"/>
      <c r="N578" s="24"/>
      <c r="O578" s="24"/>
      <c r="P578" s="24"/>
      <c r="Q578" s="26">
        <f>IF(K578-L578&lt;&gt;0,M578/(K578-L578),"")</f>
      </c>
      <c r="R578" s="27"/>
      <c r="S578" s="27"/>
      <c r="T578" s="27"/>
      <c r="U578" s="27"/>
      <c r="V578" s="27"/>
      <c r="W578" s="27"/>
      <c r="X578" s="29">
        <f>IF(R578-S578&lt;&gt;0,T578/(R578-S578),"")</f>
      </c>
      <c r="Y578" s="30">
        <v>15</v>
      </c>
      <c r="Z578" s="30">
        <v>1</v>
      </c>
      <c r="AA578" s="30">
        <v>36</v>
      </c>
      <c r="AB578" s="30">
        <v>11</v>
      </c>
      <c r="AC578" s="30"/>
      <c r="AD578" s="30"/>
      <c r="AE578" s="31">
        <f>IF(Y578-Z578&lt;&gt;0,AA578/(Y578-Z578),"")</f>
        <v>2.5714285714285716</v>
      </c>
      <c r="AF578" s="32"/>
      <c r="AG578" s="32"/>
      <c r="AH578" s="32"/>
      <c r="AI578" s="32"/>
      <c r="AJ578" s="32"/>
      <c r="AK578" s="32"/>
      <c r="AL578" s="33">
        <f>IF(AF578-AG578&lt;&gt;0,AH578/(AF578-AG578),"")</f>
      </c>
      <c r="AM578" s="34"/>
      <c r="AN578" s="34"/>
      <c r="AO578" s="34"/>
      <c r="AP578" s="34"/>
      <c r="AQ578" s="34"/>
      <c r="AR578" s="34"/>
      <c r="AS578" s="35">
        <f>IF(AM578-AN578&lt;&gt;0,AO578/(AM578-AN578),"")</f>
      </c>
      <c r="AT578" s="36"/>
      <c r="AU578" s="36"/>
      <c r="AV578" s="36"/>
      <c r="AW578" s="36"/>
      <c r="AX578" s="36"/>
      <c r="AY578" s="36"/>
      <c r="AZ578" s="36">
        <f>IF(AT578-AU578&lt;&gt;0,AV578/(AT578-AU578),"")</f>
      </c>
    </row>
    <row r="579" spans="1:52" ht="12.75" customHeight="1">
      <c r="A579" s="17" t="s">
        <v>593</v>
      </c>
      <c r="B579" s="17"/>
      <c r="C579" s="17">
        <v>250</v>
      </c>
      <c r="D579" s="20">
        <f>$K579+$R579+$Y579+$AF579+$AM579+$AT579</f>
        <v>11</v>
      </c>
      <c r="E579" s="21">
        <f>$L579+$S579+$Z579+$AG579+$AN579+$AU579</f>
        <v>1</v>
      </c>
      <c r="F579" s="21">
        <f>$M579+$T579+$AA579+$AH579+$AO579+$AV579</f>
        <v>212</v>
      </c>
      <c r="G579" s="22">
        <f>MAX($N579,$U579,$AB579,$AI579,$AP579,$AW579)</f>
        <v>61</v>
      </c>
      <c r="H579" s="22">
        <f>$O579+$V579+$AC579+$AJ579+$AQ579+$AX579</f>
        <v>1</v>
      </c>
      <c r="I579" s="22">
        <f>$P579+$W579+$AD579+$AK579+$AR579+$AY579</f>
        <v>0</v>
      </c>
      <c r="J579" s="23">
        <f>IF(D579-E579&lt;&gt;0,F579/(D579-E579),"")</f>
        <v>21.2</v>
      </c>
      <c r="K579" s="24"/>
      <c r="L579" s="24"/>
      <c r="M579" s="24"/>
      <c r="N579" s="24"/>
      <c r="O579" s="24"/>
      <c r="P579" s="24"/>
      <c r="Q579" s="26">
        <f>IF(K579-L579&lt;&gt;0,M579/(K579-L579),"")</f>
      </c>
      <c r="R579" s="27"/>
      <c r="S579" s="27"/>
      <c r="T579" s="27"/>
      <c r="U579" s="27"/>
      <c r="V579" s="27"/>
      <c r="W579" s="27"/>
      <c r="X579" s="29">
        <f>IF(R579-S579&lt;&gt;0,T579/(R579-S579),"")</f>
      </c>
      <c r="Y579" s="30">
        <v>2</v>
      </c>
      <c r="Z579" s="30">
        <v>0</v>
      </c>
      <c r="AA579" s="30">
        <v>36</v>
      </c>
      <c r="AB579" s="30">
        <v>25</v>
      </c>
      <c r="AC579" s="30"/>
      <c r="AD579" s="30"/>
      <c r="AE579" s="31">
        <f>IF(Y579-Z579&lt;&gt;0,AA579/(Y579-Z579),"")</f>
        <v>18</v>
      </c>
      <c r="AF579" s="32">
        <v>9</v>
      </c>
      <c r="AG579" s="32">
        <v>1</v>
      </c>
      <c r="AH579" s="32">
        <v>176</v>
      </c>
      <c r="AI579" s="32">
        <v>61</v>
      </c>
      <c r="AJ579" s="32">
        <v>1</v>
      </c>
      <c r="AK579" s="32"/>
      <c r="AL579" s="33">
        <f>IF(AF579-AG579&lt;&gt;0,AH579/(AF579-AG579),"")</f>
        <v>22</v>
      </c>
      <c r="AM579" s="34"/>
      <c r="AN579" s="34"/>
      <c r="AO579" s="34"/>
      <c r="AP579" s="34"/>
      <c r="AQ579" s="34"/>
      <c r="AR579" s="34"/>
      <c r="AS579" s="35">
        <f>IF(AM579-AN579&lt;&gt;0,AO579/(AM579-AN579),"")</f>
      </c>
      <c r="AT579" s="36"/>
      <c r="AU579" s="36"/>
      <c r="AV579" s="36"/>
      <c r="AW579" s="36"/>
      <c r="AX579" s="36"/>
      <c r="AY579" s="36"/>
      <c r="AZ579" s="36">
        <f>IF(AT579-AU579&lt;&gt;0,AV579/(AT579-AU579),"")</f>
      </c>
    </row>
    <row r="580" spans="1:52" ht="12.75" customHeight="1">
      <c r="A580" s="17" t="s">
        <v>594</v>
      </c>
      <c r="B580" s="17"/>
      <c r="C580" s="17">
        <v>287</v>
      </c>
      <c r="D580" s="20">
        <f>$K580+$R580+$Y580+$AF580+$AM580+$AT580</f>
        <v>1</v>
      </c>
      <c r="E580" s="21">
        <f>$L580+$S580+$Z580+$AG580+$AN580+$AU580</f>
        <v>0</v>
      </c>
      <c r="F580" s="21">
        <f>$M580+$T580+$AA580+$AH580+$AO580+$AV580</f>
        <v>2</v>
      </c>
      <c r="G580" s="22">
        <f>MAX($N580,$U580,$AB580,$AI580,$AP580,$AW580)</f>
        <v>2</v>
      </c>
      <c r="H580" s="22">
        <f>$O580+$V580+$AC580+$AJ580+$AQ580+$AX580</f>
        <v>0</v>
      </c>
      <c r="I580" s="22">
        <f>$P580+$W580+$AD580+$AK580+$AR580+$AY580</f>
        <v>0</v>
      </c>
      <c r="J580" s="23">
        <f>IF(D580-E580&lt;&gt;0,F580/(D580-E580),"")</f>
        <v>2</v>
      </c>
      <c r="K580" s="24"/>
      <c r="L580" s="24"/>
      <c r="M580" s="24"/>
      <c r="N580" s="24"/>
      <c r="O580" s="24"/>
      <c r="P580" s="24"/>
      <c r="Q580" s="26">
        <f>IF(K580-L580&lt;&gt;0,M580/(K580-L580),"")</f>
      </c>
      <c r="R580" s="38">
        <v>1</v>
      </c>
      <c r="S580" s="38">
        <v>0</v>
      </c>
      <c r="T580" s="38">
        <v>2</v>
      </c>
      <c r="U580" s="38">
        <v>2</v>
      </c>
      <c r="V580" s="38"/>
      <c r="W580" s="38"/>
      <c r="X580" s="29">
        <f>IF(R580-S580&lt;&gt;0,T580/(R580-S580),"")</f>
        <v>2</v>
      </c>
      <c r="Y580" s="30"/>
      <c r="Z580" s="30"/>
      <c r="AA580" s="30"/>
      <c r="AB580" s="30"/>
      <c r="AC580" s="30"/>
      <c r="AD580" s="30"/>
      <c r="AE580" s="31">
        <f>IF(Y580-Z580&lt;&gt;0,AA580/(Y580-Z580),"")</f>
      </c>
      <c r="AF580" s="32"/>
      <c r="AG580" s="32"/>
      <c r="AH580" s="32"/>
      <c r="AI580" s="32"/>
      <c r="AJ580" s="32"/>
      <c r="AK580" s="32"/>
      <c r="AL580" s="33">
        <f>IF(AF580-AG580&lt;&gt;0,AH580/(AF580-AG580),"")</f>
      </c>
      <c r="AM580" s="34"/>
      <c r="AN580" s="34"/>
      <c r="AO580" s="34"/>
      <c r="AP580" s="34"/>
      <c r="AQ580" s="34"/>
      <c r="AR580" s="34"/>
      <c r="AS580" s="35">
        <f>IF(AM580-AN580&lt;&gt;0,AO580/(AM580-AN580),"")</f>
      </c>
      <c r="AT580" s="36"/>
      <c r="AU580" s="36"/>
      <c r="AV580" s="36"/>
      <c r="AW580" s="36"/>
      <c r="AX580" s="36"/>
      <c r="AY580" s="36"/>
      <c r="AZ580" s="36">
        <f>IF(AT580-AU580&lt;&gt;0,AV580/(AT580-AU580),"")</f>
      </c>
    </row>
    <row r="581" spans="1:52" ht="12.75" customHeight="1">
      <c r="A581" s="17" t="s">
        <v>595</v>
      </c>
      <c r="B581" s="17"/>
      <c r="C581" s="17">
        <v>595</v>
      </c>
      <c r="D581" s="20">
        <f>$K581+$R581+$Y581+$AF581+$AM581+$AT581</f>
        <v>14</v>
      </c>
      <c r="E581" s="21">
        <f>$L581+$S581+$Z581+$AG581+$AN581+$AU581</f>
        <v>5</v>
      </c>
      <c r="F581" s="21">
        <f>$M581+$T581+$AA581+$AH581+$AO581+$AV581</f>
        <v>192</v>
      </c>
      <c r="G581" s="22">
        <f>MAX($N581,$U581,$AB581,$AI581,$AP581,$AW581)</f>
        <v>46</v>
      </c>
      <c r="H581" s="22">
        <f>$O581+$V581+$AC581+$AJ581+$AQ581+$AX581</f>
        <v>0</v>
      </c>
      <c r="I581" s="22">
        <f>$P581+$W581+$AD581+$AK581+$AR581+$AY581</f>
        <v>0</v>
      </c>
      <c r="J581" s="23">
        <f>IF(D581-E581&lt;&gt;0,F581/(D581-E581),"")</f>
        <v>21.333333333333332</v>
      </c>
      <c r="K581" s="24"/>
      <c r="L581" s="24"/>
      <c r="M581" s="24"/>
      <c r="N581" s="24"/>
      <c r="O581" s="24"/>
      <c r="P581" s="24"/>
      <c r="Q581" s="26"/>
      <c r="R581" s="38"/>
      <c r="S581" s="38"/>
      <c r="T581" s="38"/>
      <c r="U581" s="38"/>
      <c r="V581" s="38"/>
      <c r="W581" s="38"/>
      <c r="X581" s="29"/>
      <c r="Y581" s="30">
        <v>2</v>
      </c>
      <c r="Z581" s="30">
        <v>0</v>
      </c>
      <c r="AA581" s="30">
        <v>29</v>
      </c>
      <c r="AB581" s="30">
        <v>19</v>
      </c>
      <c r="AC581" s="30"/>
      <c r="AD581" s="30"/>
      <c r="AE581" s="31">
        <f>IF(Y581-Z581&lt;&gt;0,AA581/(Y581-Z581),"")</f>
        <v>14.5</v>
      </c>
      <c r="AF581" s="32">
        <v>9</v>
      </c>
      <c r="AG581" s="32">
        <v>4</v>
      </c>
      <c r="AH581" s="32">
        <v>92</v>
      </c>
      <c r="AI581" s="49">
        <v>38</v>
      </c>
      <c r="AJ581" s="49"/>
      <c r="AK581" s="49"/>
      <c r="AL581" s="33">
        <f>IF(AF581-AG581&lt;&gt;0,AH581/(AF581-AG581),"")</f>
        <v>18.4</v>
      </c>
      <c r="AM581" s="34">
        <v>3</v>
      </c>
      <c r="AN581" s="34">
        <v>1</v>
      </c>
      <c r="AO581" s="34">
        <v>71</v>
      </c>
      <c r="AP581" s="59">
        <v>46</v>
      </c>
      <c r="AQ581" s="34"/>
      <c r="AR581" s="34"/>
      <c r="AS581" s="35">
        <f>IF(AM581-AN581&lt;&gt;0,AO581/(AM581-AN581),"")</f>
        <v>35.5</v>
      </c>
      <c r="AT581" s="36"/>
      <c r="AU581" s="36"/>
      <c r="AV581" s="36"/>
      <c r="AW581" s="36"/>
      <c r="AX581" s="36"/>
      <c r="AY581" s="36"/>
      <c r="AZ581" s="36">
        <f>IF(AT581-AU581&lt;&gt;0,AV581/(AT581-AU581),"")</f>
      </c>
    </row>
    <row r="582" spans="1:52" ht="12.75" customHeight="1">
      <c r="A582" s="17" t="s">
        <v>596</v>
      </c>
      <c r="B582" s="17"/>
      <c r="C582" s="17">
        <v>403</v>
      </c>
      <c r="D582" s="20">
        <f>$K582+$R582+$Y582+$AF582+$AM582+$AT582</f>
        <v>36</v>
      </c>
      <c r="E582" s="21">
        <f>$L582+$S582+$Z582+$AG582+$AN582+$AU582</f>
        <v>9</v>
      </c>
      <c r="F582" s="21">
        <f>$M582+$T582+$AA582+$AH582+$AO582+$AV582</f>
        <v>324</v>
      </c>
      <c r="G582" s="22">
        <f>MAX($N582,$U582,$AB582,$AI582,$AP582,$AW582)</f>
        <v>61</v>
      </c>
      <c r="H582" s="22">
        <f>$O582+$V582+$AC582+$AJ582+$AQ582+$AX582</f>
        <v>1</v>
      </c>
      <c r="I582" s="22">
        <f>$P582+$W582+$AD582+$AK582+$AR582+$AY582</f>
        <v>0</v>
      </c>
      <c r="J582" s="23">
        <f>IF(D582-E582&lt;&gt;0,F582/(D582-E582),"")</f>
        <v>12</v>
      </c>
      <c r="K582" s="24"/>
      <c r="L582" s="24"/>
      <c r="M582" s="24"/>
      <c r="N582" s="24"/>
      <c r="O582" s="24"/>
      <c r="P582" s="24"/>
      <c r="Q582" s="26">
        <f>IF(K582-L582&lt;&gt;0,M582/(K582-L582),"")</f>
      </c>
      <c r="R582" s="38">
        <v>2</v>
      </c>
      <c r="S582" s="38">
        <v>2</v>
      </c>
      <c r="T582" s="38">
        <v>16</v>
      </c>
      <c r="U582" s="38">
        <v>11</v>
      </c>
      <c r="V582" s="38"/>
      <c r="W582" s="38"/>
      <c r="X582" s="29">
        <f>IF(R582-S582&lt;&gt;0,T582/(R582-S582),"")</f>
      </c>
      <c r="Y582" s="30">
        <f>6+1</f>
        <v>7</v>
      </c>
      <c r="Z582" s="30">
        <v>1</v>
      </c>
      <c r="AA582" s="30">
        <f>79+16</f>
        <v>95</v>
      </c>
      <c r="AB582" s="30">
        <v>28</v>
      </c>
      <c r="AC582" s="30"/>
      <c r="AD582" s="30"/>
      <c r="AE582" s="31">
        <f>IF(Y582-Z582&lt;&gt;0,AA582/(Y582-Z582),"")</f>
        <v>15.833333333333334</v>
      </c>
      <c r="AF582" s="32">
        <v>19</v>
      </c>
      <c r="AG582" s="32">
        <v>4</v>
      </c>
      <c r="AH582" s="32">
        <v>121</v>
      </c>
      <c r="AI582" s="57">
        <v>34</v>
      </c>
      <c r="AJ582" s="57"/>
      <c r="AK582" s="57"/>
      <c r="AL582" s="33">
        <f>IF(AF582-AG582&lt;&gt;0,AH582/(AF582-AG582),"")</f>
        <v>8.066666666666666</v>
      </c>
      <c r="AM582" s="40">
        <v>8</v>
      </c>
      <c r="AN582" s="40">
        <v>2</v>
      </c>
      <c r="AO582" s="40">
        <v>92</v>
      </c>
      <c r="AP582" s="58">
        <v>61</v>
      </c>
      <c r="AQ582" s="58">
        <v>1</v>
      </c>
      <c r="AR582" s="58"/>
      <c r="AS582" s="35">
        <f>IF(AM582-AN582&lt;&gt;0,AO582/(AM582-AN582),"")</f>
        <v>15.333333333333334</v>
      </c>
      <c r="AT582" s="36"/>
      <c r="AU582" s="36"/>
      <c r="AV582" s="36"/>
      <c r="AW582" s="36"/>
      <c r="AX582" s="36"/>
      <c r="AY582" s="36"/>
      <c r="AZ582" s="36">
        <f>IF(AT582-AU582&lt;&gt;0,AV582/(AT582-AU582),"")</f>
      </c>
    </row>
    <row r="583" spans="1:52" ht="12.75" customHeight="1">
      <c r="A583" s="51" t="s">
        <v>597</v>
      </c>
      <c r="B583" s="51"/>
      <c r="C583" s="17">
        <v>632</v>
      </c>
      <c r="D583" s="20">
        <f>$K583+$R583+$Y583+$AF583+$AM583+$AT583</f>
        <v>7</v>
      </c>
      <c r="E583" s="21">
        <f>$L583+$S583+$Z583+$AG583+$AN583+$AU583</f>
        <v>1</v>
      </c>
      <c r="F583" s="21">
        <f>$M583+$T583+$AA583+$AH583+$AO583+$AV583</f>
        <v>86</v>
      </c>
      <c r="G583" s="22">
        <f>MAX($N583,$U583,$AB583,$AI583,$AP583,$AW583)</f>
        <v>22</v>
      </c>
      <c r="H583" s="22">
        <f>$O583+$V583+$AC583+$AJ583+$AQ583+$AX583</f>
        <v>0</v>
      </c>
      <c r="I583" s="22">
        <f>$P583+$W583+$AD583+$AK583+$AR583+$AY583</f>
        <v>0</v>
      </c>
      <c r="J583" s="23">
        <f>IF(D583-E583&lt;&gt;0,F583/(D583-E583),"")</f>
        <v>14.333333333333334</v>
      </c>
      <c r="K583" s="36"/>
      <c r="L583" s="36"/>
      <c r="M583" s="36"/>
      <c r="N583" s="36"/>
      <c r="O583" s="36"/>
      <c r="P583" s="36"/>
      <c r="Q583" s="26">
        <f>IF(K583-L583&lt;&gt;0,M583/(K583-L583),"")</f>
      </c>
      <c r="R583" s="44">
        <v>3</v>
      </c>
      <c r="S583" s="44">
        <v>1</v>
      </c>
      <c r="T583" s="44">
        <v>37</v>
      </c>
      <c r="U583" s="61">
        <v>22</v>
      </c>
      <c r="V583" s="44"/>
      <c r="W583" s="44"/>
      <c r="X583" s="29">
        <f>IF(R583-S583&lt;&gt;0,T583/(R583-S583),"")</f>
        <v>18.5</v>
      </c>
      <c r="Y583" s="52">
        <v>3</v>
      </c>
      <c r="Z583" s="52">
        <v>0</v>
      </c>
      <c r="AA583" s="52">
        <v>41</v>
      </c>
      <c r="AB583" s="52">
        <v>18</v>
      </c>
      <c r="AC583" s="52"/>
      <c r="AD583" s="52"/>
      <c r="AE583" s="31">
        <f>IF(Y583-Z583&lt;&gt;0,AA583/(Y583-Z583),"")</f>
        <v>13.666666666666666</v>
      </c>
      <c r="AF583" s="47">
        <v>1</v>
      </c>
      <c r="AG583" s="47">
        <v>0</v>
      </c>
      <c r="AH583" s="47">
        <v>8</v>
      </c>
      <c r="AI583" s="47">
        <v>8</v>
      </c>
      <c r="AJ583" s="47"/>
      <c r="AK583" s="47"/>
      <c r="AL583" s="33">
        <f>IF(AF583-AG583&lt;&gt;0,AH583/(AF583-AG583),"")</f>
        <v>8</v>
      </c>
      <c r="AM583" s="48"/>
      <c r="AN583" s="48"/>
      <c r="AO583" s="48"/>
      <c r="AP583" s="48"/>
      <c r="AQ583" s="48"/>
      <c r="AR583" s="48"/>
      <c r="AS583" s="35">
        <f>IF(AM583-AN583&lt;&gt;0,AO583/(AM583-AN583),"")</f>
      </c>
      <c r="AT583" s="36"/>
      <c r="AU583" s="36"/>
      <c r="AV583" s="36"/>
      <c r="AW583" s="36"/>
      <c r="AX583" s="36"/>
      <c r="AY583" s="36"/>
      <c r="AZ583" s="36">
        <f>IF(AT583-AU583&lt;&gt;0,AV583/(AT583-AU583),"")</f>
      </c>
    </row>
    <row r="584" spans="1:52" ht="12.75" customHeight="1">
      <c r="A584" s="17" t="s">
        <v>598</v>
      </c>
      <c r="B584" s="17"/>
      <c r="C584" s="17">
        <v>274</v>
      </c>
      <c r="D584" s="20">
        <f>$K584+$R584+$Y584+$AF584+$AM584+$AT584</f>
        <v>95</v>
      </c>
      <c r="E584" s="21">
        <f>$L584+$S584+$Z584+$AG584+$AN584+$AU584</f>
        <v>3</v>
      </c>
      <c r="F584" s="21">
        <f>$M584+$T584+$AA584+$AH584+$AO584+$AV584</f>
        <v>2331</v>
      </c>
      <c r="G584" s="22">
        <f>MAX($N584,$U584,$AB584,$AI584,$AP584,$AW584)</f>
        <v>105</v>
      </c>
      <c r="H584" s="22">
        <f>$O584+$V584+$AC584+$AJ584+$AQ584+$AX584</f>
        <v>13</v>
      </c>
      <c r="I584" s="22">
        <f>$P584+$W584+$AD584+$AK584+$AR584+$AY584</f>
        <v>1</v>
      </c>
      <c r="J584" s="23">
        <f>IF(D584-E584&lt;&gt;0,F584/(D584-E584),"")</f>
        <v>25.33695652173913</v>
      </c>
      <c r="K584" s="24">
        <v>57</v>
      </c>
      <c r="L584" s="24">
        <v>1</v>
      </c>
      <c r="M584" s="24">
        <v>1403</v>
      </c>
      <c r="N584" s="24">
        <v>86</v>
      </c>
      <c r="O584" s="24">
        <v>9</v>
      </c>
      <c r="P584" s="24"/>
      <c r="Q584" s="26">
        <f>IF(K584-L584&lt;&gt;0,M584/(K584-L584),"")</f>
        <v>25.053571428571427</v>
      </c>
      <c r="R584" s="38">
        <v>32</v>
      </c>
      <c r="S584" s="38">
        <v>1</v>
      </c>
      <c r="T584" s="38">
        <v>725</v>
      </c>
      <c r="U584" s="38">
        <v>105</v>
      </c>
      <c r="V584" s="38">
        <v>2</v>
      </c>
      <c r="W584" s="38">
        <v>1</v>
      </c>
      <c r="X584" s="29">
        <f>IF(R584-S584&lt;&gt;0,T584/(R584-S584),"")</f>
        <v>23.387096774193548</v>
      </c>
      <c r="Y584" s="30">
        <v>5</v>
      </c>
      <c r="Z584" s="30">
        <v>1</v>
      </c>
      <c r="AA584" s="30">
        <v>173</v>
      </c>
      <c r="AB584" s="30">
        <v>86</v>
      </c>
      <c r="AC584" s="30">
        <v>2</v>
      </c>
      <c r="AD584" s="30"/>
      <c r="AE584" s="31">
        <f>IF(Y584-Z584&lt;&gt;0,AA584/(Y584-Z584),"")</f>
        <v>43.25</v>
      </c>
      <c r="AF584" s="32">
        <v>1</v>
      </c>
      <c r="AG584" s="32">
        <v>0</v>
      </c>
      <c r="AH584" s="32">
        <v>30</v>
      </c>
      <c r="AI584" s="32">
        <v>30</v>
      </c>
      <c r="AJ584" s="32"/>
      <c r="AK584" s="32"/>
      <c r="AL584" s="33">
        <f>IF(AF584-AG584&lt;&gt;0,AH584/(AF584-AG584),"")</f>
        <v>30</v>
      </c>
      <c r="AM584" s="34"/>
      <c r="AN584" s="34"/>
      <c r="AO584" s="34"/>
      <c r="AP584" s="34"/>
      <c r="AQ584" s="34"/>
      <c r="AR584" s="34"/>
      <c r="AS584" s="35">
        <f>IF(AM584-AN584&lt;&gt;0,AO584/(AM584-AN584),"")</f>
      </c>
      <c r="AT584" s="36"/>
      <c r="AU584" s="36"/>
      <c r="AV584" s="36"/>
      <c r="AW584" s="36"/>
      <c r="AX584" s="36"/>
      <c r="AY584" s="36"/>
      <c r="AZ584" s="36">
        <f>IF(AT584-AU584&lt;&gt;0,AV584/(AT584-AU584),"")</f>
      </c>
    </row>
    <row r="585" spans="1:52" ht="12.75" customHeight="1">
      <c r="A585" s="42" t="s">
        <v>599</v>
      </c>
      <c r="B585" s="42"/>
      <c r="C585" s="17">
        <v>653</v>
      </c>
      <c r="D585" s="20">
        <f>$K585+$R585+$Y585+$AF585+$AM585+$AT585</f>
        <v>4</v>
      </c>
      <c r="E585" s="21">
        <f>$L585+$S585+$Z585+$AG585+$AN585+$AU585</f>
        <v>2</v>
      </c>
      <c r="F585" s="21">
        <f>$M585+$T585+$AA585+$AH585+$AO585+$AV585</f>
        <v>14</v>
      </c>
      <c r="G585" s="22">
        <f>MAX($N585,$U585,$AB585,$AI585,$AP585,$AW585)</f>
        <v>10</v>
      </c>
      <c r="H585" s="22">
        <f>$O585+$V585+$AC585+$AJ585+$AQ585+$AX585</f>
        <v>0</v>
      </c>
      <c r="I585" s="22">
        <f>$P585+$W585+$AD585+$AK585+$AR585+$AY585</f>
        <v>0</v>
      </c>
      <c r="J585" s="23">
        <f>IF(D585-E585&lt;&gt;0,F585/(D585-E585),"")</f>
        <v>7</v>
      </c>
      <c r="K585" s="36"/>
      <c r="L585" s="36"/>
      <c r="M585" s="36"/>
      <c r="N585" s="36"/>
      <c r="O585" s="36"/>
      <c r="P585" s="36"/>
      <c r="Q585" s="26">
        <f>IF(K585-L585&lt;&gt;0,M585/(K585-L585),"")</f>
      </c>
      <c r="R585" s="44"/>
      <c r="S585" s="44"/>
      <c r="T585" s="44"/>
      <c r="U585" s="44"/>
      <c r="V585" s="44"/>
      <c r="W585" s="44"/>
      <c r="X585" s="29">
        <f>IF(R585-S585&lt;&gt;0,T585/(R585-S585),"")</f>
      </c>
      <c r="Y585" s="45">
        <v>2</v>
      </c>
      <c r="Z585" s="45">
        <v>1</v>
      </c>
      <c r="AA585" s="45">
        <v>1</v>
      </c>
      <c r="AB585" s="46">
        <v>1</v>
      </c>
      <c r="AC585" s="45"/>
      <c r="AD585" s="45"/>
      <c r="AE585" s="31">
        <f>IF(Y585-Z585&lt;&gt;0,AA585/(Y585-Z585),"")</f>
        <v>1</v>
      </c>
      <c r="AF585" s="47">
        <v>2</v>
      </c>
      <c r="AG585" s="47">
        <v>1</v>
      </c>
      <c r="AH585" s="47">
        <v>13</v>
      </c>
      <c r="AI585" s="47">
        <v>10</v>
      </c>
      <c r="AJ585" s="47"/>
      <c r="AK585" s="47"/>
      <c r="AL585" s="33">
        <f>IF(AF585-AG585&lt;&gt;0,AH585/(AF585-AG585),"")</f>
        <v>13</v>
      </c>
      <c r="AM585" s="48"/>
      <c r="AN585" s="48"/>
      <c r="AO585" s="48"/>
      <c r="AP585" s="48"/>
      <c r="AQ585" s="48"/>
      <c r="AR585" s="48"/>
      <c r="AS585" s="35">
        <f>IF(AM585-AN585&lt;&gt;0,AO585/(AM585-AN585),"")</f>
      </c>
      <c r="AT585" s="36"/>
      <c r="AU585" s="36"/>
      <c r="AV585" s="36"/>
      <c r="AW585" s="36"/>
      <c r="AX585" s="36"/>
      <c r="AY585" s="36"/>
      <c r="AZ585" s="36">
        <f>IF(AT585-AU585&lt;&gt;0,AV585/(AT585-AU585),"")</f>
      </c>
    </row>
    <row r="586" spans="1:52" ht="12.75" customHeight="1">
      <c r="A586" s="17" t="s">
        <v>600</v>
      </c>
      <c r="B586" s="17"/>
      <c r="C586" s="17">
        <v>207</v>
      </c>
      <c r="D586" s="20">
        <f>$K586+$R586+$Y586+$AF586+$AM586+$AT586</f>
        <v>8</v>
      </c>
      <c r="E586" s="21">
        <f>$L586+$S586+$Z586+$AG586+$AN586+$AU586</f>
        <v>1</v>
      </c>
      <c r="F586" s="21">
        <f>$M586+$T586+$AA586+$AH586+$AO586+$AV586</f>
        <v>76</v>
      </c>
      <c r="G586" s="22">
        <f>MAX($N586,$U586,$AB586,$AI586,$AP586,$AW586)</f>
        <v>36</v>
      </c>
      <c r="H586" s="22">
        <f>$O586+$V586+$AC586+$AJ586+$AQ586+$AX586</f>
        <v>0</v>
      </c>
      <c r="I586" s="22">
        <f>$P586+$W586+$AD586+$AK586+$AR586+$AY586</f>
        <v>0</v>
      </c>
      <c r="J586" s="23">
        <f>IF(D586-E586&lt;&gt;0,F586/(D586-E586),"")</f>
        <v>10.857142857142858</v>
      </c>
      <c r="K586" s="24"/>
      <c r="L586" s="24"/>
      <c r="M586" s="24"/>
      <c r="N586" s="24"/>
      <c r="O586" s="24"/>
      <c r="P586" s="24"/>
      <c r="Q586" s="26">
        <f>IF(K586-L586&lt;&gt;0,M586/(K586-L586),"")</f>
      </c>
      <c r="R586" s="38">
        <v>4</v>
      </c>
      <c r="S586" s="38">
        <v>0</v>
      </c>
      <c r="T586" s="38">
        <v>20</v>
      </c>
      <c r="U586" s="38">
        <v>13</v>
      </c>
      <c r="V586" s="38"/>
      <c r="W586" s="38"/>
      <c r="X586" s="29">
        <f>IF(R586-S586&lt;&gt;0,T586/(R586-S586),"")</f>
        <v>5</v>
      </c>
      <c r="Y586" s="30">
        <v>4</v>
      </c>
      <c r="Z586" s="30">
        <v>1</v>
      </c>
      <c r="AA586" s="30">
        <v>56</v>
      </c>
      <c r="AB586" s="30">
        <v>36</v>
      </c>
      <c r="AC586" s="30"/>
      <c r="AD586" s="30"/>
      <c r="AE586" s="31">
        <f>IF(Y586-Z586&lt;&gt;0,AA586/(Y586-Z586),"")</f>
        <v>18.666666666666668</v>
      </c>
      <c r="AF586" s="32"/>
      <c r="AG586" s="32"/>
      <c r="AH586" s="32"/>
      <c r="AI586" s="32"/>
      <c r="AJ586" s="32"/>
      <c r="AK586" s="32"/>
      <c r="AL586" s="33">
        <f>IF(AF586-AG586&lt;&gt;0,AH586/(AF586-AG586),"")</f>
      </c>
      <c r="AM586" s="34"/>
      <c r="AN586" s="34"/>
      <c r="AO586" s="34"/>
      <c r="AP586" s="34"/>
      <c r="AQ586" s="34"/>
      <c r="AR586" s="34"/>
      <c r="AS586" s="35">
        <f>IF(AM586-AN586&lt;&gt;0,AO586/(AM586-AN586),"")</f>
      </c>
      <c r="AT586" s="36"/>
      <c r="AU586" s="36"/>
      <c r="AV586" s="36"/>
      <c r="AW586" s="36"/>
      <c r="AX586" s="36"/>
      <c r="AY586" s="36"/>
      <c r="AZ586" s="36">
        <f>IF(AT586-AU586&lt;&gt;0,AV586/(AT586-AU586),"")</f>
      </c>
    </row>
    <row r="587" spans="1:52" ht="12.75" customHeight="1">
      <c r="A587" s="17" t="s">
        <v>601</v>
      </c>
      <c r="B587" s="17"/>
      <c r="C587" s="17">
        <v>180</v>
      </c>
      <c r="D587" s="20">
        <f>$K587+$R587+$Y587+$AF587+$AM587+$AT587</f>
        <v>71</v>
      </c>
      <c r="E587" s="21">
        <f>$L587+$S587+$Z587+$AG587+$AN587+$AU587</f>
        <v>8</v>
      </c>
      <c r="F587" s="21">
        <f>$M587+$T587+$AA587+$AH587+$AO587+$AV587</f>
        <v>1711</v>
      </c>
      <c r="G587" s="22">
        <f>MAX($N587,$U587,$AB587,$AI587,$AP587,$AW587)</f>
        <v>133</v>
      </c>
      <c r="H587" s="22">
        <f>$O587+$V587+$AC587+$AJ587+$AQ587+$AX587</f>
        <v>12</v>
      </c>
      <c r="I587" s="22">
        <f>$P587+$W587+$AD587+$AK587+$AR587+$AY587</f>
        <v>2</v>
      </c>
      <c r="J587" s="23">
        <f>IF(D587-E587&lt;&gt;0,F587/(D587-E587),"")</f>
        <v>27.158730158730158</v>
      </c>
      <c r="K587" s="24">
        <v>52</v>
      </c>
      <c r="L587" s="24">
        <v>4</v>
      </c>
      <c r="M587" s="24">
        <v>843</v>
      </c>
      <c r="N587" s="24">
        <v>67</v>
      </c>
      <c r="O587" s="24">
        <v>6</v>
      </c>
      <c r="P587" s="24"/>
      <c r="Q587" s="26">
        <f>IF(K587-L587&lt;&gt;0,M587/(K587-L587),"")</f>
        <v>17.5625</v>
      </c>
      <c r="R587" s="38">
        <v>11</v>
      </c>
      <c r="S587" s="38">
        <v>1</v>
      </c>
      <c r="T587" s="38">
        <v>618</v>
      </c>
      <c r="U587" s="38">
        <v>133</v>
      </c>
      <c r="V587" s="38">
        <v>5</v>
      </c>
      <c r="W587" s="38">
        <v>2</v>
      </c>
      <c r="X587" s="29">
        <f>IF(R587-S587&lt;&gt;0,T587/(R587-S587),"")</f>
        <v>61.8</v>
      </c>
      <c r="Y587" s="30">
        <v>8</v>
      </c>
      <c r="Z587" s="30">
        <v>3</v>
      </c>
      <c r="AA587" s="30">
        <v>250</v>
      </c>
      <c r="AB587" s="30">
        <v>86</v>
      </c>
      <c r="AC587" s="30">
        <v>1</v>
      </c>
      <c r="AD587" s="30"/>
      <c r="AE587" s="31">
        <f>IF(Y587-Z587&lt;&gt;0,AA587/(Y587-Z587),"")</f>
        <v>50</v>
      </c>
      <c r="AF587" s="32"/>
      <c r="AG587" s="32"/>
      <c r="AH587" s="32"/>
      <c r="AI587" s="32"/>
      <c r="AJ587" s="32"/>
      <c r="AK587" s="32"/>
      <c r="AL587" s="33">
        <f>IF(AF587-AG587&lt;&gt;0,AH587/(AF587-AG587),"")</f>
      </c>
      <c r="AM587" s="34"/>
      <c r="AN587" s="34"/>
      <c r="AO587" s="34"/>
      <c r="AP587" s="34"/>
      <c r="AQ587" s="34"/>
      <c r="AR587" s="34"/>
      <c r="AS587" s="35">
        <f>IF(AM587-AN587&lt;&gt;0,AO587/(AM587-AN587),"")</f>
      </c>
      <c r="AT587" s="36"/>
      <c r="AU587" s="36"/>
      <c r="AV587" s="36"/>
      <c r="AW587" s="36"/>
      <c r="AX587" s="36"/>
      <c r="AY587" s="36"/>
      <c r="AZ587" s="36">
        <f>IF(AT587-AU587&lt;&gt;0,AV587/(AT587-AU587),"")</f>
      </c>
    </row>
    <row r="588" spans="1:52" ht="12.75" customHeight="1">
      <c r="A588" s="17" t="s">
        <v>602</v>
      </c>
      <c r="B588" s="17"/>
      <c r="C588" s="17">
        <v>553</v>
      </c>
      <c r="D588" s="20">
        <f>$K588+$R588+$Y588+$AF588+$AM588+$AT588</f>
        <v>14</v>
      </c>
      <c r="E588" s="21">
        <f>$L588+$S588+$Z588+$AG588+$AN588+$AU588</f>
        <v>1</v>
      </c>
      <c r="F588" s="21">
        <f>$M588+$T588+$AA588+$AH588+$AO588+$AV588</f>
        <v>158</v>
      </c>
      <c r="G588" s="22">
        <f>MAX($N588,$U588,$AB588,$AI588,$AP588,$AW588)</f>
        <v>34</v>
      </c>
      <c r="H588" s="22">
        <f>$O588+$V588+$AC588+$AJ588+$AQ588+$AX588</f>
        <v>0</v>
      </c>
      <c r="I588" s="22">
        <f>$P588+$W588+$AD588+$AK588+$AR588+$AY588</f>
        <v>0</v>
      </c>
      <c r="J588" s="23">
        <f>IF(D588-E588&lt;&gt;0,F588/(D588-E588),"")</f>
        <v>12.153846153846153</v>
      </c>
      <c r="K588" s="24">
        <v>14</v>
      </c>
      <c r="L588" s="24">
        <v>1</v>
      </c>
      <c r="M588" s="24">
        <v>158</v>
      </c>
      <c r="N588" s="24">
        <v>34</v>
      </c>
      <c r="O588" s="24"/>
      <c r="P588" s="24"/>
      <c r="Q588" s="26">
        <f>IF(K588-L588&lt;&gt;0,M588/(K588-L588),"")</f>
        <v>12.153846153846153</v>
      </c>
      <c r="R588" s="38"/>
      <c r="S588" s="38"/>
      <c r="T588" s="38"/>
      <c r="U588" s="38"/>
      <c r="V588" s="38"/>
      <c r="W588" s="38"/>
      <c r="X588" s="29">
        <f>IF(R588-S588&lt;&gt;0,T588/(R588-S588),"")</f>
      </c>
      <c r="Y588" s="30"/>
      <c r="Z588" s="30"/>
      <c r="AA588" s="30"/>
      <c r="AB588" s="30"/>
      <c r="AC588" s="30"/>
      <c r="AD588" s="30"/>
      <c r="AE588" s="31">
        <f>IF(Y588-Z588&lt;&gt;0,AA588/(Y588-Z588),"")</f>
      </c>
      <c r="AF588" s="32"/>
      <c r="AG588" s="32"/>
      <c r="AH588" s="32"/>
      <c r="AI588" s="32"/>
      <c r="AJ588" s="32"/>
      <c r="AK588" s="32"/>
      <c r="AL588" s="33">
        <f>IF(AF588-AG588&lt;&gt;0,AH588/(AF588-AG588),"")</f>
      </c>
      <c r="AM588" s="34"/>
      <c r="AN588" s="34"/>
      <c r="AO588" s="34"/>
      <c r="AP588" s="34"/>
      <c r="AQ588" s="34"/>
      <c r="AR588" s="34"/>
      <c r="AS588" s="35">
        <f>IF(AM588-AN588&lt;&gt;0,AO588/(AM588-AN588),"")</f>
      </c>
      <c r="AT588" s="36"/>
      <c r="AU588" s="36"/>
      <c r="AV588" s="36"/>
      <c r="AW588" s="36"/>
      <c r="AX588" s="36"/>
      <c r="AY588" s="36"/>
      <c r="AZ588" s="36">
        <f>IF(AT588-AU588&lt;&gt;0,AV588/(AT588-AU588),"")</f>
      </c>
    </row>
    <row r="589" spans="1:52" ht="12.75" customHeight="1">
      <c r="A589" s="17" t="s">
        <v>603</v>
      </c>
      <c r="B589" s="17">
        <v>1974</v>
      </c>
      <c r="C589" s="17">
        <v>24</v>
      </c>
      <c r="D589" s="20">
        <f>$K589+$R589+$Y589+$AF589+$AM589+$AT589</f>
        <v>9</v>
      </c>
      <c r="E589" s="21">
        <f>$L589+$S589+$Z589+$AG589+$AN589+$AU589</f>
        <v>1</v>
      </c>
      <c r="F589" s="21">
        <f>$M589+$T589+$AA589+$AH589+$AO589+$AV589</f>
        <v>216</v>
      </c>
      <c r="G589" s="22">
        <f>MAX($N589,$U589,$AB589,$AI589,$AP589,$AW589)</f>
        <v>61</v>
      </c>
      <c r="H589" s="22">
        <f>$O589+$V589+$AC589+$AJ589+$AQ589+$AX589</f>
        <v>1</v>
      </c>
      <c r="I589" s="22">
        <f>$P589+$W589+$AD589+$AK589+$AR589+$AY589</f>
        <v>0</v>
      </c>
      <c r="J589" s="23">
        <f>IF(D589-E589&lt;&gt;0,F589/(D589-E589),"")</f>
        <v>27</v>
      </c>
      <c r="K589" s="24">
        <v>7</v>
      </c>
      <c r="L589" s="24">
        <v>1</v>
      </c>
      <c r="M589" s="24">
        <v>150</v>
      </c>
      <c r="N589" s="24">
        <v>61</v>
      </c>
      <c r="O589" s="24">
        <v>1</v>
      </c>
      <c r="P589" s="24"/>
      <c r="Q589" s="26">
        <f>IF(K589-L589&lt;&gt;0,M589/(K589-L589),"")</f>
        <v>25</v>
      </c>
      <c r="R589" s="38">
        <v>2</v>
      </c>
      <c r="S589" s="38">
        <v>0</v>
      </c>
      <c r="T589" s="38">
        <v>66</v>
      </c>
      <c r="U589" s="38">
        <v>34</v>
      </c>
      <c r="V589" s="38"/>
      <c r="W589" s="38"/>
      <c r="X589" s="29">
        <f>IF(R589-S589&lt;&gt;0,T589/(R589-S589),"")</f>
        <v>33</v>
      </c>
      <c r="Y589" s="30"/>
      <c r="Z589" s="30"/>
      <c r="AA589" s="30"/>
      <c r="AB589" s="30"/>
      <c r="AC589" s="30"/>
      <c r="AD589" s="30"/>
      <c r="AE589" s="31">
        <f>IF(Y589-Z589&lt;&gt;0,AA589/(Y589-Z589),"")</f>
      </c>
      <c r="AF589" s="32"/>
      <c r="AG589" s="32"/>
      <c r="AH589" s="32"/>
      <c r="AI589" s="32"/>
      <c r="AJ589" s="32"/>
      <c r="AK589" s="32"/>
      <c r="AL589" s="33">
        <f>IF(AF589-AG589&lt;&gt;0,AH589/(AF589-AG589),"")</f>
      </c>
      <c r="AM589" s="34"/>
      <c r="AN589" s="34"/>
      <c r="AO589" s="34"/>
      <c r="AP589" s="34"/>
      <c r="AQ589" s="34"/>
      <c r="AR589" s="34"/>
      <c r="AS589" s="35">
        <f>IF(AM589-AN589&lt;&gt;0,AO589/(AM589-AN589),"")</f>
      </c>
      <c r="AT589" s="36"/>
      <c r="AU589" s="36"/>
      <c r="AV589" s="36"/>
      <c r="AW589" s="36"/>
      <c r="AX589" s="36"/>
      <c r="AY589" s="36"/>
      <c r="AZ589" s="36">
        <f>IF(AT589-AU589&lt;&gt;0,AV589/(AT589-AU589),"")</f>
      </c>
    </row>
    <row r="590" spans="1:52" ht="12.75" customHeight="1">
      <c r="A590" s="17" t="s">
        <v>604</v>
      </c>
      <c r="B590" s="17"/>
      <c r="C590" s="17">
        <v>284</v>
      </c>
      <c r="D590" s="20">
        <f>$K590+$R590+$Y590+$AF590+$AM590+$AT590</f>
        <v>38</v>
      </c>
      <c r="E590" s="21">
        <f>$L590+$S590+$Z590+$AG590+$AN590+$AU590</f>
        <v>9</v>
      </c>
      <c r="F590" s="21">
        <f>$M590+$T590+$AA590+$AH590+$AO590+$AV590</f>
        <v>1217</v>
      </c>
      <c r="G590" s="22">
        <f>MAX($N590,$U590,$AB590,$AI590,$AP590,$AW590)</f>
        <v>97</v>
      </c>
      <c r="H590" s="22">
        <f>$O590+$V590+$AC590+$AJ590+$AQ590+$AX590</f>
        <v>8</v>
      </c>
      <c r="I590" s="22">
        <f>$P590+$W590+$AD590+$AK590+$AR590+$AY590</f>
        <v>0</v>
      </c>
      <c r="J590" s="23">
        <f>IF(D590-E590&lt;&gt;0,F590/(D590-E590),"")</f>
        <v>41.96551724137931</v>
      </c>
      <c r="K590" s="24"/>
      <c r="L590" s="24"/>
      <c r="M590" s="24"/>
      <c r="N590" s="24"/>
      <c r="O590" s="24"/>
      <c r="P590" s="24"/>
      <c r="Q590" s="26">
        <f>IF(K590-L590&lt;&gt;0,M590/(K590-L590),"")</f>
      </c>
      <c r="R590" s="38">
        <v>38</v>
      </c>
      <c r="S590" s="38">
        <v>9</v>
      </c>
      <c r="T590" s="38">
        <v>1217</v>
      </c>
      <c r="U590" s="38">
        <v>97</v>
      </c>
      <c r="V590" s="38">
        <v>8</v>
      </c>
      <c r="W590" s="38"/>
      <c r="X590" s="29">
        <f>IF(R590-S590&lt;&gt;0,T590/(R590-S590),"")</f>
        <v>41.96551724137931</v>
      </c>
      <c r="Y590" s="30"/>
      <c r="Z590" s="30"/>
      <c r="AA590" s="30"/>
      <c r="AB590" s="30"/>
      <c r="AC590" s="30"/>
      <c r="AD590" s="30"/>
      <c r="AE590" s="31">
        <f>IF(Y590-Z590&lt;&gt;0,AA590/(Y590-Z590),"")</f>
      </c>
      <c r="AF590" s="32"/>
      <c r="AG590" s="32"/>
      <c r="AH590" s="32"/>
      <c r="AI590" s="32"/>
      <c r="AJ590" s="32"/>
      <c r="AK590" s="32"/>
      <c r="AL590" s="33">
        <f>IF(AF590-AG590&lt;&gt;0,AH590/(AF590-AG590),"")</f>
      </c>
      <c r="AM590" s="34"/>
      <c r="AN590" s="34"/>
      <c r="AO590" s="34"/>
      <c r="AP590" s="34"/>
      <c r="AQ590" s="34"/>
      <c r="AR590" s="34"/>
      <c r="AS590" s="35">
        <f>IF(AM590-AN590&lt;&gt;0,AO590/(AM590-AN590),"")</f>
      </c>
      <c r="AT590" s="36"/>
      <c r="AU590" s="36"/>
      <c r="AV590" s="36"/>
      <c r="AW590" s="36"/>
      <c r="AX590" s="36"/>
      <c r="AY590" s="36"/>
      <c r="AZ590" s="36">
        <f>IF(AT590-AU590&lt;&gt;0,AV590/(AT590-AU590),"")</f>
      </c>
    </row>
    <row r="591" spans="1:52" ht="12.75" customHeight="1">
      <c r="A591" s="17" t="s">
        <v>605</v>
      </c>
      <c r="B591" s="17"/>
      <c r="C591" s="17">
        <v>295</v>
      </c>
      <c r="D591" s="20">
        <f>$K591+$R591+$Y591+$AF591+$AM591+$AT591</f>
        <v>35</v>
      </c>
      <c r="E591" s="21">
        <f>$L591+$S591+$Z591+$AG591+$AN591+$AU591</f>
        <v>3</v>
      </c>
      <c r="F591" s="21">
        <f>$M591+$T591+$AA591+$AH591+$AO591+$AV591</f>
        <v>582</v>
      </c>
      <c r="G591" s="22">
        <f>MAX($N591,$U591,$AB591,$AI591,$AP591,$AW591)</f>
        <v>93</v>
      </c>
      <c r="H591" s="22">
        <f>$O591+$V591+$AC591+$AJ591+$AQ591+$AX591</f>
        <v>3</v>
      </c>
      <c r="I591" s="22">
        <f>$P591+$W591+$AD591+$AK591+$AR591+$AY591</f>
        <v>0</v>
      </c>
      <c r="J591" s="23">
        <f>IF(D591-E591&lt;&gt;0,F591/(D591-E591),"")</f>
        <v>18.1875</v>
      </c>
      <c r="K591" s="24">
        <v>1</v>
      </c>
      <c r="L591" s="24">
        <v>0</v>
      </c>
      <c r="M591" s="24">
        <v>4</v>
      </c>
      <c r="N591" s="24">
        <v>4</v>
      </c>
      <c r="O591" s="24"/>
      <c r="P591" s="24"/>
      <c r="Q591" s="26">
        <f>IF(K591-L591&lt;&gt;0,M591/(K591-L591),"")</f>
        <v>4</v>
      </c>
      <c r="R591" s="38">
        <v>10</v>
      </c>
      <c r="S591" s="38">
        <v>2</v>
      </c>
      <c r="T591" s="38">
        <v>78</v>
      </c>
      <c r="U591" s="38">
        <v>24</v>
      </c>
      <c r="V591" s="38"/>
      <c r="W591" s="38"/>
      <c r="X591" s="29">
        <f>IF(R591-S591&lt;&gt;0,T591/(R591-S591),"")</f>
        <v>9.75</v>
      </c>
      <c r="Y591" s="30">
        <v>21</v>
      </c>
      <c r="Z591" s="30">
        <v>1</v>
      </c>
      <c r="AA591" s="30">
        <v>483</v>
      </c>
      <c r="AB591" s="30">
        <v>93</v>
      </c>
      <c r="AC591" s="30">
        <v>3</v>
      </c>
      <c r="AD591" s="30"/>
      <c r="AE591" s="31">
        <f>IF(Y591-Z591&lt;&gt;0,AA591/(Y591-Z591),"")</f>
        <v>24.15</v>
      </c>
      <c r="AF591" s="32">
        <v>3</v>
      </c>
      <c r="AG591" s="32">
        <v>0</v>
      </c>
      <c r="AH591" s="32">
        <v>17</v>
      </c>
      <c r="AI591" s="32">
        <v>10</v>
      </c>
      <c r="AJ591" s="32"/>
      <c r="AK591" s="32"/>
      <c r="AL591" s="33">
        <f>IF(AF591-AG591&lt;&gt;0,AH591/(AF591-AG591),"")</f>
        <v>5.666666666666667</v>
      </c>
      <c r="AM591" s="34"/>
      <c r="AN591" s="34"/>
      <c r="AO591" s="34"/>
      <c r="AP591" s="34"/>
      <c r="AQ591" s="34"/>
      <c r="AR591" s="34"/>
      <c r="AS591" s="35">
        <f>IF(AM591-AN591&lt;&gt;0,AO591/(AM591-AN591),"")</f>
      </c>
      <c r="AT591" s="36"/>
      <c r="AU591" s="36"/>
      <c r="AV591" s="36"/>
      <c r="AW591" s="36"/>
      <c r="AX591" s="36"/>
      <c r="AY591" s="36"/>
      <c r="AZ591" s="36">
        <f>IF(AT591-AU591&lt;&gt;0,AV591/(AT591-AU591),"")</f>
      </c>
    </row>
    <row r="592" spans="1:52" ht="12.75" customHeight="1">
      <c r="A592" s="17" t="s">
        <v>606</v>
      </c>
      <c r="B592" s="17"/>
      <c r="C592" s="17">
        <v>479</v>
      </c>
      <c r="D592" s="20">
        <f>$K592+$R592+$Y592+$AF592+$AM592+$AT592</f>
        <v>3</v>
      </c>
      <c r="E592" s="21">
        <f>$L592+$S592+$Z592+$AG592+$AN592+$AU592</f>
        <v>0</v>
      </c>
      <c r="F592" s="21">
        <f>$M592+$T592+$AA592+$AH592+$AO592+$AV592</f>
        <v>13</v>
      </c>
      <c r="G592" s="22">
        <f>MAX($N592,$U592,$AB592,$AI592,$AP592,$AW592)</f>
        <v>6</v>
      </c>
      <c r="H592" s="22">
        <f>$O592+$V592+$AC592+$AJ592+$AQ592+$AX592</f>
        <v>0</v>
      </c>
      <c r="I592" s="22">
        <f>$P592+$W592+$AD592+$AK592+$AR592+$AY592</f>
        <v>0</v>
      </c>
      <c r="J592" s="23">
        <f>IF(D592-E592&lt;&gt;0,F592/(D592-E592),"")</f>
        <v>4.333333333333333</v>
      </c>
      <c r="K592" s="24"/>
      <c r="L592" s="24"/>
      <c r="M592" s="24"/>
      <c r="N592" s="24"/>
      <c r="O592" s="24"/>
      <c r="P592" s="24"/>
      <c r="Q592" s="26">
        <f>IF(K592-L592&lt;&gt;0,M592/(K592-L592),"")</f>
      </c>
      <c r="R592" s="38"/>
      <c r="S592" s="38"/>
      <c r="T592" s="38"/>
      <c r="U592" s="38"/>
      <c r="V592" s="38"/>
      <c r="W592" s="38"/>
      <c r="X592" s="29">
        <f>IF(R592-S592&lt;&gt;0,T592/(R592-S592),"")</f>
      </c>
      <c r="Y592" s="30"/>
      <c r="Z592" s="30"/>
      <c r="AA592" s="30"/>
      <c r="AB592" s="30"/>
      <c r="AC592" s="30"/>
      <c r="AD592" s="30"/>
      <c r="AE592" s="31">
        <f>IF(Y592-Z592&lt;&gt;0,AA592/(Y592-Z592),"")</f>
      </c>
      <c r="AF592" s="32"/>
      <c r="AG592" s="32"/>
      <c r="AH592" s="32"/>
      <c r="AI592" s="32"/>
      <c r="AJ592" s="32"/>
      <c r="AK592" s="32"/>
      <c r="AL592" s="33">
        <f>IF(AF592-AG592&lt;&gt;0,AH592/(AF592-AG592),"")</f>
      </c>
      <c r="AM592" s="34">
        <v>3</v>
      </c>
      <c r="AN592" s="34">
        <v>0</v>
      </c>
      <c r="AO592" s="34">
        <v>13</v>
      </c>
      <c r="AP592" s="34">
        <v>6</v>
      </c>
      <c r="AQ592" s="34"/>
      <c r="AR592" s="34"/>
      <c r="AS592" s="35">
        <f>IF(AM592-AN592&lt;&gt;0,AO592/(AM592-AN592),"")</f>
        <v>4.333333333333333</v>
      </c>
      <c r="AT592" s="36"/>
      <c r="AU592" s="36"/>
      <c r="AV592" s="36"/>
      <c r="AW592" s="36"/>
      <c r="AX592" s="36"/>
      <c r="AY592" s="36"/>
      <c r="AZ592" s="36">
        <f>IF(AT592-AU592&lt;&gt;0,AV592/(AT592-AU592),"")</f>
      </c>
    </row>
    <row r="593" spans="1:52" ht="12.75" customHeight="1">
      <c r="A593" s="17" t="s">
        <v>607</v>
      </c>
      <c r="B593" s="17"/>
      <c r="C593" s="17">
        <v>205</v>
      </c>
      <c r="D593" s="20">
        <f>$K593+$R593+$Y593+$AF593+$AM593+$AT593</f>
        <v>41</v>
      </c>
      <c r="E593" s="21">
        <f>$L593+$S593+$Z593+$AG593+$AN593+$AU593</f>
        <v>15</v>
      </c>
      <c r="F593" s="21">
        <f>$M593+$T593+$AA593+$AH593+$AO593+$AV593</f>
        <v>209</v>
      </c>
      <c r="G593" s="22">
        <f>MAX($N593,$U593,$AB593,$AI593,$AP593,$AW593)</f>
        <v>26</v>
      </c>
      <c r="H593" s="22">
        <f>$O593+$V593+$AC593+$AJ593+$AQ593+$AX593</f>
        <v>0</v>
      </c>
      <c r="I593" s="22">
        <f>$P593+$W593+$AD593+$AK593+$AR593+$AY593</f>
        <v>0</v>
      </c>
      <c r="J593" s="23">
        <f>IF(D593-E593&lt;&gt;0,F593/(D593-E593),"")</f>
        <v>8.038461538461538</v>
      </c>
      <c r="K593" s="24">
        <v>2</v>
      </c>
      <c r="L593" s="24">
        <v>1</v>
      </c>
      <c r="M593" s="24">
        <v>0</v>
      </c>
      <c r="N593" s="24">
        <v>0</v>
      </c>
      <c r="O593" s="24"/>
      <c r="P593" s="24"/>
      <c r="Q593" s="26">
        <f>IF(K593-L593&lt;&gt;0,M593/(K593-L593),"")</f>
        <v>0</v>
      </c>
      <c r="R593" s="38">
        <v>22</v>
      </c>
      <c r="S593" s="38">
        <v>7</v>
      </c>
      <c r="T593" s="38">
        <v>84</v>
      </c>
      <c r="U593" s="38">
        <v>20</v>
      </c>
      <c r="V593" s="38"/>
      <c r="W593" s="38"/>
      <c r="X593" s="29">
        <f>IF(R593-S593&lt;&gt;0,T593/(R593-S593),"")</f>
        <v>5.6</v>
      </c>
      <c r="Y593" s="30">
        <v>17</v>
      </c>
      <c r="Z593" s="30">
        <v>7</v>
      </c>
      <c r="AA593" s="30">
        <v>125</v>
      </c>
      <c r="AB593" s="30">
        <v>26</v>
      </c>
      <c r="AC593" s="30"/>
      <c r="AD593" s="30"/>
      <c r="AE593" s="31">
        <f>IF(Y593-Z593&lt;&gt;0,AA593/(Y593-Z593),"")</f>
        <v>12.5</v>
      </c>
      <c r="AF593" s="32"/>
      <c r="AG593" s="32"/>
      <c r="AH593" s="32"/>
      <c r="AI593" s="32"/>
      <c r="AJ593" s="32"/>
      <c r="AK593" s="32"/>
      <c r="AL593" s="33">
        <f>IF(AF593-AG593&lt;&gt;0,AH593/(AF593-AG593),"")</f>
      </c>
      <c r="AM593" s="34"/>
      <c r="AN593" s="34"/>
      <c r="AO593" s="34"/>
      <c r="AP593" s="34"/>
      <c r="AQ593" s="34"/>
      <c r="AR593" s="34"/>
      <c r="AS593" s="35">
        <f>IF(AM593-AN593&lt;&gt;0,AO593/(AM593-AN593),"")</f>
      </c>
      <c r="AT593" s="36"/>
      <c r="AU593" s="36"/>
      <c r="AV593" s="36"/>
      <c r="AW593" s="36"/>
      <c r="AX593" s="36"/>
      <c r="AY593" s="36"/>
      <c r="AZ593" s="36">
        <f>IF(AT593-AU593&lt;&gt;0,AV593/(AT593-AU593),"")</f>
      </c>
    </row>
    <row r="594" spans="1:52" ht="12.75" customHeight="1">
      <c r="A594" s="17" t="s">
        <v>608</v>
      </c>
      <c r="B594" s="17">
        <v>1981</v>
      </c>
      <c r="C594" s="17">
        <v>60</v>
      </c>
      <c r="D594" s="20">
        <f>$K594+$R594+$Y594+$AF594+$AM594+$AT594</f>
        <v>178</v>
      </c>
      <c r="E594" s="21">
        <f>$L594+$S594+$Z594+$AG594+$AN594+$AU594</f>
        <v>21</v>
      </c>
      <c r="F594" s="21">
        <f>$M594+$T594+$AA594+$AH594+$AO594+$AV594</f>
        <v>2782</v>
      </c>
      <c r="G594" s="22">
        <f>MAX($N594,$U594,$AB594,$AI594,$AP594,$AW594)</f>
        <v>107</v>
      </c>
      <c r="H594" s="22">
        <f>$O594+$V594+$AC594+$AJ594+$AQ594+$AX594</f>
        <v>13</v>
      </c>
      <c r="I594" s="22">
        <f>$P594+$W594+$AD594+$AK594+$AR594+$AY594</f>
        <v>1</v>
      </c>
      <c r="J594" s="23">
        <f>IF(D594-E594&lt;&gt;0,F594/(D594-E594),"")</f>
        <v>17.719745222929937</v>
      </c>
      <c r="K594" s="24">
        <v>63</v>
      </c>
      <c r="L594" s="24">
        <v>5</v>
      </c>
      <c r="M594" s="24">
        <v>897</v>
      </c>
      <c r="N594" s="24">
        <v>53</v>
      </c>
      <c r="O594" s="24">
        <v>3</v>
      </c>
      <c r="P594" s="24"/>
      <c r="Q594" s="26">
        <f>IF(K594-L594&lt;&gt;0,M594/(K594-L594),"")</f>
        <v>15.46551724137931</v>
      </c>
      <c r="R594" s="38">
        <v>93</v>
      </c>
      <c r="S594" s="38">
        <v>15</v>
      </c>
      <c r="T594" s="38">
        <v>1632</v>
      </c>
      <c r="U594" s="38">
        <v>107</v>
      </c>
      <c r="V594" s="38">
        <v>9</v>
      </c>
      <c r="W594" s="38">
        <v>1</v>
      </c>
      <c r="X594" s="29">
        <f>IF(R594-S594&lt;&gt;0,T594/(R594-S594),"")</f>
        <v>20.923076923076923</v>
      </c>
      <c r="Y594" s="30">
        <v>14</v>
      </c>
      <c r="Z594" s="30">
        <v>0</v>
      </c>
      <c r="AA594" s="30">
        <v>113</v>
      </c>
      <c r="AB594" s="30">
        <v>46</v>
      </c>
      <c r="AC594" s="30"/>
      <c r="AD594" s="30"/>
      <c r="AE594" s="31">
        <f>IF(Y594-Z594&lt;&gt;0,AA594/(Y594-Z594),"")</f>
        <v>8.071428571428571</v>
      </c>
      <c r="AF594" s="32">
        <v>2</v>
      </c>
      <c r="AG594" s="32">
        <v>0</v>
      </c>
      <c r="AH594" s="32">
        <v>5</v>
      </c>
      <c r="AI594" s="32">
        <v>3</v>
      </c>
      <c r="AJ594" s="32"/>
      <c r="AK594" s="32"/>
      <c r="AL594" s="33">
        <f>IF(AF594-AG594&lt;&gt;0,AH594/(AF594-AG594),"")</f>
        <v>2.5</v>
      </c>
      <c r="AM594" s="34">
        <v>6</v>
      </c>
      <c r="AN594" s="34">
        <v>1</v>
      </c>
      <c r="AO594" s="34">
        <f>117+18</f>
        <v>135</v>
      </c>
      <c r="AP594" s="34">
        <v>88</v>
      </c>
      <c r="AQ594" s="34">
        <v>1</v>
      </c>
      <c r="AR594" s="34"/>
      <c r="AS594" s="35">
        <f>IF(AM594-AN594&lt;&gt;0,AO594/(AM594-AN594),"")</f>
        <v>27</v>
      </c>
      <c r="AT594" s="36"/>
      <c r="AU594" s="36"/>
      <c r="AV594" s="36"/>
      <c r="AW594" s="36"/>
      <c r="AX594" s="36"/>
      <c r="AY594" s="36"/>
      <c r="AZ594" s="36">
        <f>IF(AT594-AU594&lt;&gt;0,AV594/(AT594-AU594),"")</f>
      </c>
    </row>
    <row r="595" spans="1:52" ht="12.75" customHeight="1">
      <c r="A595" s="17" t="s">
        <v>609</v>
      </c>
      <c r="B595" s="17"/>
      <c r="C595" s="17">
        <v>483</v>
      </c>
      <c r="D595" s="20">
        <f>$K595+$R595+$Y595+$AF595+$AM595+$AT595</f>
        <v>1</v>
      </c>
      <c r="E595" s="21">
        <f>$L595+$S595+$Z595+$AG595+$AN595+$AU595</f>
        <v>0</v>
      </c>
      <c r="F595" s="21">
        <f>$M595+$T595+$AA595+$AH595+$AO595+$AV595</f>
        <v>0</v>
      </c>
      <c r="G595" s="22">
        <f>MAX($N595,$U595,$AB595,$AI595,$AP595,$AW595)</f>
        <v>0</v>
      </c>
      <c r="H595" s="22">
        <f>$O595+$V595+$AC595+$AJ595+$AQ595+$AX595</f>
        <v>0</v>
      </c>
      <c r="I595" s="22">
        <f>$P595+$W595+$AD595+$AK595+$AR595+$AY595</f>
        <v>0</v>
      </c>
      <c r="J595" s="23">
        <f>IF(D595-E595&lt;&gt;0,F595/(D595-E595),"")</f>
        <v>0</v>
      </c>
      <c r="K595" s="24"/>
      <c r="L595" s="24"/>
      <c r="M595" s="24"/>
      <c r="N595" s="24"/>
      <c r="O595" s="24"/>
      <c r="P595" s="24"/>
      <c r="Q595" s="26">
        <f>IF(K595-L595&lt;&gt;0,M595/(K595-L595),"")</f>
      </c>
      <c r="R595" s="38"/>
      <c r="S595" s="38"/>
      <c r="T595" s="38"/>
      <c r="U595" s="38"/>
      <c r="V595" s="38"/>
      <c r="W595" s="38"/>
      <c r="X595" s="29">
        <f>IF(R595-S595&lt;&gt;0,T595/(R595-S595),"")</f>
      </c>
      <c r="Y595" s="30"/>
      <c r="Z595" s="30"/>
      <c r="AA595" s="30"/>
      <c r="AB595" s="30"/>
      <c r="AC595" s="30"/>
      <c r="AD595" s="30"/>
      <c r="AE595" s="31">
        <f>IF(Y595-Z595&lt;&gt;0,AA595/(Y595-Z595),"")</f>
      </c>
      <c r="AF595" s="32"/>
      <c r="AG595" s="32"/>
      <c r="AH595" s="32"/>
      <c r="AI595" s="32"/>
      <c r="AJ595" s="32"/>
      <c r="AK595" s="32"/>
      <c r="AL595" s="33">
        <f>IF(AF595-AG595&lt;&gt;0,AH595/(AF595-AG595),"")</f>
      </c>
      <c r="AM595" s="34">
        <v>1</v>
      </c>
      <c r="AN595" s="34">
        <v>0</v>
      </c>
      <c r="AO595" s="34">
        <v>0</v>
      </c>
      <c r="AP595" s="34">
        <v>0</v>
      </c>
      <c r="AQ595" s="34"/>
      <c r="AR595" s="34"/>
      <c r="AS595" s="35">
        <f>IF(AM595-AN595&lt;&gt;0,AO595/(AM595-AN595),"")</f>
        <v>0</v>
      </c>
      <c r="AT595" s="36"/>
      <c r="AU595" s="36"/>
      <c r="AV595" s="36"/>
      <c r="AW595" s="36"/>
      <c r="AX595" s="36"/>
      <c r="AY595" s="36"/>
      <c r="AZ595" s="36">
        <f>IF(AT595-AU595&lt;&gt;0,AV595/(AT595-AU595),"")</f>
      </c>
    </row>
    <row r="596" spans="1:52" ht="12.75" customHeight="1">
      <c r="A596" s="17" t="s">
        <v>610</v>
      </c>
      <c r="B596" s="17"/>
      <c r="C596" s="17">
        <v>264</v>
      </c>
      <c r="D596" s="20">
        <f>$K596+$R596+$Y596+$AF596+$AM596+$AT596</f>
        <v>6</v>
      </c>
      <c r="E596" s="21">
        <f>$L596+$S596+$Z596+$AG596+$AN596+$AU596</f>
        <v>1</v>
      </c>
      <c r="F596" s="21">
        <f>$M596+$T596+$AA596+$AH596+$AO596+$AV596</f>
        <v>184</v>
      </c>
      <c r="G596" s="22">
        <f>MAX($N596,$U596,$AB596,$AI596,$AP596,$AW596)</f>
        <v>57</v>
      </c>
      <c r="H596" s="22">
        <f>$O596+$V596+$AC596+$AJ596+$AQ596+$AX596</f>
        <v>4</v>
      </c>
      <c r="I596" s="22">
        <f>$P596+$W596+$AD596+$AK596+$AR596+$AY596</f>
        <v>0</v>
      </c>
      <c r="J596" s="23">
        <f>IF(D596-E596&lt;&gt;0,F596/(D596-E596),"")</f>
        <v>36.8</v>
      </c>
      <c r="K596" s="24"/>
      <c r="L596" s="24"/>
      <c r="M596" s="24"/>
      <c r="N596" s="24"/>
      <c r="O596" s="24"/>
      <c r="P596" s="24"/>
      <c r="Q596" s="26">
        <f>IF(K596-L596&lt;&gt;0,M596/(K596-L596),"")</f>
      </c>
      <c r="R596" s="38">
        <v>4</v>
      </c>
      <c r="S596" s="38">
        <v>0</v>
      </c>
      <c r="T596" s="38">
        <v>95</v>
      </c>
      <c r="U596" s="38">
        <v>57</v>
      </c>
      <c r="V596" s="38">
        <v>3</v>
      </c>
      <c r="W596" s="38"/>
      <c r="X596" s="29">
        <f>IF(R596-S596&lt;&gt;0,T596/(R596-S596),"")</f>
        <v>23.75</v>
      </c>
      <c r="Y596" s="30"/>
      <c r="Z596" s="30"/>
      <c r="AA596" s="30"/>
      <c r="AB596" s="30"/>
      <c r="AC596" s="30"/>
      <c r="AD596" s="30"/>
      <c r="AE596" s="31">
        <f>IF(Y596-Z596&lt;&gt;0,AA596/(Y596-Z596),"")</f>
      </c>
      <c r="AF596" s="32">
        <v>2</v>
      </c>
      <c r="AG596" s="32">
        <v>1</v>
      </c>
      <c r="AH596" s="32">
        <v>89</v>
      </c>
      <c r="AI596" s="32">
        <v>54</v>
      </c>
      <c r="AJ596" s="32">
        <v>1</v>
      </c>
      <c r="AK596" s="32"/>
      <c r="AL596" s="33">
        <f>IF(AF596-AG596&lt;&gt;0,AH596/(AF596-AG596),"")</f>
        <v>89</v>
      </c>
      <c r="AM596" s="34"/>
      <c r="AN596" s="34"/>
      <c r="AO596" s="34"/>
      <c r="AP596" s="34"/>
      <c r="AQ596" s="34"/>
      <c r="AR596" s="34"/>
      <c r="AS596" s="35">
        <f>IF(AM596-AN596&lt;&gt;0,AO596/(AM596-AN596),"")</f>
      </c>
      <c r="AT596" s="36"/>
      <c r="AU596" s="36"/>
      <c r="AV596" s="36"/>
      <c r="AW596" s="36"/>
      <c r="AX596" s="36"/>
      <c r="AY596" s="36"/>
      <c r="AZ596" s="36">
        <f>IF(AT596-AU596&lt;&gt;0,AV596/(AT596-AU596),"")</f>
      </c>
    </row>
    <row r="597" spans="1:52" ht="12.75" customHeight="1">
      <c r="A597" s="17" t="s">
        <v>611</v>
      </c>
      <c r="B597" s="17"/>
      <c r="C597" s="17">
        <v>262</v>
      </c>
      <c r="D597" s="20">
        <f>$K597+$R597+$Y597+$AF597+$AM597+$AT597</f>
        <v>23</v>
      </c>
      <c r="E597" s="21">
        <f>$L597+$S597+$Z597+$AG597+$AN597+$AU597</f>
        <v>2</v>
      </c>
      <c r="F597" s="21">
        <f>$M597+$T597+$AA597+$AH597+$AO597+$AV597</f>
        <v>425</v>
      </c>
      <c r="G597" s="22">
        <f>MAX($N597,$U597,$AB597,$AI597,$AP597,$AW597)</f>
        <v>74</v>
      </c>
      <c r="H597" s="22">
        <f>$O597+$V597+$AC597+$AJ597+$AQ597+$AX597</f>
        <v>2</v>
      </c>
      <c r="I597" s="22">
        <f>$P597+$W597+$AD597+$AK597+$AR597+$AY597</f>
        <v>0</v>
      </c>
      <c r="J597" s="23">
        <f>IF(D597-E597&lt;&gt;0,F597/(D597-E597),"")</f>
        <v>20.238095238095237</v>
      </c>
      <c r="K597" s="24">
        <v>8</v>
      </c>
      <c r="L597" s="24">
        <v>0</v>
      </c>
      <c r="M597" s="24">
        <v>80</v>
      </c>
      <c r="N597" s="24">
        <v>41</v>
      </c>
      <c r="O597" s="24"/>
      <c r="P597" s="24"/>
      <c r="Q597" s="26">
        <f>IF(K597-L597&lt;&gt;0,M597/(K597-L597),"")</f>
        <v>10</v>
      </c>
      <c r="R597" s="38">
        <v>9</v>
      </c>
      <c r="S597" s="38">
        <v>1</v>
      </c>
      <c r="T597" s="38">
        <v>207</v>
      </c>
      <c r="U597" s="38">
        <v>74</v>
      </c>
      <c r="V597" s="38">
        <v>1</v>
      </c>
      <c r="W597" s="38"/>
      <c r="X597" s="29">
        <f>IF(R597-S597&lt;&gt;0,T597/(R597-S597),"")</f>
        <v>25.875</v>
      </c>
      <c r="Y597" s="30">
        <v>3</v>
      </c>
      <c r="Z597" s="30">
        <v>1</v>
      </c>
      <c r="AA597" s="30">
        <v>103</v>
      </c>
      <c r="AB597" s="30">
        <v>73</v>
      </c>
      <c r="AC597" s="30">
        <v>1</v>
      </c>
      <c r="AD597" s="30"/>
      <c r="AE597" s="31">
        <f>IF(Y597-Z597&lt;&gt;0,AA597/(Y597-Z597),"")</f>
        <v>51.5</v>
      </c>
      <c r="AF597" s="32">
        <v>3</v>
      </c>
      <c r="AG597" s="32">
        <v>0</v>
      </c>
      <c r="AH597" s="32">
        <v>35</v>
      </c>
      <c r="AI597" s="32">
        <v>20</v>
      </c>
      <c r="AJ597" s="32"/>
      <c r="AK597" s="32"/>
      <c r="AL597" s="33">
        <f>IF(AF597-AG597&lt;&gt;0,AH597/(AF597-AG597),"")</f>
        <v>11.666666666666666</v>
      </c>
      <c r="AM597" s="34"/>
      <c r="AN597" s="34"/>
      <c r="AO597" s="34"/>
      <c r="AP597" s="34"/>
      <c r="AQ597" s="34"/>
      <c r="AR597" s="34"/>
      <c r="AS597" s="35">
        <f>IF(AM597-AN597&lt;&gt;0,AO597/(AM597-AN597),"")</f>
      </c>
      <c r="AT597" s="36"/>
      <c r="AU597" s="36"/>
      <c r="AV597" s="36"/>
      <c r="AW597" s="36"/>
      <c r="AX597" s="36"/>
      <c r="AY597" s="36"/>
      <c r="AZ597" s="36">
        <f>IF(AT597-AU597&lt;&gt;0,AV597/(AT597-AU597),"")</f>
      </c>
    </row>
    <row r="598" spans="1:52" ht="12.75" customHeight="1">
      <c r="A598" s="17" t="s">
        <v>612</v>
      </c>
      <c r="B598" s="17"/>
      <c r="C598" s="17">
        <v>276</v>
      </c>
      <c r="D598" s="20">
        <f>$K598+$R598+$Y598+$AF598+$AM598+$AT598</f>
        <v>8</v>
      </c>
      <c r="E598" s="21">
        <f>$L598+$S598+$Z598+$AG598+$AN598+$AU598</f>
        <v>1</v>
      </c>
      <c r="F598" s="21">
        <f>$M598+$T598+$AA598+$AH598+$AO598+$AV598</f>
        <v>79</v>
      </c>
      <c r="G598" s="22">
        <f>MAX($N598,$U598,$AB598,$AI598,$AP598,$AW598)</f>
        <v>32</v>
      </c>
      <c r="H598" s="22">
        <f>$O598+$V598+$AC598+$AJ598+$AQ598+$AX598</f>
        <v>0</v>
      </c>
      <c r="I598" s="22">
        <f>$P598+$W598+$AD598+$AK598+$AR598+$AY598</f>
        <v>0</v>
      </c>
      <c r="J598" s="23">
        <f>IF(D598-E598&lt;&gt;0,F598/(D598-E598),"")</f>
        <v>11.285714285714286</v>
      </c>
      <c r="K598" s="24"/>
      <c r="L598" s="24"/>
      <c r="M598" s="24"/>
      <c r="N598" s="24"/>
      <c r="O598" s="24"/>
      <c r="P598" s="24"/>
      <c r="Q598" s="26">
        <f>IF(K598-L598&lt;&gt;0,M598/(K598-L598),"")</f>
      </c>
      <c r="R598" s="27"/>
      <c r="S598" s="27"/>
      <c r="T598" s="27"/>
      <c r="U598" s="27"/>
      <c r="V598" s="27"/>
      <c r="W598" s="27"/>
      <c r="X598" s="29">
        <f>IF(R598-S598&lt;&gt;0,T598/(R598-S598),"")</f>
      </c>
      <c r="Y598" s="30">
        <v>2</v>
      </c>
      <c r="Z598" s="30">
        <v>1</v>
      </c>
      <c r="AA598" s="30">
        <v>5</v>
      </c>
      <c r="AB598" s="30">
        <v>3</v>
      </c>
      <c r="AC598" s="30"/>
      <c r="AD598" s="30"/>
      <c r="AE598" s="31">
        <f>IF(Y598-Z598&lt;&gt;0,AA598/(Y598-Z598),"")</f>
        <v>5</v>
      </c>
      <c r="AF598" s="32">
        <v>6</v>
      </c>
      <c r="AG598" s="32">
        <v>0</v>
      </c>
      <c r="AH598" s="32">
        <v>74</v>
      </c>
      <c r="AI598" s="32">
        <v>32</v>
      </c>
      <c r="AJ598" s="32"/>
      <c r="AK598" s="32"/>
      <c r="AL598" s="33">
        <f>IF(AF598-AG598&lt;&gt;0,AH598/(AF598-AG598),"")</f>
        <v>12.333333333333334</v>
      </c>
      <c r="AM598" s="34"/>
      <c r="AN598" s="34"/>
      <c r="AO598" s="34"/>
      <c r="AP598" s="34"/>
      <c r="AQ598" s="34"/>
      <c r="AR598" s="34"/>
      <c r="AS598" s="35">
        <f>IF(AM598-AN598&lt;&gt;0,AO598/(AM598-AN598),"")</f>
      </c>
      <c r="AT598" s="36"/>
      <c r="AU598" s="36"/>
      <c r="AV598" s="36"/>
      <c r="AW598" s="36"/>
      <c r="AX598" s="36"/>
      <c r="AY598" s="36"/>
      <c r="AZ598" s="36">
        <f>IF(AT598-AU598&lt;&gt;0,AV598/(AT598-AU598),"")</f>
      </c>
    </row>
    <row r="599" spans="1:52" ht="12.75" customHeight="1">
      <c r="A599" s="17" t="s">
        <v>613</v>
      </c>
      <c r="B599" s="17"/>
      <c r="C599" s="17">
        <v>614</v>
      </c>
      <c r="D599" s="20">
        <f>$K599+$R599+$Y599+$AF599+$AM599+$AT599</f>
        <v>4</v>
      </c>
      <c r="E599" s="21">
        <f>$L599+$S599+$Z599+$AG599+$AN599+$AU599</f>
        <v>1</v>
      </c>
      <c r="F599" s="21">
        <f>$M599+$T599+$AA599+$AH599+$AO599+$AV599</f>
        <v>92</v>
      </c>
      <c r="G599" s="22">
        <f>MAX($N599,$U599,$AB599,$AI599,$AP599,$AW599)</f>
        <v>44</v>
      </c>
      <c r="H599" s="22">
        <f>$O599+$V599+$AC599+$AJ599+$AQ599+$AX599</f>
        <v>0</v>
      </c>
      <c r="I599" s="22">
        <f>$P599+$W599+$AD599+$AK599+$AR599+$AY599</f>
        <v>0</v>
      </c>
      <c r="J599" s="23">
        <f>IF(D599-E599&lt;&gt;0,F599/(D599-E599),"")</f>
        <v>30.666666666666668</v>
      </c>
      <c r="K599" s="24"/>
      <c r="L599" s="24"/>
      <c r="M599" s="24"/>
      <c r="N599" s="24"/>
      <c r="O599" s="24"/>
      <c r="P599" s="24"/>
      <c r="Q599" s="26">
        <f>IF(K599-L599&lt;&gt;0,M599/(K599-L599),"")</f>
      </c>
      <c r="R599" s="27">
        <v>3</v>
      </c>
      <c r="S599" s="27">
        <v>1</v>
      </c>
      <c r="T599" s="27">
        <v>55</v>
      </c>
      <c r="U599" s="66">
        <v>44</v>
      </c>
      <c r="V599" s="27"/>
      <c r="W599" s="27"/>
      <c r="X599" s="29">
        <f>IF(R599-S599&lt;&gt;0,T599/(R599-S599),"")</f>
        <v>27.5</v>
      </c>
      <c r="Y599" s="30">
        <v>1</v>
      </c>
      <c r="Z599" s="30">
        <v>0</v>
      </c>
      <c r="AA599" s="30">
        <v>37</v>
      </c>
      <c r="AB599" s="30">
        <v>37</v>
      </c>
      <c r="AC599" s="30"/>
      <c r="AD599" s="30"/>
      <c r="AE599" s="31">
        <f>IF(Y599-Z599&lt;&gt;0,AA599/(Y599-Z599),"")</f>
        <v>37</v>
      </c>
      <c r="AF599" s="62"/>
      <c r="AG599" s="62"/>
      <c r="AH599" s="62"/>
      <c r="AI599" s="62"/>
      <c r="AJ599" s="62"/>
      <c r="AK599" s="62"/>
      <c r="AL599" s="33">
        <f>IF(AF599-AG599&lt;&gt;0,AH599/(AF599-AG599),"")</f>
      </c>
      <c r="AM599" s="34"/>
      <c r="AN599" s="34"/>
      <c r="AO599" s="34"/>
      <c r="AP599" s="34"/>
      <c r="AQ599" s="34"/>
      <c r="AR599" s="34"/>
      <c r="AS599" s="35">
        <f>IF(AM599-AN599&lt;&gt;0,AO599/(AM599-AN599),"")</f>
      </c>
      <c r="AT599" s="36"/>
      <c r="AU599" s="36"/>
      <c r="AV599" s="36"/>
      <c r="AW599" s="36"/>
      <c r="AX599" s="36"/>
      <c r="AY599" s="36"/>
      <c r="AZ599" s="36">
        <f>IF(AT599-AU599&lt;&gt;0,AV599/(AT599-AU599),"")</f>
      </c>
    </row>
    <row r="600" spans="1:52" ht="12.75" customHeight="1">
      <c r="A600" s="17" t="s">
        <v>614</v>
      </c>
      <c r="B600" s="17"/>
      <c r="C600" s="17">
        <v>278</v>
      </c>
      <c r="D600" s="20">
        <f>$K600+$R600+$Y600+$AF600+$AM600+$AT600</f>
        <v>1</v>
      </c>
      <c r="E600" s="21">
        <f>$L600+$S600+$Z600+$AG600+$AN600+$AU600</f>
        <v>0</v>
      </c>
      <c r="F600" s="21">
        <f>$M600+$T600+$AA600+$AH600+$AO600+$AV600</f>
        <v>9</v>
      </c>
      <c r="G600" s="22">
        <f>MAX($N600,$U600,$AB600,$AI600,$AP600,$AW600)</f>
        <v>9</v>
      </c>
      <c r="H600" s="22">
        <f>$O600+$V600+$AC600+$AJ600+$AQ600+$AX600</f>
        <v>0</v>
      </c>
      <c r="I600" s="22">
        <f>$P600+$W600+$AD600+$AK600+$AR600+$AY600</f>
        <v>0</v>
      </c>
      <c r="J600" s="23">
        <f>IF(D600-E600&lt;&gt;0,F600/(D600-E600),"")</f>
        <v>9</v>
      </c>
      <c r="K600" s="24"/>
      <c r="L600" s="24"/>
      <c r="M600" s="24"/>
      <c r="N600" s="24"/>
      <c r="O600" s="24"/>
      <c r="P600" s="24"/>
      <c r="Q600" s="26">
        <f>IF(K600-L600&lt;&gt;0,M600/(K600-L600),"")</f>
      </c>
      <c r="R600" s="27"/>
      <c r="S600" s="27"/>
      <c r="T600" s="27"/>
      <c r="U600" s="27"/>
      <c r="V600" s="27"/>
      <c r="W600" s="27"/>
      <c r="X600" s="29">
        <f>IF(R600-S600&lt;&gt;0,T600/(R600-S600),"")</f>
      </c>
      <c r="Y600" s="30"/>
      <c r="Z600" s="30"/>
      <c r="AA600" s="30"/>
      <c r="AB600" s="30"/>
      <c r="AC600" s="30"/>
      <c r="AD600" s="30"/>
      <c r="AE600" s="31">
        <f>IF(Y600-Z600&lt;&gt;0,AA600/(Y600-Z600),"")</f>
      </c>
      <c r="AF600" s="32">
        <v>1</v>
      </c>
      <c r="AG600" s="32">
        <v>0</v>
      </c>
      <c r="AH600" s="32">
        <v>9</v>
      </c>
      <c r="AI600" s="32">
        <v>9</v>
      </c>
      <c r="AJ600" s="32"/>
      <c r="AK600" s="32"/>
      <c r="AL600" s="33">
        <f>IF(AF600-AG600&lt;&gt;0,AH600/(AF600-AG600),"")</f>
        <v>9</v>
      </c>
      <c r="AM600" s="34"/>
      <c r="AN600" s="34"/>
      <c r="AO600" s="34"/>
      <c r="AP600" s="34"/>
      <c r="AQ600" s="34"/>
      <c r="AR600" s="34"/>
      <c r="AS600" s="35">
        <f>IF(AM600-AN600&lt;&gt;0,AO600/(AM600-AN600),"")</f>
      </c>
      <c r="AT600" s="36"/>
      <c r="AU600" s="36"/>
      <c r="AV600" s="36"/>
      <c r="AW600" s="36"/>
      <c r="AX600" s="36"/>
      <c r="AY600" s="36"/>
      <c r="AZ600" s="36">
        <f>IF(AT600-AU600&lt;&gt;0,AV600/(AT600-AU600),"")</f>
      </c>
    </row>
    <row r="601" spans="1:52" ht="12.75" customHeight="1">
      <c r="A601" s="17" t="s">
        <v>615</v>
      </c>
      <c r="B601" s="17">
        <v>1973</v>
      </c>
      <c r="C601" s="17">
        <v>16</v>
      </c>
      <c r="D601" s="20">
        <f>$K601+$R601+$Y601+$AF601+$AM601+$AT601</f>
        <v>32</v>
      </c>
      <c r="E601" s="21">
        <f>$L601+$S601+$Z601+$AG601+$AN601+$AU601</f>
        <v>5</v>
      </c>
      <c r="F601" s="21">
        <f>$M601+$T601+$AA601+$AH601+$AO601+$AV601</f>
        <v>287</v>
      </c>
      <c r="G601" s="22">
        <f>MAX($N601,$U601,$AB601,$AI601,$AP601,$AW601)</f>
        <v>53</v>
      </c>
      <c r="H601" s="22">
        <f>$O601+$V601+$AC601+$AJ601+$AQ601+$AX601</f>
        <v>1</v>
      </c>
      <c r="I601" s="22">
        <f>$P601+$W601+$AD601+$AK601+$AR601+$AY601</f>
        <v>0</v>
      </c>
      <c r="J601" s="23">
        <f>IF(D601-E601&lt;&gt;0,F601/(D601-E601),"")</f>
        <v>10.62962962962963</v>
      </c>
      <c r="K601" s="24">
        <v>3</v>
      </c>
      <c r="L601" s="24">
        <v>0</v>
      </c>
      <c r="M601" s="24">
        <v>16</v>
      </c>
      <c r="N601" s="24">
        <v>9</v>
      </c>
      <c r="O601" s="24"/>
      <c r="P601" s="24"/>
      <c r="Q601" s="26">
        <f>IF(K601-L601&lt;&gt;0,M601/(K601-L601),"")</f>
        <v>5.333333333333333</v>
      </c>
      <c r="R601" s="38">
        <v>16</v>
      </c>
      <c r="S601" s="38">
        <v>4</v>
      </c>
      <c r="T601" s="38">
        <v>102</v>
      </c>
      <c r="U601" s="38">
        <v>21</v>
      </c>
      <c r="V601" s="38"/>
      <c r="W601" s="38"/>
      <c r="X601" s="29">
        <f>IF(R601-S601&lt;&gt;0,T601/(R601-S601),"")</f>
        <v>8.5</v>
      </c>
      <c r="Y601" s="30">
        <v>13</v>
      </c>
      <c r="Z601" s="30">
        <v>1</v>
      </c>
      <c r="AA601" s="30">
        <v>169</v>
      </c>
      <c r="AB601" s="30">
        <v>53</v>
      </c>
      <c r="AC601" s="30">
        <v>1</v>
      </c>
      <c r="AD601" s="30"/>
      <c r="AE601" s="31">
        <f>IF(Y601-Z601&lt;&gt;0,AA601/(Y601-Z601),"")</f>
        <v>14.083333333333334</v>
      </c>
      <c r="AF601" s="32"/>
      <c r="AG601" s="32"/>
      <c r="AH601" s="32"/>
      <c r="AI601" s="32"/>
      <c r="AJ601" s="32"/>
      <c r="AK601" s="32"/>
      <c r="AL601" s="33">
        <f>IF(AF601-AG601&lt;&gt;0,AH601/(AF601-AG601),"")</f>
      </c>
      <c r="AM601" s="34"/>
      <c r="AN601" s="34"/>
      <c r="AO601" s="34"/>
      <c r="AP601" s="34"/>
      <c r="AQ601" s="34"/>
      <c r="AR601" s="34"/>
      <c r="AS601" s="35">
        <f>IF(AM601-AN601&lt;&gt;0,AO601/(AM601-AN601),"")</f>
      </c>
      <c r="AT601" s="36"/>
      <c r="AU601" s="36"/>
      <c r="AV601" s="36"/>
      <c r="AW601" s="36"/>
      <c r="AX601" s="36"/>
      <c r="AY601" s="36"/>
      <c r="AZ601" s="36">
        <f>IF(AT601-AU601&lt;&gt;0,AV601/(AT601-AU601),"")</f>
      </c>
    </row>
    <row r="602" spans="1:52" ht="12.75" customHeight="1">
      <c r="A602" s="42" t="s">
        <v>616</v>
      </c>
      <c r="B602" s="42">
        <v>2019</v>
      </c>
      <c r="C602" s="42">
        <v>652</v>
      </c>
      <c r="D602" s="20">
        <f>$K602+$R602+$Y602+$AF602+$AM602+$AT602</f>
        <v>3</v>
      </c>
      <c r="E602" s="21">
        <f>$L602+$S602+$Z602+$AG602+$AN602+$AU602</f>
        <v>0</v>
      </c>
      <c r="F602" s="21">
        <f>$M602+$T602+$AA602+$AH602+$AO602+$AV602</f>
        <v>17</v>
      </c>
      <c r="G602" s="22">
        <f>MAX($N602,$U602,$AB602,$AI602,$AP602,$AW602)</f>
        <v>8</v>
      </c>
      <c r="H602" s="22">
        <f>$O602+$V602+$AC602+$AJ602+$AQ602+$AX602</f>
        <v>0</v>
      </c>
      <c r="I602" s="22">
        <f>$P602+$W602+$AD602+$AK602+$AR602+$AY602</f>
        <v>0</v>
      </c>
      <c r="J602" s="23">
        <f>IF(D602-E602&lt;&gt;0,F602/(D602-E602),"")</f>
        <v>5.666666666666667</v>
      </c>
      <c r="K602" s="36"/>
      <c r="L602" s="36"/>
      <c r="M602" s="36"/>
      <c r="N602" s="36"/>
      <c r="O602" s="36"/>
      <c r="P602" s="36"/>
      <c r="Q602" s="43">
        <f>IF(K602-L602&lt;&gt;0,M602/(K602-L602),"")</f>
      </c>
      <c r="R602" s="44"/>
      <c r="S602" s="44"/>
      <c r="T602" s="44"/>
      <c r="U602" s="44"/>
      <c r="V602" s="44"/>
      <c r="W602" s="44"/>
      <c r="X602" s="29">
        <f>IF(R602-S602&lt;&gt;0,T602/(R602-S602),"")</f>
      </c>
      <c r="Y602" s="45"/>
      <c r="Z602" s="45"/>
      <c r="AA602" s="45"/>
      <c r="AB602" s="45"/>
      <c r="AC602" s="45"/>
      <c r="AD602" s="45"/>
      <c r="AE602" s="31">
        <f>IF(Y602-Z602&lt;&gt;0,AA602/(Y602-Z602),"")</f>
      </c>
      <c r="AF602" s="47"/>
      <c r="AG602" s="47"/>
      <c r="AH602" s="47"/>
      <c r="AI602" s="47"/>
      <c r="AJ602" s="47"/>
      <c r="AK602" s="47"/>
      <c r="AL602" s="33">
        <f>IF(AF602-AG602&lt;&gt;0,AH602/(AF602-AG602),"")</f>
      </c>
      <c r="AM602" s="48">
        <v>1</v>
      </c>
      <c r="AN602" s="48">
        <v>0</v>
      </c>
      <c r="AO602" s="48">
        <v>8</v>
      </c>
      <c r="AP602" s="48">
        <v>8</v>
      </c>
      <c r="AQ602" s="48"/>
      <c r="AR602" s="48"/>
      <c r="AS602" s="35">
        <f>IF(AM602-AN602&lt;&gt;0,AO602/(AM602-AN602),"")</f>
        <v>8</v>
      </c>
      <c r="AT602" s="36">
        <v>2</v>
      </c>
      <c r="AU602" s="36">
        <v>0</v>
      </c>
      <c r="AV602" s="36">
        <v>9</v>
      </c>
      <c r="AW602" s="36">
        <v>5</v>
      </c>
      <c r="AX602" s="36"/>
      <c r="AY602" s="36"/>
      <c r="AZ602" s="36">
        <f>IF(AT602-AU602&lt;&gt;0,AV602/(AT602-AU602),"")</f>
        <v>4.5</v>
      </c>
    </row>
    <row r="603" spans="1:52" ht="12.75" customHeight="1">
      <c r="A603" s="17" t="s">
        <v>617</v>
      </c>
      <c r="B603" s="17"/>
      <c r="C603" s="17">
        <v>387</v>
      </c>
      <c r="D603" s="20">
        <f>$K603+$R603+$Y603+$AF603+$AM603+$AT603</f>
        <v>8</v>
      </c>
      <c r="E603" s="21">
        <f>$L603+$S603+$Z603+$AG603+$AN603+$AU603</f>
        <v>0</v>
      </c>
      <c r="F603" s="21">
        <f>$M603+$T603+$AA603+$AH603+$AO603+$AV603</f>
        <v>139</v>
      </c>
      <c r="G603" s="22">
        <f>MAX($N603,$U603,$AB603,$AI603,$AP603,$AW603)</f>
        <v>48</v>
      </c>
      <c r="H603" s="22">
        <f>$O603+$V603+$AC603+$AJ603+$AQ603+$AX603</f>
        <v>0</v>
      </c>
      <c r="I603" s="22">
        <f>$P603+$W603+$AD603+$AK603+$AR603+$AY603</f>
        <v>0</v>
      </c>
      <c r="J603" s="23">
        <f>IF(D603-E603&lt;&gt;0,F603/(D603-E603),"")</f>
        <v>17.375</v>
      </c>
      <c r="K603" s="24"/>
      <c r="L603" s="24"/>
      <c r="M603" s="24"/>
      <c r="N603" s="24"/>
      <c r="O603" s="24"/>
      <c r="P603" s="24"/>
      <c r="Q603" s="26">
        <f>IF(K603-L603&lt;&gt;0,M603/(K603-L603),"")</f>
      </c>
      <c r="R603" s="27"/>
      <c r="S603" s="27"/>
      <c r="T603" s="27"/>
      <c r="U603" s="27"/>
      <c r="V603" s="27"/>
      <c r="W603" s="27"/>
      <c r="X603" s="29">
        <f>IF(R603-S603&lt;&gt;0,T603/(R603-S603),"")</f>
      </c>
      <c r="Y603" s="30"/>
      <c r="Z603" s="30"/>
      <c r="AA603" s="30"/>
      <c r="AB603" s="30"/>
      <c r="AC603" s="30"/>
      <c r="AD603" s="30"/>
      <c r="AE603" s="31">
        <f>IF(Y603-Z603&lt;&gt;0,AA603/(Y603-Z603),"")</f>
      </c>
      <c r="AF603" s="28">
        <v>8</v>
      </c>
      <c r="AG603" s="28">
        <v>0</v>
      </c>
      <c r="AH603" s="28">
        <v>139</v>
      </c>
      <c r="AI603" s="28">
        <v>48</v>
      </c>
      <c r="AJ603" s="28"/>
      <c r="AK603" s="28"/>
      <c r="AL603" s="33">
        <f>IF(AF603-AG603&lt;&gt;0,AH603/(AF603-AG603),"")</f>
        <v>17.375</v>
      </c>
      <c r="AM603" s="40"/>
      <c r="AN603" s="40"/>
      <c r="AO603" s="40"/>
      <c r="AP603" s="40"/>
      <c r="AQ603" s="40"/>
      <c r="AR603" s="40"/>
      <c r="AS603" s="35">
        <f>IF(AM603-AN603&lt;&gt;0,AO603/(AM603-AN603),"")</f>
      </c>
      <c r="AT603" s="36"/>
      <c r="AU603" s="36"/>
      <c r="AV603" s="36"/>
      <c r="AW603" s="36"/>
      <c r="AX603" s="36"/>
      <c r="AY603" s="36"/>
      <c r="AZ603" s="36">
        <f>IF(AT603-AU603&lt;&gt;0,AV603/(AT603-AU603),"")</f>
      </c>
    </row>
    <row r="604" spans="1:52" ht="12.75" customHeight="1">
      <c r="A604" s="51" t="s">
        <v>618</v>
      </c>
      <c r="B604" s="51">
        <v>1990</v>
      </c>
      <c r="C604" s="42">
        <v>127</v>
      </c>
      <c r="D604" s="20">
        <f>$K604+$R604+$Y604+$AF604+$AM604+$AT604</f>
        <v>1</v>
      </c>
      <c r="E604" s="21">
        <f>$L604+$S604+$Z604+$AG604+$AN604+$AU604</f>
        <v>0</v>
      </c>
      <c r="F604" s="21">
        <f>$M604+$T604+$AA604+$AH604+$AO604+$AV604</f>
        <v>0</v>
      </c>
      <c r="G604" s="22">
        <f>MAX($N604,$U604,$AB604,$AI604,$AP604,$AW604)</f>
        <v>0</v>
      </c>
      <c r="H604" s="22">
        <f>$O604+$V604+$AC604+$AJ604+$AQ604+$AX604</f>
        <v>0</v>
      </c>
      <c r="I604" s="22">
        <f>$P604+$W604+$AD604+$AK604+$AR604+$AY604</f>
        <v>0</v>
      </c>
      <c r="J604" s="23">
        <f>IF(D604-E604&lt;&gt;0,F604/(D604-E604),"")</f>
        <v>0</v>
      </c>
      <c r="K604" s="36"/>
      <c r="L604" s="36"/>
      <c r="M604" s="36"/>
      <c r="N604" s="36"/>
      <c r="O604" s="36"/>
      <c r="P604" s="36"/>
      <c r="Q604" s="26">
        <f>IF(K604-L604&lt;&gt;0,M604/(K604-L604),"")</f>
      </c>
      <c r="R604" s="44"/>
      <c r="S604" s="44"/>
      <c r="T604" s="44"/>
      <c r="U604" s="44"/>
      <c r="V604" s="44"/>
      <c r="W604" s="44"/>
      <c r="X604" s="29">
        <f>IF(R604-S604&lt;&gt;0,T604/(R604-S604),"")</f>
      </c>
      <c r="Y604" s="52">
        <v>1</v>
      </c>
      <c r="Z604" s="52">
        <v>0</v>
      </c>
      <c r="AA604" s="52">
        <v>0</v>
      </c>
      <c r="AB604" s="52">
        <v>0</v>
      </c>
      <c r="AC604" s="52"/>
      <c r="AD604" s="52"/>
      <c r="AE604" s="31">
        <f>IF(Y604-Z604&lt;&gt;0,AA604/(Y604-Z604),"")</f>
        <v>0</v>
      </c>
      <c r="AF604" s="47"/>
      <c r="AG604" s="47"/>
      <c r="AH604" s="47"/>
      <c r="AI604" s="47"/>
      <c r="AJ604" s="47"/>
      <c r="AK604" s="47"/>
      <c r="AL604" s="33">
        <f>IF(AF604-AG604&lt;&gt;0,AH604/(AF604-AG604),"")</f>
      </c>
      <c r="AM604" s="48"/>
      <c r="AN604" s="48"/>
      <c r="AO604" s="48"/>
      <c r="AP604" s="48"/>
      <c r="AQ604" s="48"/>
      <c r="AR604" s="48"/>
      <c r="AS604" s="35">
        <f>IF(AM604-AN604&lt;&gt;0,AO604/(AM604-AN604),"")</f>
      </c>
      <c r="AT604" s="36"/>
      <c r="AU604" s="36"/>
      <c r="AV604" s="36"/>
      <c r="AW604" s="36"/>
      <c r="AX604" s="36"/>
      <c r="AY604" s="36"/>
      <c r="AZ604" s="36">
        <f>IF(AT604-AU604&lt;&gt;0,AV604/(AT604-AU604),"")</f>
      </c>
    </row>
    <row r="605" spans="1:52" ht="12.75" customHeight="1">
      <c r="A605" s="17" t="s">
        <v>619</v>
      </c>
      <c r="B605" s="17"/>
      <c r="C605" s="17">
        <v>285</v>
      </c>
      <c r="D605" s="20">
        <f>$K605+$R605+$Y605+$AF605+$AM605+$AT605</f>
        <v>25</v>
      </c>
      <c r="E605" s="21">
        <f>$L605+$S605+$Z605+$AG605+$AN605+$AU605</f>
        <v>5</v>
      </c>
      <c r="F605" s="21">
        <f>$M605+$T605+$AA605+$AH605+$AO605+$AV605</f>
        <v>198</v>
      </c>
      <c r="G605" s="22">
        <f>MAX($N605,$U605,$AB605,$AI605,$AP605,$AW605)</f>
        <v>32</v>
      </c>
      <c r="H605" s="22">
        <f>$O605+$V605+$AC605+$AJ605+$AQ605+$AX605</f>
        <v>0</v>
      </c>
      <c r="I605" s="22">
        <f>$P605+$W605+$AD605+$AK605+$AR605+$AY605</f>
        <v>0</v>
      </c>
      <c r="J605" s="23">
        <f>IF(D605-E605&lt;&gt;0,F605/(D605-E605),"")</f>
        <v>9.9</v>
      </c>
      <c r="K605" s="24"/>
      <c r="L605" s="24"/>
      <c r="M605" s="24"/>
      <c r="N605" s="24"/>
      <c r="O605" s="24"/>
      <c r="P605" s="24"/>
      <c r="Q605" s="26">
        <f>IF(K605-L605&lt;&gt;0,M605/(K605-L605),"")</f>
      </c>
      <c r="R605" s="38">
        <v>6</v>
      </c>
      <c r="S605" s="38">
        <v>2</v>
      </c>
      <c r="T605" s="38">
        <v>78</v>
      </c>
      <c r="U605" s="38">
        <v>25</v>
      </c>
      <c r="V605" s="38"/>
      <c r="W605" s="38"/>
      <c r="X605" s="29">
        <f>IF(R605-S605&lt;&gt;0,T605/(R605-S605),"")</f>
        <v>19.5</v>
      </c>
      <c r="Y605" s="30">
        <v>8</v>
      </c>
      <c r="Z605" s="30">
        <v>0</v>
      </c>
      <c r="AA605" s="30">
        <v>81</v>
      </c>
      <c r="AB605" s="30">
        <v>32</v>
      </c>
      <c r="AC605" s="30"/>
      <c r="AD605" s="30"/>
      <c r="AE605" s="31">
        <f>IF(Y605-Z605&lt;&gt;0,AA605/(Y605-Z605),"")</f>
        <v>10.125</v>
      </c>
      <c r="AF605" s="32">
        <v>11</v>
      </c>
      <c r="AG605" s="32">
        <v>3</v>
      </c>
      <c r="AH605" s="32">
        <v>39</v>
      </c>
      <c r="AI605" s="32">
        <v>18</v>
      </c>
      <c r="AJ605" s="32"/>
      <c r="AK605" s="32"/>
      <c r="AL605" s="33">
        <f>IF(AF605-AG605&lt;&gt;0,AH605/(AF605-AG605),"")</f>
        <v>4.875</v>
      </c>
      <c r="AM605" s="34"/>
      <c r="AN605" s="34"/>
      <c r="AO605" s="34"/>
      <c r="AP605" s="34"/>
      <c r="AQ605" s="34"/>
      <c r="AR605" s="34"/>
      <c r="AS605" s="35">
        <f>IF(AM605-AN605&lt;&gt;0,AO605/(AM605-AN605),"")</f>
      </c>
      <c r="AT605" s="36"/>
      <c r="AU605" s="36"/>
      <c r="AV605" s="36"/>
      <c r="AW605" s="36"/>
      <c r="AX605" s="36"/>
      <c r="AY605" s="36"/>
      <c r="AZ605" s="36">
        <f>IF(AT605-AU605&lt;&gt;0,AV605/(AT605-AU605),"")</f>
      </c>
    </row>
    <row r="606" spans="1:52" ht="12.75" customHeight="1">
      <c r="A606" s="17" t="s">
        <v>620</v>
      </c>
      <c r="B606" s="17">
        <v>1990</v>
      </c>
      <c r="C606" s="17">
        <v>126</v>
      </c>
      <c r="D606" s="20">
        <f>$K606+$R606+$Y606+$AF606+$AM606+$AT606</f>
        <v>1</v>
      </c>
      <c r="E606" s="21">
        <f>$L606+$S606+$Z606+$AG606+$AN606+$AU606</f>
        <v>0</v>
      </c>
      <c r="F606" s="21">
        <f>$M606+$T606+$AA606+$AH606+$AO606+$AV606</f>
        <v>2</v>
      </c>
      <c r="G606" s="22">
        <f>MAX($N606,$U606,$AB606,$AI606,$AP606,$AW606)</f>
        <v>2</v>
      </c>
      <c r="H606" s="22">
        <f>$O606+$V606+$AC606+$AJ606+$AQ606+$AX606</f>
        <v>0</v>
      </c>
      <c r="I606" s="22">
        <f>$P606+$W606+$AD606+$AK606+$AR606+$AY606</f>
        <v>0</v>
      </c>
      <c r="J606" s="23">
        <f>IF(D606-E606&lt;&gt;0,F606/(D606-E606),"")</f>
        <v>2</v>
      </c>
      <c r="K606" s="24"/>
      <c r="L606" s="24"/>
      <c r="M606" s="24"/>
      <c r="N606" s="24"/>
      <c r="O606" s="24"/>
      <c r="P606" s="24"/>
      <c r="Q606" s="26">
        <f>IF(K606-L606&lt;&gt;0,M606/(K606-L606),"")</f>
      </c>
      <c r="R606" s="27"/>
      <c r="S606" s="27"/>
      <c r="T606" s="27"/>
      <c r="U606" s="27"/>
      <c r="V606" s="27"/>
      <c r="W606" s="27"/>
      <c r="X606" s="29">
        <f>IF(R606-S606&lt;&gt;0,T606/(R606-S606),"")</f>
      </c>
      <c r="Y606" s="30">
        <v>1</v>
      </c>
      <c r="Z606" s="30">
        <v>0</v>
      </c>
      <c r="AA606" s="30">
        <v>2</v>
      </c>
      <c r="AB606" s="30">
        <v>2</v>
      </c>
      <c r="AC606" s="30"/>
      <c r="AD606" s="30"/>
      <c r="AE606" s="31">
        <f>IF(Y606-Z606&lt;&gt;0,AA606/(Y606-Z606),"")</f>
        <v>2</v>
      </c>
      <c r="AF606" s="32"/>
      <c r="AG606" s="32"/>
      <c r="AH606" s="32"/>
      <c r="AI606" s="32"/>
      <c r="AJ606" s="32"/>
      <c r="AK606" s="32"/>
      <c r="AL606" s="33">
        <f>IF(AF606-AG606&lt;&gt;0,AH606/(AF606-AG606),"")</f>
      </c>
      <c r="AM606" s="34"/>
      <c r="AN606" s="34"/>
      <c r="AO606" s="34"/>
      <c r="AP606" s="34"/>
      <c r="AQ606" s="34"/>
      <c r="AR606" s="34"/>
      <c r="AS606" s="35">
        <f>IF(AM606-AN606&lt;&gt;0,AO606/(AM606-AN606),"")</f>
      </c>
      <c r="AT606" s="36"/>
      <c r="AU606" s="36"/>
      <c r="AV606" s="36"/>
      <c r="AW606" s="36"/>
      <c r="AX606" s="36"/>
      <c r="AY606" s="36"/>
      <c r="AZ606" s="36">
        <f>IF(AT606-AU606&lt;&gt;0,AV606/(AT606-AU606),"")</f>
      </c>
    </row>
    <row r="607" spans="1:52" ht="12.75" customHeight="1">
      <c r="A607" s="17" t="s">
        <v>621</v>
      </c>
      <c r="B607" s="17"/>
      <c r="C607" s="17">
        <v>378</v>
      </c>
      <c r="D607" s="20">
        <f>$K607+$R607+$Y607+$AF607+$AM607+$AT607</f>
        <v>31</v>
      </c>
      <c r="E607" s="21">
        <f>$L607+$S607+$Z607+$AG607+$AN607+$AU607</f>
        <v>3</v>
      </c>
      <c r="F607" s="21">
        <f>$M607+$T607+$AA607+$AH607+$AO607+$AV607</f>
        <v>633</v>
      </c>
      <c r="G607" s="22">
        <f>MAX($N607,$U607,$AB607,$AI607,$AP607,$AW607)</f>
        <v>83</v>
      </c>
      <c r="H607" s="22">
        <f>$O607+$V607+$AC607+$AJ607+$AQ607+$AX607</f>
        <v>4</v>
      </c>
      <c r="I607" s="22">
        <f>$P607+$W607+$AD607+$AK607+$AR607+$AY607</f>
        <v>0</v>
      </c>
      <c r="J607" s="23">
        <f>IF(D607-E607&lt;&gt;0,F607/(D607-E607),"")</f>
        <v>22.607142857142858</v>
      </c>
      <c r="K607" s="24">
        <v>3</v>
      </c>
      <c r="L607" s="24">
        <v>0</v>
      </c>
      <c r="M607" s="24">
        <v>16</v>
      </c>
      <c r="N607" s="24">
        <v>8</v>
      </c>
      <c r="O607" s="24"/>
      <c r="P607" s="24"/>
      <c r="Q607" s="26">
        <f>IF(K607-L607&lt;&gt;0,M607/(K607-L607),"")</f>
        <v>5.333333333333333</v>
      </c>
      <c r="R607" s="38">
        <v>19</v>
      </c>
      <c r="S607" s="38">
        <v>3</v>
      </c>
      <c r="T607" s="38">
        <v>359</v>
      </c>
      <c r="U607" s="38">
        <v>70</v>
      </c>
      <c r="V607" s="38">
        <v>1</v>
      </c>
      <c r="W607" s="38"/>
      <c r="X607" s="29">
        <f>IF(R607-S607&lt;&gt;0,T607/(R607-S607),"")</f>
        <v>22.4375</v>
      </c>
      <c r="Y607" s="30">
        <v>9</v>
      </c>
      <c r="Z607" s="30">
        <v>0</v>
      </c>
      <c r="AA607" s="30">
        <v>258</v>
      </c>
      <c r="AB607" s="30">
        <v>83</v>
      </c>
      <c r="AC607" s="30">
        <v>3</v>
      </c>
      <c r="AD607" s="30"/>
      <c r="AE607" s="31">
        <f>IF(Y607-Z607&lt;&gt;0,AA607/(Y607-Z607),"")</f>
        <v>28.666666666666668</v>
      </c>
      <c r="AF607" s="32"/>
      <c r="AG607" s="32"/>
      <c r="AH607" s="32"/>
      <c r="AI607" s="32"/>
      <c r="AJ607" s="32"/>
      <c r="AK607" s="32"/>
      <c r="AL607" s="33">
        <f>IF(AF607-AG607&lt;&gt;0,AH607/(AF607-AG607),"")</f>
      </c>
      <c r="AM607" s="34"/>
      <c r="AN607" s="34"/>
      <c r="AO607" s="34"/>
      <c r="AP607" s="34"/>
      <c r="AQ607" s="34"/>
      <c r="AR607" s="34"/>
      <c r="AS607" s="35">
        <f>IF(AM607-AN607&lt;&gt;0,AO607/(AM607-AN607),"")</f>
      </c>
      <c r="AT607" s="36"/>
      <c r="AU607" s="36"/>
      <c r="AV607" s="36"/>
      <c r="AW607" s="36"/>
      <c r="AX607" s="36"/>
      <c r="AY607" s="36"/>
      <c r="AZ607" s="36">
        <f>IF(AT607-AU607&lt;&gt;0,AV607/(AT607-AU607),"")</f>
      </c>
    </row>
    <row r="608" spans="1:52" ht="12.75" customHeight="1">
      <c r="A608" s="17" t="s">
        <v>622</v>
      </c>
      <c r="B608" s="17"/>
      <c r="C608" s="17">
        <v>587</v>
      </c>
      <c r="D608" s="20">
        <f>$K608+$R608+$Y608+$AF608+$AM608+$AT608</f>
        <v>54</v>
      </c>
      <c r="E608" s="21">
        <f>$L608+$S608+$Z608+$AG608+$AN608+$AU608</f>
        <v>7</v>
      </c>
      <c r="F608" s="21">
        <f>$M608+$T608+$AA608+$AH608+$AO608+$AV608</f>
        <v>1389</v>
      </c>
      <c r="G608" s="22">
        <f>MAX($N608,$U608,$AB608,$AI608,$AP608,$AW608)</f>
        <v>96</v>
      </c>
      <c r="H608" s="22">
        <f>$O608+$V608+$AC608+$AJ608+$AQ608+$AX608</f>
        <v>8</v>
      </c>
      <c r="I608" s="22">
        <f>$P608+$W608+$AD608+$AK608+$AR608+$AY608</f>
        <v>0</v>
      </c>
      <c r="J608" s="23">
        <f>IF(D608-E608&lt;&gt;0,F608/(D608-E608),"")</f>
        <v>29.5531914893617</v>
      </c>
      <c r="K608" s="24">
        <v>53</v>
      </c>
      <c r="L608" s="24">
        <v>7</v>
      </c>
      <c r="M608" s="24">
        <v>1347</v>
      </c>
      <c r="N608" s="24">
        <v>96</v>
      </c>
      <c r="O608" s="24">
        <v>8</v>
      </c>
      <c r="P608" s="24"/>
      <c r="Q608" s="26">
        <f>IF(K608-L608&lt;&gt;0,M608/(K608-L608),"")</f>
        <v>29.282608695652176</v>
      </c>
      <c r="R608" s="38">
        <v>1</v>
      </c>
      <c r="S608" s="38">
        <v>0</v>
      </c>
      <c r="T608" s="38">
        <v>42</v>
      </c>
      <c r="U608" s="38">
        <v>42</v>
      </c>
      <c r="V608" s="38"/>
      <c r="W608" s="38"/>
      <c r="X608" s="29">
        <f>IF(R608-S608&lt;&gt;0,T608/(R608-S608),"")</f>
        <v>42</v>
      </c>
      <c r="Y608" s="30"/>
      <c r="Z608" s="30"/>
      <c r="AA608" s="30"/>
      <c r="AB608" s="30"/>
      <c r="AC608" s="30"/>
      <c r="AD608" s="30"/>
      <c r="AE608" s="31">
        <f>IF(Y608-Z608&lt;&gt;0,AA608/(Y608-Z608),"")</f>
      </c>
      <c r="AF608" s="32"/>
      <c r="AG608" s="32"/>
      <c r="AH608" s="32"/>
      <c r="AI608" s="32"/>
      <c r="AJ608" s="32"/>
      <c r="AK608" s="32"/>
      <c r="AL608" s="33">
        <f>IF(AF608-AG608&lt;&gt;0,AH608/(AF608-AG608),"")</f>
      </c>
      <c r="AM608" s="34"/>
      <c r="AN608" s="34"/>
      <c r="AO608" s="34"/>
      <c r="AP608" s="34"/>
      <c r="AQ608" s="34"/>
      <c r="AR608" s="34"/>
      <c r="AS608" s="35">
        <f>IF(AM608-AN608&lt;&gt;0,AO608/(AM608-AN608),"")</f>
      </c>
      <c r="AT608" s="36"/>
      <c r="AU608" s="36"/>
      <c r="AV608" s="36"/>
      <c r="AW608" s="36"/>
      <c r="AX608" s="36"/>
      <c r="AY608" s="36"/>
      <c r="AZ608" s="36">
        <f>IF(AT608-AU608&lt;&gt;0,AV608/(AT608-AU608),"")</f>
      </c>
    </row>
    <row r="609" spans="1:52" ht="12.75" customHeight="1">
      <c r="A609" s="17" t="s">
        <v>623</v>
      </c>
      <c r="B609" s="17"/>
      <c r="C609" s="17">
        <v>135</v>
      </c>
      <c r="D609" s="20">
        <f>$K609+$R609+$Y609+$AF609+$AM609+$AT609</f>
        <v>1</v>
      </c>
      <c r="E609" s="21">
        <f>$L609+$S609+$Z609+$AG609+$AN609+$AU609</f>
        <v>0</v>
      </c>
      <c r="F609" s="21">
        <f>$M609+$T609+$AA609+$AH609+$AO609+$AV609</f>
        <v>0</v>
      </c>
      <c r="G609" s="22">
        <f>MAX($N609,$U609,$AB609,$AI609,$AP609,$AW609)</f>
        <v>0</v>
      </c>
      <c r="H609" s="22">
        <f>$O609+$V609+$AC609+$AJ609+$AQ609+$AX609</f>
        <v>0</v>
      </c>
      <c r="I609" s="22">
        <f>$P609+$W609+$AD609+$AK609+$AR609+$AY609</f>
        <v>0</v>
      </c>
      <c r="J609" s="23">
        <f>IF(D609-E609&lt;&gt;0,F609/(D609-E609),"")</f>
        <v>0</v>
      </c>
      <c r="K609" s="24"/>
      <c r="L609" s="24"/>
      <c r="M609" s="24"/>
      <c r="N609" s="24"/>
      <c r="O609" s="24"/>
      <c r="P609" s="24"/>
      <c r="Q609" s="26">
        <f>IF(K609-L609&lt;&gt;0,M609/(K609-L609),"")</f>
      </c>
      <c r="R609" s="27"/>
      <c r="S609" s="27"/>
      <c r="T609" s="27"/>
      <c r="U609" s="27"/>
      <c r="V609" s="27"/>
      <c r="W609" s="27"/>
      <c r="X609" s="29">
        <f>IF(R609-S609&lt;&gt;0,T609/(R609-S609),"")</f>
      </c>
      <c r="Y609" s="30">
        <v>1</v>
      </c>
      <c r="Z609" s="30">
        <v>0</v>
      </c>
      <c r="AA609" s="30">
        <v>0</v>
      </c>
      <c r="AB609" s="30">
        <v>0</v>
      </c>
      <c r="AC609" s="30"/>
      <c r="AD609" s="30"/>
      <c r="AE609" s="31">
        <f>IF(Y609-Z609&lt;&gt;0,AA609/(Y609-Z609),"")</f>
        <v>0</v>
      </c>
      <c r="AF609" s="32"/>
      <c r="AG609" s="32"/>
      <c r="AH609" s="32"/>
      <c r="AI609" s="32"/>
      <c r="AJ609" s="32"/>
      <c r="AK609" s="32"/>
      <c r="AL609" s="33">
        <f>IF(AF609-AG609&lt;&gt;0,AH609/(AF609-AG609),"")</f>
      </c>
      <c r="AM609" s="34"/>
      <c r="AN609" s="34"/>
      <c r="AO609" s="34"/>
      <c r="AP609" s="34"/>
      <c r="AQ609" s="34"/>
      <c r="AR609" s="34"/>
      <c r="AS609" s="35">
        <f>IF(AM609-AN609&lt;&gt;0,AO609/(AM609-AN609),"")</f>
      </c>
      <c r="AT609" s="36"/>
      <c r="AU609" s="36"/>
      <c r="AV609" s="36"/>
      <c r="AW609" s="36"/>
      <c r="AX609" s="36"/>
      <c r="AY609" s="36"/>
      <c r="AZ609" s="36">
        <f>IF(AT609-AU609&lt;&gt;0,AV609/(AT609-AU609),"")</f>
      </c>
    </row>
    <row r="610" spans="1:52" ht="12.75" customHeight="1">
      <c r="A610" s="17" t="s">
        <v>624</v>
      </c>
      <c r="B610" s="17"/>
      <c r="C610" s="17">
        <v>296</v>
      </c>
      <c r="D610" s="20">
        <f>$K610+$R610+$Y610+$AF610+$AM610+$AT610</f>
        <v>3</v>
      </c>
      <c r="E610" s="21">
        <f>$L610+$S610+$Z610+$AG610+$AN610+$AU610</f>
        <v>0</v>
      </c>
      <c r="F610" s="21">
        <f>$M610+$T610+$AA610+$AH610+$AO610+$AV610</f>
        <v>99</v>
      </c>
      <c r="G610" s="22">
        <f>MAX($N610,$U610,$AB610,$AI610,$AP610,$AW610)</f>
        <v>68</v>
      </c>
      <c r="H610" s="22">
        <f>$O610+$V610+$AC610+$AJ610+$AQ610+$AX610</f>
        <v>1</v>
      </c>
      <c r="I610" s="22">
        <f>$P610+$W610+$AD610+$AK610+$AR610+$AY610</f>
        <v>0</v>
      </c>
      <c r="J610" s="23">
        <f>IF(D610-E610&lt;&gt;0,F610/(D610-E610),"")</f>
        <v>33</v>
      </c>
      <c r="K610" s="24"/>
      <c r="L610" s="24"/>
      <c r="M610" s="24"/>
      <c r="N610" s="24"/>
      <c r="O610" s="24"/>
      <c r="P610" s="24"/>
      <c r="Q610" s="26">
        <f>IF(K610-L610&lt;&gt;0,M610/(K610-L610),"")</f>
      </c>
      <c r="R610" s="27"/>
      <c r="S610" s="27"/>
      <c r="T610" s="27"/>
      <c r="U610" s="27"/>
      <c r="V610" s="27"/>
      <c r="W610" s="27"/>
      <c r="X610" s="29">
        <f>IF(R610-S610&lt;&gt;0,T610/(R610-S610),"")</f>
      </c>
      <c r="Y610" s="30"/>
      <c r="Z610" s="30"/>
      <c r="AA610" s="30"/>
      <c r="AB610" s="30"/>
      <c r="AC610" s="30"/>
      <c r="AD610" s="30"/>
      <c r="AE610" s="31">
        <f>IF(Y610-Z610&lt;&gt;0,AA610/(Y610-Z610),"")</f>
      </c>
      <c r="AF610" s="32">
        <v>3</v>
      </c>
      <c r="AG610" s="32">
        <v>0</v>
      </c>
      <c r="AH610" s="32">
        <v>99</v>
      </c>
      <c r="AI610" s="32">
        <v>68</v>
      </c>
      <c r="AJ610" s="32">
        <v>1</v>
      </c>
      <c r="AK610" s="32"/>
      <c r="AL610" s="33">
        <f>IF(AF610-AG610&lt;&gt;0,AH610/(AF610-AG610),"")</f>
        <v>33</v>
      </c>
      <c r="AM610" s="34"/>
      <c r="AN610" s="34"/>
      <c r="AO610" s="34"/>
      <c r="AP610" s="34"/>
      <c r="AQ610" s="34"/>
      <c r="AR610" s="34"/>
      <c r="AS610" s="35">
        <f>IF(AM610-AN610&lt;&gt;0,AO610/(AM610-AN610),"")</f>
      </c>
      <c r="AT610" s="36"/>
      <c r="AU610" s="36"/>
      <c r="AV610" s="36"/>
      <c r="AW610" s="36"/>
      <c r="AX610" s="36"/>
      <c r="AY610" s="36"/>
      <c r="AZ610" s="36">
        <f>IF(AT610-AU610&lt;&gt;0,AV610/(AT610-AU610),"")</f>
      </c>
    </row>
    <row r="611" spans="1:52" ht="12.75" customHeight="1">
      <c r="A611" s="17" t="s">
        <v>625</v>
      </c>
      <c r="B611" s="17"/>
      <c r="C611" s="17">
        <v>144</v>
      </c>
      <c r="D611" s="20">
        <f>$K611+$R611+$Y611+$AF611+$AM611+$AT611</f>
        <v>1</v>
      </c>
      <c r="E611" s="21">
        <f>$L611+$S611+$Z611+$AG611+$AN611+$AU611</f>
        <v>0</v>
      </c>
      <c r="F611" s="21">
        <f>$M611+$T611+$AA611+$AH611+$AO611+$AV611</f>
        <v>8</v>
      </c>
      <c r="G611" s="22">
        <f>MAX($N611,$U611,$AB611,$AI611,$AP611,$AW611)</f>
        <v>8</v>
      </c>
      <c r="H611" s="22">
        <f>$O611+$V611+$AC611+$AJ611+$AQ611+$AX611</f>
        <v>0</v>
      </c>
      <c r="I611" s="22">
        <f>$P611+$W611+$AD611+$AK611+$AR611+$AY611</f>
        <v>0</v>
      </c>
      <c r="J611" s="23">
        <f>IF(D611-E611&lt;&gt;0,F611/(D611-E611),"")</f>
        <v>8</v>
      </c>
      <c r="K611" s="24"/>
      <c r="L611" s="24"/>
      <c r="M611" s="24"/>
      <c r="N611" s="24"/>
      <c r="O611" s="24"/>
      <c r="P611" s="24"/>
      <c r="Q611" s="26">
        <f>IF(K611-L611&lt;&gt;0,M611/(K611-L611),"")</f>
      </c>
      <c r="R611" s="27"/>
      <c r="S611" s="27"/>
      <c r="T611" s="27"/>
      <c r="U611" s="27"/>
      <c r="V611" s="27"/>
      <c r="W611" s="27"/>
      <c r="X611" s="29">
        <f>IF(R611-S611&lt;&gt;0,T611/(R611-S611),"")</f>
      </c>
      <c r="Y611" s="30">
        <v>1</v>
      </c>
      <c r="Z611" s="30">
        <v>0</v>
      </c>
      <c r="AA611" s="30">
        <v>8</v>
      </c>
      <c r="AB611" s="30">
        <v>8</v>
      </c>
      <c r="AC611" s="30"/>
      <c r="AD611" s="30"/>
      <c r="AE611" s="31">
        <f>IF(Y611-Z611&lt;&gt;0,AA611/(Y611-Z611),"")</f>
        <v>8</v>
      </c>
      <c r="AF611" s="32"/>
      <c r="AG611" s="32"/>
      <c r="AH611" s="32"/>
      <c r="AI611" s="32"/>
      <c r="AJ611" s="32"/>
      <c r="AK611" s="32"/>
      <c r="AL611" s="33">
        <f>IF(AF611-AG611&lt;&gt;0,AH611/(AF611-AG611),"")</f>
      </c>
      <c r="AM611" s="34"/>
      <c r="AN611" s="34"/>
      <c r="AO611" s="34"/>
      <c r="AP611" s="34"/>
      <c r="AQ611" s="34"/>
      <c r="AR611" s="34"/>
      <c r="AS611" s="35">
        <f>IF(AM611-AN611&lt;&gt;0,AO611/(AM611-AN611),"")</f>
      </c>
      <c r="AT611" s="36"/>
      <c r="AU611" s="36"/>
      <c r="AV611" s="36"/>
      <c r="AW611" s="36"/>
      <c r="AX611" s="36"/>
      <c r="AY611" s="36"/>
      <c r="AZ611" s="36">
        <f>IF(AT611-AU611&lt;&gt;0,AV611/(AT611-AU611),"")</f>
      </c>
    </row>
    <row r="612" spans="1:52" ht="12.75" customHeight="1">
      <c r="A612" s="42" t="s">
        <v>626</v>
      </c>
      <c r="B612" s="42">
        <v>2020</v>
      </c>
      <c r="C612" s="42">
        <v>653</v>
      </c>
      <c r="D612" s="20">
        <f>$K612+$R612+$Y612+$AF612+$AM612+$AT612</f>
        <v>6</v>
      </c>
      <c r="E612" s="21">
        <f>$L612+$S612+$Z612+$AG612+$AN612+$AU612</f>
        <v>1</v>
      </c>
      <c r="F612" s="21">
        <f>$M612+$T612+$AA612+$AH612+$AO612+$AV612</f>
        <v>252</v>
      </c>
      <c r="G612" s="22">
        <f>MAX($N612,$U612,$AB612,$AI612,$AP612,$AW612)</f>
        <v>66</v>
      </c>
      <c r="H612" s="22">
        <f>$O612+$V612+$AC612+$AJ612+$AQ612+$AX612</f>
        <v>3</v>
      </c>
      <c r="I612" s="22">
        <f>$P612+$W612+$AD612+$AK612+$AR612+$AY612</f>
        <v>0</v>
      </c>
      <c r="J612" s="23">
        <f>IF(D612-E612&lt;&gt;0,F612/(D612-E612),"")</f>
        <v>50.4</v>
      </c>
      <c r="K612" s="36">
        <v>6</v>
      </c>
      <c r="L612" s="36">
        <v>1</v>
      </c>
      <c r="M612" s="36">
        <v>252</v>
      </c>
      <c r="N612" s="60">
        <v>66</v>
      </c>
      <c r="O612" s="36">
        <v>3</v>
      </c>
      <c r="P612" s="36"/>
      <c r="Q612" s="43">
        <f>IF(K612-L612&lt;&gt;0,M612/(K612-L612),"")</f>
        <v>50.4</v>
      </c>
      <c r="R612" s="44"/>
      <c r="S612" s="44"/>
      <c r="T612" s="44"/>
      <c r="U612" s="44"/>
      <c r="V612" s="44"/>
      <c r="W612" s="44"/>
      <c r="X612" s="29">
        <f>IF(R612-S612&lt;&gt;0,T612/(R612-S612),"")</f>
      </c>
      <c r="Y612" s="45"/>
      <c r="Z612" s="45"/>
      <c r="AA612" s="45"/>
      <c r="AB612" s="45"/>
      <c r="AC612" s="45"/>
      <c r="AD612" s="45"/>
      <c r="AE612" s="31">
        <f>IF(Y612-Z612&lt;&gt;0,AA612/(Y612-Z612),"")</f>
      </c>
      <c r="AF612" s="47"/>
      <c r="AG612" s="47"/>
      <c r="AH612" s="47"/>
      <c r="AI612" s="47"/>
      <c r="AJ612" s="47"/>
      <c r="AK612" s="47"/>
      <c r="AL612" s="33">
        <f>IF(AF612-AG612&lt;&gt;0,AH612/(AF612-AG612),"")</f>
      </c>
      <c r="AM612" s="48"/>
      <c r="AN612" s="48"/>
      <c r="AO612" s="48"/>
      <c r="AP612" s="48"/>
      <c r="AQ612" s="48"/>
      <c r="AR612" s="48"/>
      <c r="AS612" s="35">
        <f>IF(AM612-AN612&lt;&gt;0,AO612/(AM612-AN612),"")</f>
      </c>
      <c r="AT612" s="36"/>
      <c r="AU612" s="36"/>
      <c r="AV612" s="36"/>
      <c r="AW612" s="36"/>
      <c r="AX612" s="36"/>
      <c r="AY612" s="36"/>
      <c r="AZ612" s="36">
        <f>IF(AT612-AU612&lt;&gt;0,AV612/(AT612-AU612),"")</f>
      </c>
    </row>
    <row r="613" spans="1:52" ht="12.75" customHeight="1">
      <c r="A613" s="17" t="s">
        <v>627</v>
      </c>
      <c r="B613" s="17"/>
      <c r="C613" s="17">
        <v>319</v>
      </c>
      <c r="D613" s="20">
        <f>$K613+$R613+$Y613+$AF613+$AM613+$AT613</f>
        <v>12</v>
      </c>
      <c r="E613" s="21">
        <f>$L613+$S613+$Z613+$AG613+$AN613+$AU613</f>
        <v>1</v>
      </c>
      <c r="F613" s="21">
        <f>$M613+$T613+$AA613+$AH613+$AO613+$AV613</f>
        <v>290</v>
      </c>
      <c r="G613" s="22">
        <f>MAX($N613,$U613,$AB613,$AI613,$AP613,$AW613)</f>
        <v>82</v>
      </c>
      <c r="H613" s="22">
        <f>$O613+$V613+$AC613+$AJ613+$AQ613+$AX613</f>
        <v>1</v>
      </c>
      <c r="I613" s="22">
        <f>$P613+$W613+$AD613+$AK613+$AR613+$AY613</f>
        <v>0</v>
      </c>
      <c r="J613" s="23">
        <f>IF(D613-E613&lt;&gt;0,F613/(D613-E613),"")</f>
        <v>26.363636363636363</v>
      </c>
      <c r="K613" s="24"/>
      <c r="L613" s="24"/>
      <c r="M613" s="24"/>
      <c r="N613" s="24"/>
      <c r="O613" s="24"/>
      <c r="P613" s="24"/>
      <c r="Q613" s="26">
        <f>IF(K613-L613&lt;&gt;0,M613/(K613-L613),"")</f>
      </c>
      <c r="R613" s="27"/>
      <c r="S613" s="27"/>
      <c r="T613" s="27"/>
      <c r="U613" s="27"/>
      <c r="V613" s="27"/>
      <c r="W613" s="27"/>
      <c r="X613" s="29">
        <f>IF(R613-S613&lt;&gt;0,T613/(R613-S613),"")</f>
      </c>
      <c r="Y613" s="30">
        <v>2</v>
      </c>
      <c r="Z613" s="30">
        <v>0</v>
      </c>
      <c r="AA613" s="30">
        <v>17</v>
      </c>
      <c r="AB613" s="30">
        <v>16</v>
      </c>
      <c r="AC613" s="30"/>
      <c r="AD613" s="30"/>
      <c r="AE613" s="31">
        <f>IF(Y613-Z613&lt;&gt;0,AA613/(Y613-Z613),"")</f>
        <v>8.5</v>
      </c>
      <c r="AF613" s="32">
        <v>10</v>
      </c>
      <c r="AG613" s="32">
        <v>1</v>
      </c>
      <c r="AH613" s="32">
        <v>273</v>
      </c>
      <c r="AI613" s="32">
        <v>82</v>
      </c>
      <c r="AJ613" s="32">
        <v>1</v>
      </c>
      <c r="AK613" s="32"/>
      <c r="AL613" s="33">
        <f>IF(AF613-AG613&lt;&gt;0,AH613/(AF613-AG613),"")</f>
        <v>30.333333333333332</v>
      </c>
      <c r="AM613" s="34"/>
      <c r="AN613" s="34"/>
      <c r="AO613" s="34"/>
      <c r="AP613" s="34"/>
      <c r="AQ613" s="34"/>
      <c r="AR613" s="34"/>
      <c r="AS613" s="35">
        <f>IF(AM613-AN613&lt;&gt;0,AO613/(AM613-AN613),"")</f>
      </c>
      <c r="AT613" s="36"/>
      <c r="AU613" s="36"/>
      <c r="AV613" s="36"/>
      <c r="AW613" s="36"/>
      <c r="AX613" s="36"/>
      <c r="AY613" s="36"/>
      <c r="AZ613" s="36">
        <f>IF(AT613-AU613&lt;&gt;0,AV613/(AT613-AU613),"")</f>
      </c>
    </row>
    <row r="614" spans="1:52" ht="12.75" customHeight="1">
      <c r="A614" s="17" t="s">
        <v>628</v>
      </c>
      <c r="B614" s="17"/>
      <c r="C614" s="17">
        <v>131</v>
      </c>
      <c r="D614" s="20">
        <f>$K614+$R614+$Y614+$AF614+$AM614+$AT614</f>
        <v>49</v>
      </c>
      <c r="E614" s="21">
        <f>$L614+$S614+$Z614+$AG614+$AN614+$AU614</f>
        <v>3</v>
      </c>
      <c r="F614" s="21">
        <f>$M614+$T614+$AA614+$AH614+$AO614+$AV614</f>
        <v>404</v>
      </c>
      <c r="G614" s="22">
        <f>MAX($N614,$U614,$AB614,$AI614,$AP614,$AW614)</f>
        <v>50</v>
      </c>
      <c r="H614" s="22">
        <f>$O614+$V614+$AC614+$AJ614+$AQ614+$AX614</f>
        <v>1</v>
      </c>
      <c r="I614" s="22">
        <f>$P614+$W614+$AD614+$AK614+$AR614+$AY614</f>
        <v>0</v>
      </c>
      <c r="J614" s="23">
        <f>IF(D614-E614&lt;&gt;0,F614/(D614-E614),"")</f>
        <v>8.782608695652174</v>
      </c>
      <c r="K614" s="24">
        <v>26</v>
      </c>
      <c r="L614" s="24">
        <v>2</v>
      </c>
      <c r="M614" s="24">
        <v>193</v>
      </c>
      <c r="N614" s="24">
        <v>35</v>
      </c>
      <c r="O614" s="24"/>
      <c r="P614" s="24"/>
      <c r="Q614" s="26">
        <f>IF(K614-L614&lt;&gt;0,M614/(K614-L614),"")</f>
        <v>8.041666666666666</v>
      </c>
      <c r="R614" s="38">
        <v>23</v>
      </c>
      <c r="S614" s="38">
        <v>1</v>
      </c>
      <c r="T614" s="38">
        <v>211</v>
      </c>
      <c r="U614" s="38">
        <v>50</v>
      </c>
      <c r="V614" s="38">
        <v>1</v>
      </c>
      <c r="W614" s="38"/>
      <c r="X614" s="29">
        <f>IF(R614-S614&lt;&gt;0,T614/(R614-S614),"")</f>
        <v>9.590909090909092</v>
      </c>
      <c r="Y614" s="30"/>
      <c r="Z614" s="30"/>
      <c r="AA614" s="30"/>
      <c r="AB614" s="30"/>
      <c r="AC614" s="30"/>
      <c r="AD614" s="30"/>
      <c r="AE614" s="31">
        <f>IF(Y614-Z614&lt;&gt;0,AA614/(Y614-Z614),"")</f>
      </c>
      <c r="AF614" s="32"/>
      <c r="AG614" s="32"/>
      <c r="AH614" s="32"/>
      <c r="AI614" s="32"/>
      <c r="AJ614" s="32"/>
      <c r="AK614" s="32"/>
      <c r="AL614" s="33">
        <f>IF(AF614-AG614&lt;&gt;0,AH614/(AF614-AG614),"")</f>
      </c>
      <c r="AM614" s="34"/>
      <c r="AN614" s="34"/>
      <c r="AO614" s="34"/>
      <c r="AP614" s="34"/>
      <c r="AQ614" s="34"/>
      <c r="AR614" s="34"/>
      <c r="AS614" s="35">
        <f>IF(AM614-AN614&lt;&gt;0,AO614/(AM614-AN614),"")</f>
      </c>
      <c r="AT614" s="36"/>
      <c r="AU614" s="36"/>
      <c r="AV614" s="36"/>
      <c r="AW614" s="36"/>
      <c r="AX614" s="36"/>
      <c r="AY614" s="36"/>
      <c r="AZ614" s="36">
        <f>IF(AT614-AU614&lt;&gt;0,AV614/(AT614-AU614),"")</f>
      </c>
    </row>
    <row r="615" spans="1:52" ht="12.75" customHeight="1">
      <c r="A615" s="17" t="s">
        <v>629</v>
      </c>
      <c r="B615" s="17"/>
      <c r="C615" s="17">
        <v>564</v>
      </c>
      <c r="D615" s="20">
        <f>$K615+$R615+$Y615+$AF615+$AM615+$AT615</f>
        <v>5</v>
      </c>
      <c r="E615" s="21">
        <f>$L615+$S615+$Z615+$AG615+$AN615+$AU615</f>
        <v>0</v>
      </c>
      <c r="F615" s="21">
        <f>$M615+$T615+$AA615+$AH615+$AO615+$AV615</f>
        <v>138</v>
      </c>
      <c r="G615" s="22">
        <f>MAX($N615,$U615,$AB615,$AI615,$AP615,$AW615)</f>
        <v>43</v>
      </c>
      <c r="H615" s="22">
        <f>$O615+$V615+$AC615+$AJ615+$AQ615+$AX615</f>
        <v>0</v>
      </c>
      <c r="I615" s="22">
        <f>$P615+$W615+$AD615+$AK615+$AR615+$AY615</f>
        <v>0</v>
      </c>
      <c r="J615" s="23">
        <f>IF(D615-E615&lt;&gt;0,F615/(D615-E615),"")</f>
        <v>27.6</v>
      </c>
      <c r="K615" s="24"/>
      <c r="L615" s="24"/>
      <c r="M615" s="24"/>
      <c r="N615" s="24"/>
      <c r="O615" s="24"/>
      <c r="P615" s="24"/>
      <c r="Q615" s="26">
        <f>IF(K615-L615&lt;&gt;0,M615/(K615-L615),"")</f>
      </c>
      <c r="R615" s="38"/>
      <c r="S615" s="38"/>
      <c r="T615" s="38"/>
      <c r="U615" s="38"/>
      <c r="V615" s="38"/>
      <c r="W615" s="38"/>
      <c r="X615" s="29">
        <f>IF(R615-S615&lt;&gt;0,T615/(R615-S615),"")</f>
      </c>
      <c r="Y615" s="30"/>
      <c r="Z615" s="30"/>
      <c r="AA615" s="30"/>
      <c r="AB615" s="30"/>
      <c r="AC615" s="30"/>
      <c r="AD615" s="30"/>
      <c r="AE615" s="31">
        <f>IF(Y615-Z615&lt;&gt;0,AA615/(Y615-Z615),"")</f>
      </c>
      <c r="AF615" s="32">
        <v>4</v>
      </c>
      <c r="AG615" s="32">
        <v>0</v>
      </c>
      <c r="AH615" s="32">
        <v>128</v>
      </c>
      <c r="AI615" s="32">
        <v>43</v>
      </c>
      <c r="AJ615" s="32"/>
      <c r="AK615" s="32"/>
      <c r="AL615" s="33">
        <f>IF(AF615-AG615&lt;&gt;0,AH615/(AF615-AG615),"")</f>
        <v>32</v>
      </c>
      <c r="AM615" s="34">
        <v>1</v>
      </c>
      <c r="AN615" s="34">
        <v>0</v>
      </c>
      <c r="AO615" s="34">
        <v>10</v>
      </c>
      <c r="AP615" s="34">
        <v>10</v>
      </c>
      <c r="AQ615" s="34"/>
      <c r="AR615" s="34"/>
      <c r="AS615" s="35">
        <f>IF(AM615-AN615&lt;&gt;0,AO615/(AM615-AN615),"")</f>
        <v>10</v>
      </c>
      <c r="AT615" s="36"/>
      <c r="AU615" s="36"/>
      <c r="AV615" s="36"/>
      <c r="AW615" s="36"/>
      <c r="AX615" s="36"/>
      <c r="AY615" s="36"/>
      <c r="AZ615" s="36">
        <f>IF(AT615-AU615&lt;&gt;0,AV615/(AT615-AU615),"")</f>
      </c>
    </row>
    <row r="616" spans="1:52" ht="12.75" customHeight="1">
      <c r="A616" s="17" t="s">
        <v>630</v>
      </c>
      <c r="B616" s="17"/>
      <c r="C616" s="17">
        <v>139</v>
      </c>
      <c r="D616" s="20">
        <f>$K616+$R616+$Y616+$AF616+$AM616+$AT616</f>
        <v>3</v>
      </c>
      <c r="E616" s="21">
        <f>$L616+$S616+$Z616+$AG616+$AN616+$AU616</f>
        <v>1</v>
      </c>
      <c r="F616" s="21">
        <f>$M616+$T616+$AA616+$AH616+$AO616+$AV616</f>
        <v>20</v>
      </c>
      <c r="G616" s="22">
        <f>MAX($N616,$U616,$AB616,$AI616,$AP616,$AW616)</f>
        <v>11</v>
      </c>
      <c r="H616" s="22">
        <f>$O616+$V616+$AC616+$AJ616+$AQ616+$AX616</f>
        <v>0</v>
      </c>
      <c r="I616" s="22">
        <f>$P616+$W616+$AD616+$AK616+$AR616+$AY616</f>
        <v>0</v>
      </c>
      <c r="J616" s="23">
        <f>IF(D616-E616&lt;&gt;0,F616/(D616-E616),"")</f>
        <v>10</v>
      </c>
      <c r="K616" s="24"/>
      <c r="L616" s="24"/>
      <c r="M616" s="24"/>
      <c r="N616" s="24"/>
      <c r="O616" s="24"/>
      <c r="P616" s="24"/>
      <c r="Q616" s="26">
        <f>IF(K616-L616&lt;&gt;0,M616/(K616-L616),"")</f>
      </c>
      <c r="R616" s="27"/>
      <c r="S616" s="27"/>
      <c r="T616" s="27"/>
      <c r="U616" s="27"/>
      <c r="V616" s="27"/>
      <c r="W616" s="27"/>
      <c r="X616" s="29">
        <f>IF(R616-S616&lt;&gt;0,T616/(R616-S616),"")</f>
      </c>
      <c r="Y616" s="30">
        <v>3</v>
      </c>
      <c r="Z616" s="30">
        <v>1</v>
      </c>
      <c r="AA616" s="30">
        <v>20</v>
      </c>
      <c r="AB616" s="30">
        <v>11</v>
      </c>
      <c r="AC616" s="30"/>
      <c r="AD616" s="30"/>
      <c r="AE616" s="31">
        <f>IF(Y616-Z616&lt;&gt;0,AA616/(Y616-Z616),"")</f>
        <v>10</v>
      </c>
      <c r="AF616" s="32"/>
      <c r="AG616" s="32"/>
      <c r="AH616" s="32"/>
      <c r="AI616" s="32"/>
      <c r="AJ616" s="32"/>
      <c r="AK616" s="32"/>
      <c r="AL616" s="33">
        <f>IF(AF616-AG616&lt;&gt;0,AH616/(AF616-AG616),"")</f>
      </c>
      <c r="AM616" s="34"/>
      <c r="AN616" s="34"/>
      <c r="AO616" s="34"/>
      <c r="AP616" s="34"/>
      <c r="AQ616" s="34"/>
      <c r="AR616" s="34"/>
      <c r="AS616" s="35">
        <f>IF(AM616-AN616&lt;&gt;0,AO616/(AM616-AN616),"")</f>
      </c>
      <c r="AT616" s="36"/>
      <c r="AU616" s="36"/>
      <c r="AV616" s="36"/>
      <c r="AW616" s="36"/>
      <c r="AX616" s="36"/>
      <c r="AY616" s="36"/>
      <c r="AZ616" s="36">
        <f>IF(AT616-AU616&lt;&gt;0,AV616/(AT616-AU616),"")</f>
      </c>
    </row>
    <row r="617" spans="1:52" ht="12.75" customHeight="1">
      <c r="A617" s="17" t="s">
        <v>631</v>
      </c>
      <c r="B617" s="17">
        <v>1990</v>
      </c>
      <c r="C617" s="17">
        <v>117</v>
      </c>
      <c r="D617" s="20">
        <f>$K617+$R617+$Y617+$AF617+$AM617+$AT617</f>
        <v>12</v>
      </c>
      <c r="E617" s="21">
        <f>$L617+$S617+$Z617+$AG617+$AN617+$AU617</f>
        <v>2</v>
      </c>
      <c r="F617" s="21">
        <f>$M617+$T617+$AA617+$AH617+$AO617+$AV617</f>
        <v>94</v>
      </c>
      <c r="G617" s="22">
        <f>MAX($N617,$U617,$AB617,$AI617,$AP617,$AW617)</f>
        <v>32</v>
      </c>
      <c r="H617" s="22">
        <f>$O617+$V617+$AC617+$AJ617+$AQ617+$AX617</f>
        <v>0</v>
      </c>
      <c r="I617" s="22">
        <f>$P617+$W617+$AD617+$AK617+$AR617+$AY617</f>
        <v>0</v>
      </c>
      <c r="J617" s="23">
        <f>IF(D617-E617&lt;&gt;0,F617/(D617-E617),"")</f>
        <v>9.4</v>
      </c>
      <c r="K617" s="24"/>
      <c r="L617" s="24"/>
      <c r="M617" s="24"/>
      <c r="N617" s="24"/>
      <c r="O617" s="24"/>
      <c r="P617" s="24"/>
      <c r="Q617" s="26">
        <f>IF(K617-L617&lt;&gt;0,M617/(K617-L617),"")</f>
      </c>
      <c r="R617" s="27"/>
      <c r="S617" s="27"/>
      <c r="T617" s="27"/>
      <c r="U617" s="27"/>
      <c r="V617" s="27"/>
      <c r="W617" s="27"/>
      <c r="X617" s="29">
        <f>IF(R617-S617&lt;&gt;0,T617/(R617-S617),"")</f>
      </c>
      <c r="Y617" s="30">
        <v>12</v>
      </c>
      <c r="Z617" s="30">
        <v>2</v>
      </c>
      <c r="AA617" s="30">
        <v>94</v>
      </c>
      <c r="AB617" s="30">
        <v>32</v>
      </c>
      <c r="AC617" s="30"/>
      <c r="AD617" s="30"/>
      <c r="AE617" s="31">
        <f>IF(Y617-Z617&lt;&gt;0,AA617/(Y617-Z617),"")</f>
        <v>9.4</v>
      </c>
      <c r="AF617" s="32"/>
      <c r="AG617" s="32"/>
      <c r="AH617" s="32"/>
      <c r="AI617" s="32"/>
      <c r="AJ617" s="32"/>
      <c r="AK617" s="32"/>
      <c r="AL617" s="33">
        <f>IF(AF617-AG617&lt;&gt;0,AH617/(AF617-AG617),"")</f>
      </c>
      <c r="AM617" s="34"/>
      <c r="AN617" s="34"/>
      <c r="AO617" s="34"/>
      <c r="AP617" s="34"/>
      <c r="AQ617" s="34"/>
      <c r="AR617" s="34"/>
      <c r="AS617" s="35">
        <f>IF(AM617-AN617&lt;&gt;0,AO617/(AM617-AN617),"")</f>
      </c>
      <c r="AT617" s="36"/>
      <c r="AU617" s="36"/>
      <c r="AV617" s="36"/>
      <c r="AW617" s="36"/>
      <c r="AX617" s="36"/>
      <c r="AY617" s="36"/>
      <c r="AZ617" s="36">
        <f>IF(AT617-AU617&lt;&gt;0,AV617/(AT617-AU617),"")</f>
      </c>
    </row>
    <row r="618" spans="1:52" ht="12.75" customHeight="1">
      <c r="A618" s="17" t="s">
        <v>632</v>
      </c>
      <c r="B618" s="17">
        <v>1978</v>
      </c>
      <c r="C618" s="17">
        <v>43</v>
      </c>
      <c r="D618" s="20">
        <f>$K618+$R618+$Y618+$AF618+$AM618+$AT618</f>
        <v>11</v>
      </c>
      <c r="E618" s="21">
        <f>$L618+$S618+$Z618+$AG618+$AN618+$AU618</f>
        <v>2</v>
      </c>
      <c r="F618" s="21">
        <f>$M618+$T618+$AA618+$AH618+$AO618+$AV618</f>
        <v>85</v>
      </c>
      <c r="G618" s="22">
        <f>MAX($N618,$U618,$AB618,$AI618,$AP618,$AW618)</f>
        <v>11</v>
      </c>
      <c r="H618" s="22">
        <f>$O618+$V618+$AC618+$AJ618+$AQ618+$AX618</f>
        <v>0</v>
      </c>
      <c r="I618" s="22">
        <f>$P618+$W618+$AD618+$AK618+$AR618+$AY618</f>
        <v>0</v>
      </c>
      <c r="J618" s="23">
        <f>IF(D618-E618&lt;&gt;0,F618/(D618-E618),"")</f>
        <v>9.444444444444445</v>
      </c>
      <c r="K618" s="24"/>
      <c r="L618" s="24"/>
      <c r="M618" s="24"/>
      <c r="N618" s="24"/>
      <c r="O618" s="24"/>
      <c r="P618" s="24"/>
      <c r="Q618" s="26">
        <f>IF(K618-L618&lt;&gt;0,M618/(K618-L618),"")</f>
      </c>
      <c r="R618" s="38">
        <v>11</v>
      </c>
      <c r="S618" s="38">
        <v>2</v>
      </c>
      <c r="T618" s="38">
        <v>85</v>
      </c>
      <c r="U618" s="38">
        <v>11</v>
      </c>
      <c r="V618" s="38"/>
      <c r="W618" s="38"/>
      <c r="X618" s="29">
        <f>IF(R618-S618&lt;&gt;0,T618/(R618-S618),"")</f>
        <v>9.444444444444445</v>
      </c>
      <c r="Y618" s="30"/>
      <c r="Z618" s="30"/>
      <c r="AA618" s="30"/>
      <c r="AB618" s="30"/>
      <c r="AC618" s="30"/>
      <c r="AD618" s="30"/>
      <c r="AE618" s="31">
        <f>IF(Y618-Z618&lt;&gt;0,AA618/(Y618-Z618),"")</f>
      </c>
      <c r="AF618" s="32"/>
      <c r="AG618" s="32"/>
      <c r="AH618" s="32"/>
      <c r="AI618" s="32"/>
      <c r="AJ618" s="32"/>
      <c r="AK618" s="32"/>
      <c r="AL618" s="33">
        <f>IF(AF618-AG618&lt;&gt;0,AH618/(AF618-AG618),"")</f>
      </c>
      <c r="AM618" s="34"/>
      <c r="AN618" s="34"/>
      <c r="AO618" s="34"/>
      <c r="AP618" s="34"/>
      <c r="AQ618" s="34"/>
      <c r="AR618" s="34"/>
      <c r="AS618" s="35">
        <f>IF(AM618-AN618&lt;&gt;0,AO618/(AM618-AN618),"")</f>
      </c>
      <c r="AT618" s="36"/>
      <c r="AU618" s="36"/>
      <c r="AV618" s="36"/>
      <c r="AW618" s="36"/>
      <c r="AX618" s="36"/>
      <c r="AY618" s="36"/>
      <c r="AZ618" s="36">
        <f>IF(AT618-AU618&lt;&gt;0,AV618/(AT618-AU618),"")</f>
      </c>
    </row>
    <row r="619" spans="1:52" ht="12.75" customHeight="1">
      <c r="A619" s="17" t="s">
        <v>633</v>
      </c>
      <c r="B619" s="17"/>
      <c r="C619" s="17">
        <v>337</v>
      </c>
      <c r="D619" s="20">
        <f>$K619+$R619+$Y619+$AF619+$AM619+$AT619</f>
        <v>6</v>
      </c>
      <c r="E619" s="21">
        <f>$L619+$S619+$Z619+$AG619+$AN619+$AU619</f>
        <v>2</v>
      </c>
      <c r="F619" s="21">
        <f>$M619+$T619+$AA619+$AH619+$AO619+$AV619</f>
        <v>11</v>
      </c>
      <c r="G619" s="22">
        <f>MAX($N619,$U619,$AB619,$AI619,$AP619,$AW619)</f>
        <v>7</v>
      </c>
      <c r="H619" s="22">
        <f>$O619+$V619+$AC619+$AJ619+$AQ619+$AX619</f>
        <v>0</v>
      </c>
      <c r="I619" s="22">
        <f>$P619+$W619+$AD619+$AK619+$AR619+$AY619</f>
        <v>0</v>
      </c>
      <c r="J619" s="23">
        <f>IF(D619-E619&lt;&gt;0,F619/(D619-E619),"")</f>
        <v>2.75</v>
      </c>
      <c r="K619" s="24"/>
      <c r="L619" s="24"/>
      <c r="M619" s="24"/>
      <c r="N619" s="24"/>
      <c r="O619" s="24"/>
      <c r="P619" s="24"/>
      <c r="Q619" s="26">
        <f>IF(K619-L619&lt;&gt;0,M619/(K619-L619),"")</f>
      </c>
      <c r="R619" s="27"/>
      <c r="S619" s="27"/>
      <c r="T619" s="27"/>
      <c r="U619" s="27"/>
      <c r="V619" s="27"/>
      <c r="W619" s="27"/>
      <c r="X619" s="29">
        <f>IF(R619-S619&lt;&gt;0,T619/(R619-S619),"")</f>
      </c>
      <c r="Y619" s="30"/>
      <c r="Z619" s="30"/>
      <c r="AA619" s="30"/>
      <c r="AB619" s="30"/>
      <c r="AC619" s="30"/>
      <c r="AD619" s="30"/>
      <c r="AE619" s="31">
        <f>IF(Y619-Z619&lt;&gt;0,AA619/(Y619-Z619),"")</f>
      </c>
      <c r="AF619" s="32">
        <v>6</v>
      </c>
      <c r="AG619" s="32">
        <v>2</v>
      </c>
      <c r="AH619" s="32">
        <v>11</v>
      </c>
      <c r="AI619" s="32">
        <v>7</v>
      </c>
      <c r="AJ619" s="32"/>
      <c r="AK619" s="32"/>
      <c r="AL619" s="33">
        <f>IF(AF619-AG619&lt;&gt;0,AH619/(AF619-AG619),"")</f>
        <v>2.75</v>
      </c>
      <c r="AM619" s="34"/>
      <c r="AN619" s="34"/>
      <c r="AO619" s="34"/>
      <c r="AP619" s="34"/>
      <c r="AQ619" s="34"/>
      <c r="AR619" s="34"/>
      <c r="AS619" s="35">
        <f>IF(AM619-AN619&lt;&gt;0,AO619/(AM619-AN619),"")</f>
      </c>
      <c r="AT619" s="36"/>
      <c r="AU619" s="36"/>
      <c r="AV619" s="36"/>
      <c r="AW619" s="36"/>
      <c r="AX619" s="36"/>
      <c r="AY619" s="36"/>
      <c r="AZ619" s="36">
        <f>IF(AT619-AU619&lt;&gt;0,AV619/(AT619-AU619),"")</f>
      </c>
    </row>
    <row r="620" spans="1:52" ht="12.75" customHeight="1">
      <c r="A620" s="17" t="s">
        <v>634</v>
      </c>
      <c r="B620" s="17"/>
      <c r="C620" s="17">
        <v>240</v>
      </c>
      <c r="D620" s="20">
        <f>$K620+$R620+$Y620+$AF620+$AM620+$AT620</f>
        <v>62</v>
      </c>
      <c r="E620" s="21">
        <f>$L620+$S620+$Z620+$AG620+$AN620+$AU620</f>
        <v>7</v>
      </c>
      <c r="F620" s="21">
        <f>$M620+$T620+$AA620+$AH620+$AO620+$AV620</f>
        <v>1163</v>
      </c>
      <c r="G620" s="22">
        <f>MAX($N620,$U620,$AB620,$AI620,$AP620,$AW620)</f>
        <v>93</v>
      </c>
      <c r="H620" s="22">
        <f>$O620+$V620+$AC620+$AJ620+$AQ620+$AX620</f>
        <v>4</v>
      </c>
      <c r="I620" s="22">
        <f>$P620+$W620+$AD620+$AK620+$AR620+$AY620</f>
        <v>0</v>
      </c>
      <c r="J620" s="23">
        <f>IF(D620-E620&lt;&gt;0,F620/(D620-E620),"")</f>
        <v>21.145454545454545</v>
      </c>
      <c r="K620" s="24">
        <v>41</v>
      </c>
      <c r="L620" s="24">
        <v>2</v>
      </c>
      <c r="M620" s="24">
        <v>672</v>
      </c>
      <c r="N620" s="24">
        <v>52</v>
      </c>
      <c r="O620" s="24">
        <v>3</v>
      </c>
      <c r="P620" s="24"/>
      <c r="Q620" s="26">
        <f>IF(K620-L620&lt;&gt;0,M620/(K620-L620),"")</f>
        <v>17.23076923076923</v>
      </c>
      <c r="R620" s="38">
        <v>18</v>
      </c>
      <c r="S620" s="38">
        <v>4</v>
      </c>
      <c r="T620" s="38">
        <v>457</v>
      </c>
      <c r="U620" s="38">
        <v>93</v>
      </c>
      <c r="V620" s="38">
        <v>1</v>
      </c>
      <c r="W620" s="38"/>
      <c r="X620" s="29">
        <f>IF(R620-S620&lt;&gt;0,T620/(R620-S620),"")</f>
        <v>32.642857142857146</v>
      </c>
      <c r="Y620" s="30">
        <v>3</v>
      </c>
      <c r="Z620" s="30">
        <v>1</v>
      </c>
      <c r="AA620" s="30">
        <v>34</v>
      </c>
      <c r="AB620" s="30">
        <v>14</v>
      </c>
      <c r="AC620" s="30"/>
      <c r="AD620" s="30"/>
      <c r="AE620" s="31">
        <f>IF(Y620-Z620&lt;&gt;0,AA620/(Y620-Z620),"")</f>
        <v>17</v>
      </c>
      <c r="AF620" s="32"/>
      <c r="AG620" s="32"/>
      <c r="AH620" s="32"/>
      <c r="AI620" s="32"/>
      <c r="AJ620" s="32"/>
      <c r="AK620" s="32"/>
      <c r="AL620" s="33">
        <f>IF(AF620-AG620&lt;&gt;0,AH620/(AF620-AG620),"")</f>
      </c>
      <c r="AM620" s="34"/>
      <c r="AN620" s="34"/>
      <c r="AO620" s="34"/>
      <c r="AP620" s="34"/>
      <c r="AQ620" s="34"/>
      <c r="AR620" s="34"/>
      <c r="AS620" s="35">
        <f>IF(AM620-AN620&lt;&gt;0,AO620/(AM620-AN620),"")</f>
      </c>
      <c r="AT620" s="36"/>
      <c r="AU620" s="36"/>
      <c r="AV620" s="36"/>
      <c r="AW620" s="36"/>
      <c r="AX620" s="36"/>
      <c r="AY620" s="36"/>
      <c r="AZ620" s="36">
        <f>IF(AT620-AU620&lt;&gt;0,AV620/(AT620-AU620),"")</f>
      </c>
    </row>
    <row r="621" spans="1:52" ht="12.75" customHeight="1">
      <c r="A621" s="17" t="s">
        <v>635</v>
      </c>
      <c r="B621" s="17"/>
      <c r="C621" s="17">
        <v>540</v>
      </c>
      <c r="D621" s="20">
        <f>$K621+$R621+$Y621+$AF621+$AM621+$AT621</f>
        <v>5</v>
      </c>
      <c r="E621" s="21">
        <f>$L621+$S621+$Z621+$AG621+$AN621+$AU621</f>
        <v>1</v>
      </c>
      <c r="F621" s="21">
        <f>$M621+$T621+$AA621+$AH621+$AO621+$AV621</f>
        <v>24</v>
      </c>
      <c r="G621" s="22">
        <f>MAX($N621,$U621,$AB621,$AI621,$AP621,$AW621)</f>
        <v>11</v>
      </c>
      <c r="H621" s="22">
        <f>$O621+$V621+$AC621+$AJ621+$AQ621+$AX621</f>
        <v>0</v>
      </c>
      <c r="I621" s="22">
        <f>$P621+$W621+$AD621+$AK621+$AR621+$AY621</f>
        <v>0</v>
      </c>
      <c r="J621" s="23">
        <f>IF(D621-E621&lt;&gt;0,F621/(D621-E621),"")</f>
        <v>6</v>
      </c>
      <c r="K621" s="24"/>
      <c r="L621" s="24"/>
      <c r="M621" s="24"/>
      <c r="N621" s="24"/>
      <c r="O621" s="24"/>
      <c r="P621" s="24"/>
      <c r="Q621" s="26">
        <f>IF(K621-L621&lt;&gt;0,M621/(K621-L621),"")</f>
      </c>
      <c r="R621" s="38"/>
      <c r="S621" s="38"/>
      <c r="T621" s="38"/>
      <c r="U621" s="38"/>
      <c r="V621" s="38"/>
      <c r="W621" s="38"/>
      <c r="X621" s="29">
        <f>IF(R621-S621&lt;&gt;0,T621/(R621-S621),"")</f>
      </c>
      <c r="Y621" s="30"/>
      <c r="Z621" s="30"/>
      <c r="AA621" s="30"/>
      <c r="AB621" s="30"/>
      <c r="AC621" s="30"/>
      <c r="AD621" s="30"/>
      <c r="AE621" s="31">
        <f>IF(Y621-Z621&lt;&gt;0,AA621/(Y621-Z621),"")</f>
      </c>
      <c r="AF621" s="32">
        <v>3</v>
      </c>
      <c r="AG621" s="32">
        <v>1</v>
      </c>
      <c r="AH621" s="32">
        <v>14</v>
      </c>
      <c r="AI621" s="32">
        <v>11</v>
      </c>
      <c r="AJ621" s="32"/>
      <c r="AK621" s="32"/>
      <c r="AL621" s="33">
        <f>IF(AF621-AG621&lt;&gt;0,AH621/(AF621-AG621),"")</f>
        <v>7</v>
      </c>
      <c r="AM621" s="40">
        <v>2</v>
      </c>
      <c r="AN621" s="40">
        <v>0</v>
      </c>
      <c r="AO621" s="40">
        <v>10</v>
      </c>
      <c r="AP621" s="40">
        <v>10</v>
      </c>
      <c r="AQ621" s="40"/>
      <c r="AR621" s="40"/>
      <c r="AS621" s="35">
        <f>IF(AM621-AN621&lt;&gt;0,AO621/(AM621-AN621),"")</f>
        <v>5</v>
      </c>
      <c r="AT621" s="36"/>
      <c r="AU621" s="36"/>
      <c r="AV621" s="36"/>
      <c r="AW621" s="36"/>
      <c r="AX621" s="36"/>
      <c r="AY621" s="36"/>
      <c r="AZ621" s="36">
        <f>IF(AT621-AU621&lt;&gt;0,AV621/(AT621-AU621),"")</f>
      </c>
    </row>
    <row r="622" spans="1:52" ht="12.75" customHeight="1">
      <c r="A622" s="17" t="s">
        <v>636</v>
      </c>
      <c r="B622" s="17"/>
      <c r="C622" s="17">
        <v>228</v>
      </c>
      <c r="D622" s="20">
        <f>$K622+$R622+$Y622+$AF622+$AM622+$AT622</f>
        <v>1</v>
      </c>
      <c r="E622" s="21">
        <f>$L622+$S622+$Z622+$AG622+$AN622+$AU622</f>
        <v>0</v>
      </c>
      <c r="F622" s="21">
        <f>$M622+$T622+$AA622+$AH622+$AO622+$AV622</f>
        <v>4</v>
      </c>
      <c r="G622" s="22">
        <f>MAX($N622,$U622,$AB622,$AI622,$AP622,$AW622)</f>
        <v>4</v>
      </c>
      <c r="H622" s="22">
        <f>$O622+$V622+$AC622+$AJ622+$AQ622+$AX622</f>
        <v>0</v>
      </c>
      <c r="I622" s="22">
        <f>$P622+$W622+$AD622+$AK622+$AR622+$AY622</f>
        <v>0</v>
      </c>
      <c r="J622" s="23">
        <f>IF(D622-E622&lt;&gt;0,F622/(D622-E622),"")</f>
        <v>4</v>
      </c>
      <c r="K622" s="24">
        <v>1</v>
      </c>
      <c r="L622" s="24">
        <v>0</v>
      </c>
      <c r="M622" s="24">
        <v>4</v>
      </c>
      <c r="N622" s="24">
        <v>4</v>
      </c>
      <c r="O622" s="24"/>
      <c r="P622" s="24"/>
      <c r="Q622" s="26">
        <f>IF(K622-L622&lt;&gt;0,M622/(K622-L622),"")</f>
        <v>4</v>
      </c>
      <c r="R622" s="38"/>
      <c r="S622" s="38"/>
      <c r="T622" s="38"/>
      <c r="U622" s="38"/>
      <c r="V622" s="38"/>
      <c r="W622" s="38"/>
      <c r="X622" s="29">
        <f>IF(R622-S622&lt;&gt;0,T622/(R622-S622),"")</f>
      </c>
      <c r="Y622" s="30"/>
      <c r="Z622" s="30"/>
      <c r="AA622" s="30"/>
      <c r="AB622" s="30"/>
      <c r="AC622" s="30"/>
      <c r="AD622" s="30"/>
      <c r="AE622" s="31">
        <f>IF(Y622-Z622&lt;&gt;0,AA622/(Y622-Z622),"")</f>
      </c>
      <c r="AF622" s="32"/>
      <c r="AG622" s="32"/>
      <c r="AH622" s="32"/>
      <c r="AI622" s="32"/>
      <c r="AJ622" s="32"/>
      <c r="AK622" s="32"/>
      <c r="AL622" s="33">
        <f>IF(AF622-AG622&lt;&gt;0,AH622/(AF622-AG622),"")</f>
      </c>
      <c r="AM622" s="34"/>
      <c r="AN622" s="34"/>
      <c r="AO622" s="34"/>
      <c r="AP622" s="34"/>
      <c r="AQ622" s="34"/>
      <c r="AR622" s="34"/>
      <c r="AS622" s="35">
        <f>IF(AM622-AN622&lt;&gt;0,AO622/(AM622-AN622),"")</f>
      </c>
      <c r="AT622" s="36"/>
      <c r="AU622" s="36"/>
      <c r="AV622" s="36"/>
      <c r="AW622" s="36"/>
      <c r="AX622" s="36"/>
      <c r="AY622" s="36"/>
      <c r="AZ622" s="36">
        <f>IF(AT622-AU622&lt;&gt;0,AV622/(AT622-AU622),"")</f>
      </c>
    </row>
    <row r="623" spans="1:52" ht="12.75" customHeight="1">
      <c r="A623" s="17" t="s">
        <v>637</v>
      </c>
      <c r="B623" s="17">
        <v>1986</v>
      </c>
      <c r="C623" s="17">
        <v>98</v>
      </c>
      <c r="D623" s="20">
        <f>$K623+$R623+$Y623+$AF623+$AM623+$AT623</f>
        <v>2</v>
      </c>
      <c r="E623" s="21">
        <f>$L623+$S623+$Z623+$AG623+$AN623+$AU623</f>
        <v>1</v>
      </c>
      <c r="F623" s="21">
        <f>$M623+$T623+$AA623+$AH623+$AO623+$AV623</f>
        <v>11</v>
      </c>
      <c r="G623" s="22">
        <f>MAX($N623,$U623,$AB623,$AI623,$AP623,$AW623)</f>
        <v>9</v>
      </c>
      <c r="H623" s="22">
        <f>$O623+$V623+$AC623+$AJ623+$AQ623+$AX623</f>
        <v>0</v>
      </c>
      <c r="I623" s="22">
        <f>$P623+$W623+$AD623+$AK623+$AR623+$AY623</f>
        <v>0</v>
      </c>
      <c r="J623" s="23">
        <f>IF(D623-E623&lt;&gt;0,F623/(D623-E623),"")</f>
        <v>11</v>
      </c>
      <c r="K623" s="24"/>
      <c r="L623" s="24"/>
      <c r="M623" s="24"/>
      <c r="N623" s="24"/>
      <c r="O623" s="24"/>
      <c r="P623" s="24"/>
      <c r="Q623" s="26">
        <f>IF(K623-L623&lt;&gt;0,M623/(K623-L623),"")</f>
      </c>
      <c r="R623" s="38">
        <v>2</v>
      </c>
      <c r="S623" s="38">
        <v>1</v>
      </c>
      <c r="T623" s="38">
        <v>11</v>
      </c>
      <c r="U623" s="38">
        <v>9</v>
      </c>
      <c r="V623" s="38"/>
      <c r="W623" s="38"/>
      <c r="X623" s="29">
        <f>IF(R623-S623&lt;&gt;0,T623/(R623-S623),"")</f>
        <v>11</v>
      </c>
      <c r="Y623" s="30"/>
      <c r="Z623" s="30"/>
      <c r="AA623" s="30"/>
      <c r="AB623" s="30"/>
      <c r="AC623" s="30"/>
      <c r="AD623" s="30"/>
      <c r="AE623" s="31">
        <f>IF(Y623-Z623&lt;&gt;0,AA623/(Y623-Z623),"")</f>
      </c>
      <c r="AF623" s="32"/>
      <c r="AG623" s="32"/>
      <c r="AH623" s="32"/>
      <c r="AI623" s="32"/>
      <c r="AJ623" s="32"/>
      <c r="AK623" s="32"/>
      <c r="AL623" s="33">
        <f>IF(AF623-AG623&lt;&gt;0,AH623/(AF623-AG623),"")</f>
      </c>
      <c r="AM623" s="34"/>
      <c r="AN623" s="34"/>
      <c r="AO623" s="34"/>
      <c r="AP623" s="34"/>
      <c r="AQ623" s="34"/>
      <c r="AR623" s="34"/>
      <c r="AS623" s="35">
        <f>IF(AM623-AN623&lt;&gt;0,AO623/(AM623-AN623),"")</f>
      </c>
      <c r="AT623" s="36"/>
      <c r="AU623" s="36"/>
      <c r="AV623" s="36"/>
      <c r="AW623" s="36"/>
      <c r="AX623" s="36"/>
      <c r="AY623" s="36"/>
      <c r="AZ623" s="36">
        <f>IF(AT623-AU623&lt;&gt;0,AV623/(AT623-AU623),"")</f>
      </c>
    </row>
    <row r="624" spans="1:52" ht="12.75" customHeight="1">
      <c r="A624" s="17" t="s">
        <v>638</v>
      </c>
      <c r="B624" s="17"/>
      <c r="C624" s="17">
        <v>159</v>
      </c>
      <c r="D624" s="20">
        <f>$K624+$R624+$Y624+$AF624+$AM624+$AT624</f>
        <v>21</v>
      </c>
      <c r="E624" s="21">
        <f>$L624+$S624+$Z624+$AG624+$AN624+$AU624</f>
        <v>4</v>
      </c>
      <c r="F624" s="21">
        <f>$M624+$T624+$AA624+$AH624+$AO624+$AV624</f>
        <v>294</v>
      </c>
      <c r="G624" s="22">
        <f>MAX($N624,$U624,$AB624,$AI624,$AP624,$AW624)</f>
        <v>48</v>
      </c>
      <c r="H624" s="22">
        <f>$O624+$V624+$AC624+$AJ624+$AQ624+$AX624</f>
        <v>0</v>
      </c>
      <c r="I624" s="22">
        <f>$P624+$W624+$AD624+$AK624+$AR624+$AY624</f>
        <v>0</v>
      </c>
      <c r="J624" s="23">
        <f>IF(D624-E624&lt;&gt;0,F624/(D624-E624),"")</f>
        <v>17.294117647058822</v>
      </c>
      <c r="K624" s="24">
        <v>13</v>
      </c>
      <c r="L624" s="24">
        <v>2</v>
      </c>
      <c r="M624" s="24">
        <v>107</v>
      </c>
      <c r="N624" s="24">
        <v>32</v>
      </c>
      <c r="O624" s="24"/>
      <c r="P624" s="24"/>
      <c r="Q624" s="26">
        <f>IF(K624-L624&lt;&gt;0,M624/(K624-L624),"")</f>
        <v>9.727272727272727</v>
      </c>
      <c r="R624" s="38">
        <v>8</v>
      </c>
      <c r="S624" s="38">
        <v>2</v>
      </c>
      <c r="T624" s="38">
        <v>187</v>
      </c>
      <c r="U624" s="38">
        <v>48</v>
      </c>
      <c r="V624" s="38"/>
      <c r="W624" s="38"/>
      <c r="X624" s="29">
        <f>IF(R624-S624&lt;&gt;0,T624/(R624-S624),"")</f>
        <v>31.166666666666668</v>
      </c>
      <c r="Y624" s="30"/>
      <c r="Z624" s="30"/>
      <c r="AA624" s="30"/>
      <c r="AB624" s="30"/>
      <c r="AC624" s="30"/>
      <c r="AD624" s="30"/>
      <c r="AE624" s="31">
        <f>IF(Y624-Z624&lt;&gt;0,AA624/(Y624-Z624),"")</f>
      </c>
      <c r="AF624" s="32"/>
      <c r="AG624" s="32"/>
      <c r="AH624" s="32"/>
      <c r="AI624" s="32"/>
      <c r="AJ624" s="32"/>
      <c r="AK624" s="32"/>
      <c r="AL624" s="33">
        <f>IF(AF624-AG624&lt;&gt;0,AH624/(AF624-AG624),"")</f>
      </c>
      <c r="AM624" s="34"/>
      <c r="AN624" s="34"/>
      <c r="AO624" s="34"/>
      <c r="AP624" s="34"/>
      <c r="AQ624" s="34"/>
      <c r="AR624" s="34"/>
      <c r="AS624" s="35">
        <f>IF(AM624-AN624&lt;&gt;0,AO624/(AM624-AN624),"")</f>
      </c>
      <c r="AT624" s="36"/>
      <c r="AU624" s="36"/>
      <c r="AV624" s="36"/>
      <c r="AW624" s="36"/>
      <c r="AX624" s="36"/>
      <c r="AY624" s="36"/>
      <c r="AZ624" s="36">
        <f>IF(AT624-AU624&lt;&gt;0,AV624/(AT624-AU624),"")</f>
      </c>
    </row>
    <row r="625" spans="1:52" ht="12.75" customHeight="1">
      <c r="A625" s="17" t="s">
        <v>639</v>
      </c>
      <c r="B625" s="17"/>
      <c r="C625" s="17">
        <v>297</v>
      </c>
      <c r="D625" s="20">
        <f>$K625+$R625+$Y625+$AF625+$AM625+$AT625</f>
        <v>4</v>
      </c>
      <c r="E625" s="21">
        <f>$L625+$S625+$Z625+$AG625+$AN625+$AU625</f>
        <v>1</v>
      </c>
      <c r="F625" s="21">
        <f>$M625+$T625+$AA625+$AH625+$AO625+$AV625</f>
        <v>74</v>
      </c>
      <c r="G625" s="22">
        <f>MAX($N625,$U625,$AB625,$AI625,$AP625,$AW625)</f>
        <v>35</v>
      </c>
      <c r="H625" s="22">
        <f>$O625+$V625+$AC625+$AJ625+$AQ625+$AX625</f>
        <v>0</v>
      </c>
      <c r="I625" s="22">
        <f>$P625+$W625+$AD625+$AK625+$AR625+$AY625</f>
        <v>0</v>
      </c>
      <c r="J625" s="23">
        <f>IF(D625-E625&lt;&gt;0,F625/(D625-E625),"")</f>
        <v>24.666666666666668</v>
      </c>
      <c r="K625" s="24"/>
      <c r="L625" s="24"/>
      <c r="M625" s="24"/>
      <c r="N625" s="24"/>
      <c r="O625" s="24"/>
      <c r="P625" s="24"/>
      <c r="Q625" s="26">
        <f>IF(K625-L625&lt;&gt;0,M625/(K625-L625),"")</f>
      </c>
      <c r="R625" s="27"/>
      <c r="S625" s="27"/>
      <c r="T625" s="27"/>
      <c r="U625" s="27"/>
      <c r="V625" s="27"/>
      <c r="W625" s="27"/>
      <c r="X625" s="29">
        <f>IF(R625-S625&lt;&gt;0,T625/(R625-S625),"")</f>
      </c>
      <c r="Y625" s="30">
        <v>2</v>
      </c>
      <c r="Z625" s="30">
        <v>0</v>
      </c>
      <c r="AA625" s="30">
        <v>39</v>
      </c>
      <c r="AB625" s="30">
        <v>35</v>
      </c>
      <c r="AC625" s="30"/>
      <c r="AD625" s="30"/>
      <c r="AE625" s="31">
        <f>IF(Y625-Z625&lt;&gt;0,AA625/(Y625-Z625),"")</f>
        <v>19.5</v>
      </c>
      <c r="AF625" s="32">
        <v>2</v>
      </c>
      <c r="AG625" s="32">
        <v>1</v>
      </c>
      <c r="AH625" s="32">
        <v>35</v>
      </c>
      <c r="AI625" s="32">
        <v>22</v>
      </c>
      <c r="AJ625" s="32"/>
      <c r="AK625" s="32"/>
      <c r="AL625" s="33">
        <f>IF(AF625-AG625&lt;&gt;0,AH625/(AF625-AG625),"")</f>
        <v>35</v>
      </c>
      <c r="AM625" s="34"/>
      <c r="AN625" s="34"/>
      <c r="AO625" s="34"/>
      <c r="AP625" s="34"/>
      <c r="AQ625" s="34"/>
      <c r="AR625" s="34"/>
      <c r="AS625" s="35">
        <f>IF(AM625-AN625&lt;&gt;0,AO625/(AM625-AN625),"")</f>
      </c>
      <c r="AT625" s="36"/>
      <c r="AU625" s="36"/>
      <c r="AV625" s="36"/>
      <c r="AW625" s="36"/>
      <c r="AX625" s="36"/>
      <c r="AY625" s="36"/>
      <c r="AZ625" s="36">
        <f>IF(AT625-AU625&lt;&gt;0,AV625/(AT625-AU625),"")</f>
      </c>
    </row>
    <row r="626" spans="1:52" ht="12.75" customHeight="1">
      <c r="A626" s="17" t="s">
        <v>640</v>
      </c>
      <c r="B626" s="17">
        <v>1986</v>
      </c>
      <c r="C626" s="17">
        <v>99</v>
      </c>
      <c r="D626" s="20">
        <f>$K626+$R626+$Y626+$AF626+$AM626+$AT626</f>
        <v>2</v>
      </c>
      <c r="E626" s="21">
        <f>$L626+$S626+$Z626+$AG626+$AN626+$AU626</f>
        <v>0</v>
      </c>
      <c r="F626" s="21">
        <f>$M626+$T626+$AA626+$AH626+$AO626+$AV626</f>
        <v>7</v>
      </c>
      <c r="G626" s="22">
        <f>MAX($N626,$U626,$AB626,$AI626,$AP626,$AW626)</f>
        <v>4</v>
      </c>
      <c r="H626" s="22">
        <f>$O626+$V626+$AC626+$AJ626+$AQ626+$AX626</f>
        <v>0</v>
      </c>
      <c r="I626" s="22">
        <f>$P626+$W626+$AD626+$AK626+$AR626+$AY626</f>
        <v>0</v>
      </c>
      <c r="J626" s="23">
        <f>IF(D626-E626&lt;&gt;0,F626/(D626-E626),"")</f>
        <v>3.5</v>
      </c>
      <c r="K626" s="24"/>
      <c r="L626" s="24"/>
      <c r="M626" s="24"/>
      <c r="N626" s="24"/>
      <c r="O626" s="24"/>
      <c r="P626" s="24"/>
      <c r="Q626" s="26">
        <f>IF(K626-L626&lt;&gt;0,M626/(K626-L626),"")</f>
      </c>
      <c r="R626" s="27"/>
      <c r="S626" s="27"/>
      <c r="T626" s="27"/>
      <c r="U626" s="27"/>
      <c r="V626" s="27"/>
      <c r="W626" s="27"/>
      <c r="X626" s="29">
        <f>IF(R626-S626&lt;&gt;0,T626/(R626-S626),"")</f>
      </c>
      <c r="Y626" s="30">
        <v>2</v>
      </c>
      <c r="Z626" s="30">
        <v>0</v>
      </c>
      <c r="AA626" s="30">
        <v>7</v>
      </c>
      <c r="AB626" s="30">
        <v>4</v>
      </c>
      <c r="AC626" s="30"/>
      <c r="AD626" s="30"/>
      <c r="AE626" s="31">
        <f>IF(Y626-Z626&lt;&gt;0,AA626/(Y626-Z626),"")</f>
        <v>3.5</v>
      </c>
      <c r="AF626" s="32"/>
      <c r="AG626" s="32"/>
      <c r="AH626" s="32"/>
      <c r="AI626" s="32"/>
      <c r="AJ626" s="32"/>
      <c r="AK626" s="32"/>
      <c r="AL626" s="33">
        <f>IF(AF626-AG626&lt;&gt;0,AH626/(AF626-AG626),"")</f>
      </c>
      <c r="AM626" s="34"/>
      <c r="AN626" s="34"/>
      <c r="AO626" s="34"/>
      <c r="AP626" s="34"/>
      <c r="AQ626" s="34"/>
      <c r="AR626" s="34"/>
      <c r="AS626" s="35">
        <f>IF(AM626-AN626&lt;&gt;0,AO626/(AM626-AN626),"")</f>
      </c>
      <c r="AT626" s="36"/>
      <c r="AU626" s="36"/>
      <c r="AV626" s="36"/>
      <c r="AW626" s="36"/>
      <c r="AX626" s="36"/>
      <c r="AY626" s="36"/>
      <c r="AZ626" s="36">
        <f>IF(AT626-AU626&lt;&gt;0,AV626/(AT626-AU626),"")</f>
      </c>
    </row>
    <row r="627" spans="1:52" ht="12.75" customHeight="1">
      <c r="A627" s="17" t="s">
        <v>641</v>
      </c>
      <c r="B627" s="17"/>
      <c r="C627" s="17">
        <v>568</v>
      </c>
      <c r="D627" s="20">
        <f>$K627+$R627+$Y627+$AF627+$AM627+$AT627</f>
        <v>1</v>
      </c>
      <c r="E627" s="21">
        <f>$L627+$S627+$Z627+$AG627+$AN627+$AU627</f>
        <v>0</v>
      </c>
      <c r="F627" s="21">
        <f>$M627+$T627+$AA627+$AH627+$AO627+$AV627</f>
        <v>11</v>
      </c>
      <c r="G627" s="22">
        <f>MAX($N627,$U627,$AB627,$AI627,$AP627,$AW627)</f>
        <v>11</v>
      </c>
      <c r="H627" s="22">
        <f>$O627+$V627+$AC627+$AJ627+$AQ627+$AX627</f>
        <v>0</v>
      </c>
      <c r="I627" s="22">
        <f>$P627+$W627+$AD627+$AK627+$AR627+$AY627</f>
        <v>0</v>
      </c>
      <c r="J627" s="23">
        <f>IF(D627-E627&lt;&gt;0,F627/(D627-E627),"")</f>
        <v>11</v>
      </c>
      <c r="K627" s="24"/>
      <c r="L627" s="24"/>
      <c r="M627" s="24"/>
      <c r="N627" s="24"/>
      <c r="O627" s="24"/>
      <c r="P627" s="24"/>
      <c r="Q627" s="26">
        <f>IF(K627-L627&lt;&gt;0,M627/(K627-L627),"")</f>
      </c>
      <c r="R627" s="27"/>
      <c r="S627" s="27"/>
      <c r="T627" s="27"/>
      <c r="U627" s="27"/>
      <c r="V627" s="27"/>
      <c r="W627" s="27"/>
      <c r="X627" s="29">
        <f>IF(R627-S627&lt;&gt;0,T627/(R627-S627),"")</f>
      </c>
      <c r="Y627" s="30"/>
      <c r="Z627" s="30"/>
      <c r="AA627" s="30"/>
      <c r="AB627" s="30"/>
      <c r="AC627" s="30"/>
      <c r="AD627" s="30"/>
      <c r="AE627" s="31">
        <f>IF(Y627-Z627&lt;&gt;0,AA627/(Y627-Z627),"")</f>
      </c>
      <c r="AF627" s="32">
        <v>1</v>
      </c>
      <c r="AG627" s="32">
        <v>0</v>
      </c>
      <c r="AH627" s="32">
        <v>11</v>
      </c>
      <c r="AI627" s="32">
        <v>11</v>
      </c>
      <c r="AJ627" s="32"/>
      <c r="AK627" s="32"/>
      <c r="AL627" s="33">
        <f>IF(AF627-AG627&lt;&gt;0,AH627/(AF627-AG627),"")</f>
        <v>11</v>
      </c>
      <c r="AM627" s="34"/>
      <c r="AN627" s="34"/>
      <c r="AO627" s="34"/>
      <c r="AP627" s="34"/>
      <c r="AQ627" s="34"/>
      <c r="AR627" s="34"/>
      <c r="AS627" s="35">
        <f>IF(AM627-AN627&lt;&gt;0,AO627/(AM627-AN627),"")</f>
      </c>
      <c r="AT627" s="36"/>
      <c r="AU627" s="36"/>
      <c r="AV627" s="36"/>
      <c r="AW627" s="36"/>
      <c r="AX627" s="36"/>
      <c r="AY627" s="36"/>
      <c r="AZ627" s="36">
        <f>IF(AT627-AU627&lt;&gt;0,AV627/(AT627-AU627),"")</f>
      </c>
    </row>
    <row r="628" spans="1:52" ht="12.75" customHeight="1">
      <c r="A628" s="17" t="s">
        <v>642</v>
      </c>
      <c r="B628" s="17">
        <v>1984</v>
      </c>
      <c r="C628" s="17">
        <v>86</v>
      </c>
      <c r="D628" s="20">
        <f>$K628+$R628+$Y628+$AF628+$AM628+$AT628</f>
        <v>14</v>
      </c>
      <c r="E628" s="21">
        <f>$L628+$S628+$Z628+$AG628+$AN628+$AU628</f>
        <v>5</v>
      </c>
      <c r="F628" s="21">
        <f>$M628+$T628+$AA628+$AH628+$AO628+$AV628</f>
        <v>56</v>
      </c>
      <c r="G628" s="22">
        <f>MAX($N628,$U628,$AB628,$AI628,$AP628,$AW628)</f>
        <v>10</v>
      </c>
      <c r="H628" s="22">
        <f>$O628+$V628+$AC628+$AJ628+$AQ628+$AX628</f>
        <v>0</v>
      </c>
      <c r="I628" s="22">
        <f>$P628+$W628+$AD628+$AK628+$AR628+$AY628</f>
        <v>0</v>
      </c>
      <c r="J628" s="23">
        <f>IF(D628-E628&lt;&gt;0,F628/(D628-E628),"")</f>
        <v>6.222222222222222</v>
      </c>
      <c r="K628" s="24"/>
      <c r="L628" s="24"/>
      <c r="M628" s="24"/>
      <c r="N628" s="24"/>
      <c r="O628" s="24"/>
      <c r="P628" s="24"/>
      <c r="Q628" s="26">
        <f>IF(K628-L628&lt;&gt;0,M628/(K628-L628),"")</f>
      </c>
      <c r="R628" s="27"/>
      <c r="S628" s="27"/>
      <c r="T628" s="27"/>
      <c r="U628" s="27"/>
      <c r="V628" s="27"/>
      <c r="W628" s="27"/>
      <c r="X628" s="29">
        <f>IF(R628-S628&lt;&gt;0,T628/(R628-S628),"")</f>
      </c>
      <c r="Y628" s="30">
        <v>14</v>
      </c>
      <c r="Z628" s="30">
        <v>5</v>
      </c>
      <c r="AA628" s="30">
        <v>56</v>
      </c>
      <c r="AB628" s="30">
        <v>10</v>
      </c>
      <c r="AC628" s="30"/>
      <c r="AD628" s="30"/>
      <c r="AE628" s="31">
        <f>IF(Y628-Z628&lt;&gt;0,AA628/(Y628-Z628),"")</f>
        <v>6.222222222222222</v>
      </c>
      <c r="AF628" s="32"/>
      <c r="AG628" s="32"/>
      <c r="AH628" s="32"/>
      <c r="AI628" s="32"/>
      <c r="AJ628" s="32"/>
      <c r="AK628" s="32"/>
      <c r="AL628" s="33">
        <f>IF(AF628-AG628&lt;&gt;0,AH628/(AF628-AG628),"")</f>
      </c>
      <c r="AM628" s="34"/>
      <c r="AN628" s="34"/>
      <c r="AO628" s="34"/>
      <c r="AP628" s="34"/>
      <c r="AQ628" s="34"/>
      <c r="AR628" s="34"/>
      <c r="AS628" s="35">
        <f>IF(AM628-AN628&lt;&gt;0,AO628/(AM628-AN628),"")</f>
      </c>
      <c r="AT628" s="36"/>
      <c r="AU628" s="36"/>
      <c r="AV628" s="36"/>
      <c r="AW628" s="36"/>
      <c r="AX628" s="36"/>
      <c r="AY628" s="36"/>
      <c r="AZ628" s="36">
        <f>IF(AT628-AU628&lt;&gt;0,AV628/(AT628-AU628),"")</f>
      </c>
    </row>
    <row r="629" spans="1:52" ht="12.75" customHeight="1">
      <c r="A629" s="17" t="s">
        <v>643</v>
      </c>
      <c r="B629" s="17">
        <v>1984</v>
      </c>
      <c r="C629" s="17">
        <v>85</v>
      </c>
      <c r="D629" s="20">
        <f>$K629+$R629+$Y629+$AF629+$AM629+$AT629</f>
        <v>7</v>
      </c>
      <c r="E629" s="21">
        <f>$L629+$S629+$Z629+$AG629+$AN629+$AU629</f>
        <v>3</v>
      </c>
      <c r="F629" s="21">
        <f>$M629+$T629+$AA629+$AH629+$AO629+$AV629</f>
        <v>14</v>
      </c>
      <c r="G629" s="22">
        <f>MAX($N629,$U629,$AB629,$AI629,$AP629,$AW629)</f>
        <v>4</v>
      </c>
      <c r="H629" s="22">
        <f>$O629+$V629+$AC629+$AJ629+$AQ629+$AX629</f>
        <v>0</v>
      </c>
      <c r="I629" s="22">
        <f>$P629+$W629+$AD629+$AK629+$AR629+$AY629</f>
        <v>0</v>
      </c>
      <c r="J629" s="23">
        <f>IF(D629-E629&lt;&gt;0,F629/(D629-E629),"")</f>
        <v>3.5</v>
      </c>
      <c r="K629" s="24"/>
      <c r="L629" s="24"/>
      <c r="M629" s="24"/>
      <c r="N629" s="24"/>
      <c r="O629" s="24"/>
      <c r="P629" s="24"/>
      <c r="Q629" s="26">
        <f>IF(K629-L629&lt;&gt;0,M629/(K629-L629),"")</f>
      </c>
      <c r="R629" s="27"/>
      <c r="S629" s="27"/>
      <c r="T629" s="27"/>
      <c r="U629" s="27"/>
      <c r="V629" s="27"/>
      <c r="W629" s="27"/>
      <c r="X629" s="29">
        <f>IF(R629-S629&lt;&gt;0,T629/(R629-S629),"")</f>
      </c>
      <c r="Y629" s="30">
        <v>7</v>
      </c>
      <c r="Z629" s="30">
        <v>3</v>
      </c>
      <c r="AA629" s="30">
        <v>14</v>
      </c>
      <c r="AB629" s="30">
        <v>4</v>
      </c>
      <c r="AC629" s="30"/>
      <c r="AD629" s="30"/>
      <c r="AE629" s="31">
        <f>IF(Y629-Z629&lt;&gt;0,AA629/(Y629-Z629),"")</f>
        <v>3.5</v>
      </c>
      <c r="AF629" s="32"/>
      <c r="AG629" s="32"/>
      <c r="AH629" s="32"/>
      <c r="AI629" s="32"/>
      <c r="AJ629" s="32"/>
      <c r="AK629" s="32"/>
      <c r="AL629" s="33">
        <f>IF(AF629-AG629&lt;&gt;0,AH629/(AF629-AG629),"")</f>
      </c>
      <c r="AM629" s="34"/>
      <c r="AN629" s="34"/>
      <c r="AO629" s="34"/>
      <c r="AP629" s="34"/>
      <c r="AQ629" s="34"/>
      <c r="AR629" s="34"/>
      <c r="AS629" s="35">
        <f>IF(AM629-AN629&lt;&gt;0,AO629/(AM629-AN629),"")</f>
      </c>
      <c r="AT629" s="36"/>
      <c r="AU629" s="36"/>
      <c r="AV629" s="36"/>
      <c r="AW629" s="36"/>
      <c r="AX629" s="36"/>
      <c r="AY629" s="36"/>
      <c r="AZ629" s="36">
        <f>IF(AT629-AU629&lt;&gt;0,AV629/(AT629-AU629),"")</f>
      </c>
    </row>
    <row r="630" spans="1:52" ht="12.75" customHeight="1">
      <c r="A630" s="17" t="s">
        <v>644</v>
      </c>
      <c r="B630" s="17"/>
      <c r="C630" s="17">
        <v>516</v>
      </c>
      <c r="D630" s="20">
        <f>$K630+$R630+$Y630+$AF630+$AM630+$AT630</f>
        <v>1</v>
      </c>
      <c r="E630" s="21">
        <f>$L630+$S630+$Z630+$AG630+$AN630+$AU630</f>
        <v>0</v>
      </c>
      <c r="F630" s="21">
        <f>$M630+$T630+$AA630+$AH630+$AO630+$AV630</f>
        <v>4</v>
      </c>
      <c r="G630" s="22">
        <f>MAX($N630,$U630,$AB630,$AI630,$AP630,$AW630)</f>
        <v>4</v>
      </c>
      <c r="H630" s="22">
        <f>$O630+$V630+$AC630+$AJ630+$AQ630+$AX630</f>
        <v>0</v>
      </c>
      <c r="I630" s="22">
        <f>$P630+$W630+$AD630+$AK630+$AR630+$AY630</f>
        <v>0</v>
      </c>
      <c r="J630" s="23">
        <f>IF(D630-E630&lt;&gt;0,F630/(D630-E630),"")</f>
        <v>4</v>
      </c>
      <c r="K630" s="24"/>
      <c r="L630" s="24"/>
      <c r="M630" s="24"/>
      <c r="N630" s="24"/>
      <c r="O630" s="24"/>
      <c r="P630" s="24"/>
      <c r="Q630" s="26">
        <f>IF(K630-L630&lt;&gt;0,M630/(K630-L630),"")</f>
      </c>
      <c r="R630" s="27"/>
      <c r="S630" s="27"/>
      <c r="T630" s="27"/>
      <c r="U630" s="27"/>
      <c r="V630" s="27"/>
      <c r="W630" s="27"/>
      <c r="X630" s="29">
        <f>IF(R630-S630&lt;&gt;0,T630/(R630-S630),"")</f>
      </c>
      <c r="Y630" s="30"/>
      <c r="Z630" s="30"/>
      <c r="AA630" s="30"/>
      <c r="AB630" s="30"/>
      <c r="AC630" s="30"/>
      <c r="AD630" s="30"/>
      <c r="AE630" s="31">
        <f>IF(Y630-Z630&lt;&gt;0,AA630/(Y630-Z630),"")</f>
      </c>
      <c r="AF630" s="32"/>
      <c r="AG630" s="32"/>
      <c r="AH630" s="32"/>
      <c r="AI630" s="32"/>
      <c r="AJ630" s="32"/>
      <c r="AK630" s="32"/>
      <c r="AL630" s="33">
        <f>IF(AF630-AG630&lt;&gt;0,AH630/(AF630-AG630),"")</f>
      </c>
      <c r="AM630" s="34">
        <v>1</v>
      </c>
      <c r="AN630" s="34">
        <v>0</v>
      </c>
      <c r="AO630" s="34">
        <v>4</v>
      </c>
      <c r="AP630" s="34">
        <v>4</v>
      </c>
      <c r="AQ630" s="34"/>
      <c r="AR630" s="34"/>
      <c r="AS630" s="35">
        <f>IF(AM630-AN630&lt;&gt;0,AO630/(AM630-AN630),"")</f>
        <v>4</v>
      </c>
      <c r="AT630" s="36"/>
      <c r="AU630" s="36"/>
      <c r="AV630" s="36"/>
      <c r="AW630" s="36"/>
      <c r="AX630" s="36"/>
      <c r="AY630" s="36"/>
      <c r="AZ630" s="36">
        <f>IF(AT630-AU630&lt;&gt;0,AV630/(AT630-AU630),"")</f>
      </c>
    </row>
    <row r="631" spans="1:52" ht="12.75" customHeight="1">
      <c r="A631" s="17" t="s">
        <v>645</v>
      </c>
      <c r="B631" s="17"/>
      <c r="C631" s="17">
        <v>548</v>
      </c>
      <c r="D631" s="20">
        <f>$K631+$R631+$Y631+$AF631+$AM631+$AT631</f>
        <v>1</v>
      </c>
      <c r="E631" s="21">
        <f>$L631+$S631+$Z631+$AG631+$AN631+$AU631</f>
        <v>0</v>
      </c>
      <c r="F631" s="21">
        <f>$M631+$T631+$AA631+$AH631+$AO631+$AV631</f>
        <v>6</v>
      </c>
      <c r="G631" s="22">
        <f>MAX($N631,$U631,$AB631,$AI631,$AP631,$AW631)</f>
        <v>6</v>
      </c>
      <c r="H631" s="22">
        <f>$O631+$V631+$AC631+$AJ631+$AQ631+$AX631</f>
        <v>0</v>
      </c>
      <c r="I631" s="22">
        <f>$P631+$W631+$AD631+$AK631+$AR631+$AY631</f>
        <v>0</v>
      </c>
      <c r="J631" s="23">
        <f>IF(D631-E631&lt;&gt;0,F631/(D631-E631),"")</f>
        <v>6</v>
      </c>
      <c r="K631" s="24"/>
      <c r="L631" s="24"/>
      <c r="M631" s="24"/>
      <c r="N631" s="24"/>
      <c r="O631" s="24"/>
      <c r="P631" s="24"/>
      <c r="Q631" s="26">
        <f>IF(K631-L631&lt;&gt;0,M631/(K631-L631),"")</f>
      </c>
      <c r="R631" s="27"/>
      <c r="S631" s="27"/>
      <c r="T631" s="27"/>
      <c r="U631" s="27"/>
      <c r="V631" s="27"/>
      <c r="W631" s="27"/>
      <c r="X631" s="29">
        <f>IF(R631-S631&lt;&gt;0,T631/(R631-S631),"")</f>
      </c>
      <c r="Y631" s="30"/>
      <c r="Z631" s="30"/>
      <c r="AA631" s="30"/>
      <c r="AB631" s="30"/>
      <c r="AC631" s="30"/>
      <c r="AD631" s="30"/>
      <c r="AE631" s="31">
        <f>IF(Y631-Z631&lt;&gt;0,AA631/(Y631-Z631),"")</f>
      </c>
      <c r="AF631" s="32"/>
      <c r="AG631" s="32"/>
      <c r="AH631" s="32"/>
      <c r="AI631" s="32"/>
      <c r="AJ631" s="32"/>
      <c r="AK631" s="32"/>
      <c r="AL631" s="33">
        <f>IF(AF631-AG631&lt;&gt;0,AH631/(AF631-AG631),"")</f>
      </c>
      <c r="AM631" s="34">
        <v>1</v>
      </c>
      <c r="AN631" s="34">
        <v>0</v>
      </c>
      <c r="AO631" s="34">
        <v>6</v>
      </c>
      <c r="AP631" s="34">
        <v>6</v>
      </c>
      <c r="AQ631" s="34"/>
      <c r="AR631" s="34"/>
      <c r="AS631" s="35">
        <f>IF(AM631-AN631&lt;&gt;0,AO631/(AM631-AN631),"")</f>
        <v>6</v>
      </c>
      <c r="AT631" s="36"/>
      <c r="AU631" s="36"/>
      <c r="AV631" s="36"/>
      <c r="AW631" s="36"/>
      <c r="AX631" s="36"/>
      <c r="AY631" s="36"/>
      <c r="AZ631" s="36">
        <f>IF(AT631-AU631&lt;&gt;0,AV631/(AT631-AU631),"")</f>
      </c>
    </row>
    <row r="632" spans="1:52" ht="12.75" customHeight="1">
      <c r="A632" s="17" t="s">
        <v>646</v>
      </c>
      <c r="B632" s="17"/>
      <c r="C632" s="17">
        <v>472</v>
      </c>
      <c r="D632" s="20">
        <f>$K632+$R632+$Y632+$AF632+$AM632+$AT632</f>
        <v>2</v>
      </c>
      <c r="E632" s="21">
        <f>$L632+$S632+$Z632+$AG632+$AN632+$AU632</f>
        <v>0</v>
      </c>
      <c r="F632" s="21">
        <f>$M632+$T632+$AA632+$AH632+$AO632+$AV632</f>
        <v>12</v>
      </c>
      <c r="G632" s="22">
        <f>MAX($N632,$U632,$AB632,$AI632,$AP632,$AW632)</f>
        <v>12</v>
      </c>
      <c r="H632" s="22">
        <f>$O632+$V632+$AC632+$AJ632+$AQ632+$AX632</f>
        <v>0</v>
      </c>
      <c r="I632" s="22">
        <f>$P632+$W632+$AD632+$AK632+$AR632+$AY632</f>
        <v>0</v>
      </c>
      <c r="J632" s="23">
        <f>IF(D632-E632&lt;&gt;0,F632/(D632-E632),"")</f>
        <v>6</v>
      </c>
      <c r="K632" s="24"/>
      <c r="L632" s="24"/>
      <c r="M632" s="24"/>
      <c r="N632" s="24"/>
      <c r="O632" s="24"/>
      <c r="P632" s="24"/>
      <c r="Q632" s="26">
        <f>IF(K632-L632&lt;&gt;0,M632/(K632-L632),"")</f>
      </c>
      <c r="R632" s="27"/>
      <c r="S632" s="27"/>
      <c r="T632" s="27"/>
      <c r="U632" s="27"/>
      <c r="V632" s="27"/>
      <c r="W632" s="27"/>
      <c r="X632" s="29">
        <f>IF(R632-S632&lt;&gt;0,T632/(R632-S632),"")</f>
      </c>
      <c r="Y632" s="30">
        <v>2</v>
      </c>
      <c r="Z632" s="30">
        <v>0</v>
      </c>
      <c r="AA632" s="30">
        <v>12</v>
      </c>
      <c r="AB632" s="30">
        <v>12</v>
      </c>
      <c r="AC632" s="30"/>
      <c r="AD632" s="30"/>
      <c r="AE632" s="31">
        <f>IF(Y632-Z632&lt;&gt;0,AA632/(Y632-Z632),"")</f>
        <v>6</v>
      </c>
      <c r="AF632" s="32"/>
      <c r="AG632" s="32"/>
      <c r="AH632" s="32"/>
      <c r="AI632" s="32"/>
      <c r="AJ632" s="32"/>
      <c r="AK632" s="32"/>
      <c r="AL632" s="33">
        <f>IF(AF632-AG632&lt;&gt;0,AH632/(AF632-AG632),"")</f>
      </c>
      <c r="AM632" s="34"/>
      <c r="AN632" s="34"/>
      <c r="AO632" s="34"/>
      <c r="AP632" s="34"/>
      <c r="AQ632" s="34"/>
      <c r="AR632" s="34"/>
      <c r="AS632" s="35">
        <f>IF(AM632-AN632&lt;&gt;0,AO632/(AM632-AN632),"")</f>
      </c>
      <c r="AT632" s="36"/>
      <c r="AU632" s="36"/>
      <c r="AV632" s="36"/>
      <c r="AW632" s="36"/>
      <c r="AX632" s="36"/>
      <c r="AY632" s="36"/>
      <c r="AZ632" s="36">
        <f>IF(AT632-AU632&lt;&gt;0,AV632/(AT632-AU632),"")</f>
      </c>
    </row>
    <row r="633" spans="1:52" ht="12.75" customHeight="1">
      <c r="A633" s="17" t="s">
        <v>647</v>
      </c>
      <c r="B633" s="17"/>
      <c r="C633" s="17">
        <v>406</v>
      </c>
      <c r="D633" s="20">
        <f>$K633+$R633+$Y633+$AF633+$AM633+$AT633</f>
        <v>3</v>
      </c>
      <c r="E633" s="21">
        <f>$L633+$S633+$Z633+$AG633+$AN633+$AU633</f>
        <v>0</v>
      </c>
      <c r="F633" s="21">
        <f>$M633+$T633+$AA633+$AH633+$AO633+$AV633</f>
        <v>31</v>
      </c>
      <c r="G633" s="22">
        <f>MAX($N633,$U633,$AB633,$AI633,$AP633,$AW633)</f>
        <v>14</v>
      </c>
      <c r="H633" s="22">
        <f>$O633+$V633+$AC633+$AJ633+$AQ633+$AX633</f>
        <v>0</v>
      </c>
      <c r="I633" s="22">
        <f>$P633+$W633+$AD633+$AK633+$AR633+$AY633</f>
        <v>0</v>
      </c>
      <c r="J633" s="23">
        <f>IF(D633-E633&lt;&gt;0,F633/(D633-E633),"")</f>
        <v>10.333333333333334</v>
      </c>
      <c r="K633" s="24"/>
      <c r="L633" s="24"/>
      <c r="M633" s="24"/>
      <c r="N633" s="24"/>
      <c r="O633" s="24"/>
      <c r="P633" s="24"/>
      <c r="Q633" s="26">
        <f>IF(K633-L633&lt;&gt;0,M633/(K633-L633),"")</f>
      </c>
      <c r="R633" s="27"/>
      <c r="S633" s="27"/>
      <c r="T633" s="27"/>
      <c r="U633" s="27"/>
      <c r="V633" s="27"/>
      <c r="W633" s="27"/>
      <c r="X633" s="29">
        <f>IF(R633-S633&lt;&gt;0,T633/(R633-S633),"")</f>
      </c>
      <c r="Y633" s="30">
        <v>1</v>
      </c>
      <c r="Z633" s="30">
        <v>0</v>
      </c>
      <c r="AA633" s="30">
        <v>14</v>
      </c>
      <c r="AB633" s="30">
        <v>14</v>
      </c>
      <c r="AC633" s="30"/>
      <c r="AD633" s="30"/>
      <c r="AE633" s="31">
        <f>IF(Y633-Z633&lt;&gt;0,AA633/(Y633-Z633),"")</f>
        <v>14</v>
      </c>
      <c r="AF633" s="32">
        <v>2</v>
      </c>
      <c r="AG633" s="32">
        <v>0</v>
      </c>
      <c r="AH633" s="32">
        <v>17</v>
      </c>
      <c r="AI633" s="32">
        <v>12</v>
      </c>
      <c r="AJ633" s="32"/>
      <c r="AK633" s="32"/>
      <c r="AL633" s="33">
        <f>IF(AF633-AG633&lt;&gt;0,AH633/(AF633-AG633),"")</f>
        <v>8.5</v>
      </c>
      <c r="AM633" s="34"/>
      <c r="AN633" s="34"/>
      <c r="AO633" s="34"/>
      <c r="AP633" s="34"/>
      <c r="AQ633" s="34"/>
      <c r="AR633" s="34"/>
      <c r="AS633" s="35">
        <f>IF(AM633-AN633&lt;&gt;0,AO633/(AM633-AN633),"")</f>
      </c>
      <c r="AT633" s="36"/>
      <c r="AU633" s="36"/>
      <c r="AV633" s="36"/>
      <c r="AW633" s="36"/>
      <c r="AX633" s="36"/>
      <c r="AY633" s="36"/>
      <c r="AZ633" s="36">
        <f>IF(AT633-AU633&lt;&gt;0,AV633/(AT633-AU633),"")</f>
      </c>
    </row>
    <row r="634" spans="1:52" ht="12.75" customHeight="1">
      <c r="A634" s="17" t="s">
        <v>648</v>
      </c>
      <c r="B634" s="17">
        <v>1974</v>
      </c>
      <c r="C634" s="17">
        <v>22</v>
      </c>
      <c r="D634" s="20">
        <f>$K634+$R634+$Y634+$AF634+$AM634+$AT634</f>
        <v>58</v>
      </c>
      <c r="E634" s="21">
        <f>$L634+$S634+$Z634+$AG634+$AN634+$AU634</f>
        <v>20</v>
      </c>
      <c r="F634" s="21">
        <f>$M634+$T634+$AA634+$AH634+$AO634+$AV634</f>
        <v>338</v>
      </c>
      <c r="G634" s="22">
        <f>MAX($N634,$U634,$AB634,$AI634,$AP634,$AW634)</f>
        <v>33</v>
      </c>
      <c r="H634" s="22">
        <f>$O634+$V634+$AC634+$AJ634+$AQ634+$AX634</f>
        <v>0</v>
      </c>
      <c r="I634" s="22">
        <f>$P634+$W634+$AD634+$AK634+$AR634+$AY634</f>
        <v>0</v>
      </c>
      <c r="J634" s="23">
        <f>IF(D634-E634&lt;&gt;0,F634/(D634-E634),"")</f>
        <v>8.894736842105264</v>
      </c>
      <c r="K634" s="24">
        <v>18</v>
      </c>
      <c r="L634" s="24">
        <v>7</v>
      </c>
      <c r="M634" s="24">
        <v>57</v>
      </c>
      <c r="N634" s="24">
        <v>18</v>
      </c>
      <c r="O634" s="24"/>
      <c r="P634" s="24"/>
      <c r="Q634" s="26">
        <f>IF(K634-L634&lt;&gt;0,M634/(K634-L634),"")</f>
        <v>5.181818181818182</v>
      </c>
      <c r="R634" s="38">
        <v>40</v>
      </c>
      <c r="S634" s="38">
        <v>13</v>
      </c>
      <c r="T634" s="38">
        <v>281</v>
      </c>
      <c r="U634" s="38">
        <v>33</v>
      </c>
      <c r="V634" s="38"/>
      <c r="W634" s="38"/>
      <c r="X634" s="29">
        <f>IF(R634-S634&lt;&gt;0,T634/(R634-S634),"")</f>
        <v>10.407407407407407</v>
      </c>
      <c r="Y634" s="30"/>
      <c r="Z634" s="30"/>
      <c r="AA634" s="30"/>
      <c r="AB634" s="30"/>
      <c r="AC634" s="30"/>
      <c r="AD634" s="30"/>
      <c r="AE634" s="31">
        <f>IF(Y634-Z634&lt;&gt;0,AA634/(Y634-Z634),"")</f>
      </c>
      <c r="AF634" s="32"/>
      <c r="AG634" s="32"/>
      <c r="AH634" s="32"/>
      <c r="AI634" s="32"/>
      <c r="AJ634" s="32"/>
      <c r="AK634" s="32"/>
      <c r="AL634" s="33">
        <f>IF(AF634-AG634&lt;&gt;0,AH634/(AF634-AG634),"")</f>
      </c>
      <c r="AM634" s="34"/>
      <c r="AN634" s="34"/>
      <c r="AO634" s="34"/>
      <c r="AP634" s="34"/>
      <c r="AQ634" s="34"/>
      <c r="AR634" s="34"/>
      <c r="AS634" s="35">
        <f>IF(AM634-AN634&lt;&gt;0,AO634/(AM634-AN634),"")</f>
      </c>
      <c r="AT634" s="36"/>
      <c r="AU634" s="36"/>
      <c r="AV634" s="36"/>
      <c r="AW634" s="36"/>
      <c r="AX634" s="36"/>
      <c r="AY634" s="36"/>
      <c r="AZ634" s="36">
        <f>IF(AT634-AU634&lt;&gt;0,AV634/(AT634-AU634),"")</f>
      </c>
    </row>
    <row r="635" spans="1:52" ht="12.75" customHeight="1">
      <c r="A635" s="17" t="s">
        <v>649</v>
      </c>
      <c r="B635" s="17"/>
      <c r="C635" s="17">
        <v>334</v>
      </c>
      <c r="D635" s="20">
        <f>$K635+$R635+$Y635+$AF635+$AM635+$AT635</f>
        <v>18</v>
      </c>
      <c r="E635" s="21">
        <f>$L635+$S635+$Z635+$AG635+$AN635+$AU635</f>
        <v>7</v>
      </c>
      <c r="F635" s="21">
        <f>$M635+$T635+$AA635+$AH635+$AO635+$AV635</f>
        <v>136</v>
      </c>
      <c r="G635" s="22">
        <f>MAX($N635,$U635,$AB635,$AI635,$AP635,$AW635)</f>
        <v>26</v>
      </c>
      <c r="H635" s="22">
        <f>$O635+$V635+$AC635+$AJ635+$AQ635+$AX635</f>
        <v>0</v>
      </c>
      <c r="I635" s="22">
        <f>$P635+$W635+$AD635+$AK635+$AR635+$AY635</f>
        <v>0</v>
      </c>
      <c r="J635" s="23">
        <f>IF(D635-E635&lt;&gt;0,F635/(D635-E635),"")</f>
        <v>12.363636363636363</v>
      </c>
      <c r="K635" s="24">
        <v>18</v>
      </c>
      <c r="L635" s="24">
        <v>7</v>
      </c>
      <c r="M635" s="24">
        <v>136</v>
      </c>
      <c r="N635" s="24">
        <v>26</v>
      </c>
      <c r="O635" s="24"/>
      <c r="P635" s="24"/>
      <c r="Q635" s="26">
        <f>IF(K635-L635&lt;&gt;0,M635/(K635-L635),"")</f>
        <v>12.363636363636363</v>
      </c>
      <c r="R635" s="38"/>
      <c r="S635" s="38"/>
      <c r="T635" s="38"/>
      <c r="U635" s="38"/>
      <c r="V635" s="38"/>
      <c r="W635" s="38"/>
      <c r="X635" s="29">
        <f>IF(R635-S635&lt;&gt;0,T635/(R635-S635),"")</f>
      </c>
      <c r="Y635" s="30"/>
      <c r="Z635" s="30"/>
      <c r="AA635" s="30"/>
      <c r="AB635" s="30"/>
      <c r="AC635" s="30"/>
      <c r="AD635" s="30"/>
      <c r="AE635" s="31">
        <f>IF(Y635-Z635&lt;&gt;0,AA635/(Y635-Z635),"")</f>
      </c>
      <c r="AF635" s="32"/>
      <c r="AG635" s="32"/>
      <c r="AH635" s="32"/>
      <c r="AI635" s="32"/>
      <c r="AJ635" s="32"/>
      <c r="AK635" s="32"/>
      <c r="AL635" s="33">
        <f>IF(AF635-AG635&lt;&gt;0,AH635/(AF635-AG635),"")</f>
      </c>
      <c r="AM635" s="34"/>
      <c r="AN635" s="34"/>
      <c r="AO635" s="34"/>
      <c r="AP635" s="34"/>
      <c r="AQ635" s="34"/>
      <c r="AR635" s="34"/>
      <c r="AS635" s="35">
        <f>IF(AM635-AN635&lt;&gt;0,AO635/(AM635-AN635),"")</f>
      </c>
      <c r="AT635" s="36"/>
      <c r="AU635" s="36"/>
      <c r="AV635" s="36"/>
      <c r="AW635" s="36"/>
      <c r="AX635" s="36"/>
      <c r="AY635" s="36"/>
      <c r="AZ635" s="36">
        <f>IF(AT635-AU635&lt;&gt;0,AV635/(AT635-AU635),"")</f>
      </c>
    </row>
    <row r="636" spans="1:52" ht="12.75" customHeight="1">
      <c r="A636" s="42" t="s">
        <v>650</v>
      </c>
      <c r="B636" s="42">
        <v>2020</v>
      </c>
      <c r="C636" s="42">
        <v>673</v>
      </c>
      <c r="D636" s="20">
        <f>$K636+$R636+$Y636+$AF636+$AM636+$AT636</f>
        <v>1</v>
      </c>
      <c r="E636" s="21">
        <f>$L636+$S636+$Z636+$AG636+$AN636+$AU636</f>
        <v>0</v>
      </c>
      <c r="F636" s="21">
        <f>$M636+$T636+$AA636+$AH636+$AO636+$AV636</f>
        <v>8</v>
      </c>
      <c r="G636" s="22">
        <f>MAX($N636,$U636,$AB636,$AI636,$AP636,$AW636)</f>
        <v>8</v>
      </c>
      <c r="H636" s="22">
        <f>$O636+$V636+$AC636+$AJ636+$AQ636+$AX636</f>
        <v>0</v>
      </c>
      <c r="I636" s="22">
        <f>$P636+$W636+$AD636+$AK636+$AR636+$AY636</f>
        <v>0</v>
      </c>
      <c r="J636" s="23">
        <f>IF(D636-E636&lt;&gt;0,F636/(D636-E636),"")</f>
        <v>8</v>
      </c>
      <c r="K636" s="36"/>
      <c r="L636" s="36"/>
      <c r="M636" s="36"/>
      <c r="N636" s="36"/>
      <c r="O636" s="36"/>
      <c r="P636" s="36"/>
      <c r="Q636" s="43">
        <f>IF(K636-L636&lt;&gt;0,M636/(K636-L636),"")</f>
      </c>
      <c r="R636" s="44"/>
      <c r="S636" s="44"/>
      <c r="T636" s="44"/>
      <c r="U636" s="44"/>
      <c r="V636" s="44"/>
      <c r="W636" s="44"/>
      <c r="X636" s="29">
        <f>IF(R636-S636&lt;&gt;0,T636/(R636-S636),"")</f>
      </c>
      <c r="Y636" s="45"/>
      <c r="Z636" s="45"/>
      <c r="AA636" s="45"/>
      <c r="AB636" s="45"/>
      <c r="AC636" s="45"/>
      <c r="AD636" s="45"/>
      <c r="AE636" s="31">
        <f>IF(Y636-Z636&lt;&gt;0,AA636/(Y636-Z636),"")</f>
      </c>
      <c r="AF636" s="47"/>
      <c r="AG636" s="47"/>
      <c r="AH636" s="47"/>
      <c r="AI636" s="47"/>
      <c r="AJ636" s="47"/>
      <c r="AK636" s="47"/>
      <c r="AL636" s="33">
        <f>IF(AF636-AG636&lt;&gt;0,AH636/(AF636-AG636),"")</f>
      </c>
      <c r="AM636" s="48"/>
      <c r="AN636" s="48"/>
      <c r="AO636" s="48"/>
      <c r="AP636" s="48"/>
      <c r="AQ636" s="48"/>
      <c r="AR636" s="48"/>
      <c r="AS636" s="35">
        <f>IF(AM636-AN636&lt;&gt;0,AO636/(AM636-AN636),"")</f>
      </c>
      <c r="AT636" s="36">
        <v>1</v>
      </c>
      <c r="AU636" s="36">
        <v>0</v>
      </c>
      <c r="AV636" s="36">
        <v>8</v>
      </c>
      <c r="AW636" s="36">
        <v>8</v>
      </c>
      <c r="AX636" s="36"/>
      <c r="AY636" s="36"/>
      <c r="AZ636" s="36">
        <f>IF(AT636-AU636&lt;&gt;0,AV636/(AT636-AU636),"")</f>
        <v>8</v>
      </c>
    </row>
    <row r="637" spans="1:52" ht="12.75" customHeight="1">
      <c r="A637" s="17" t="s">
        <v>651</v>
      </c>
      <c r="B637" s="17"/>
      <c r="C637" s="17">
        <v>455</v>
      </c>
      <c r="D637" s="20">
        <f>$K637+$R637+$Y637+$AF637+$AM637+$AT637</f>
        <v>27</v>
      </c>
      <c r="E637" s="21">
        <f>$L637+$S637+$Z637+$AG637+$AN637+$AU637</f>
        <v>9</v>
      </c>
      <c r="F637" s="21">
        <f>$M637+$T637+$AA637+$AH637+$AO637+$AV637</f>
        <v>175</v>
      </c>
      <c r="G637" s="22">
        <f>MAX($N637,$U637,$AB637,$AI637,$AP637,$AW637)</f>
        <v>38</v>
      </c>
      <c r="H637" s="22">
        <f>$O637+$V637+$AC637+$AJ637+$AQ637+$AX637</f>
        <v>0</v>
      </c>
      <c r="I637" s="22">
        <f>$P637+$W637+$AD637+$AK637+$AR637+$AY637</f>
        <v>0</v>
      </c>
      <c r="J637" s="23">
        <f>IF(D637-E637&lt;&gt;0,F637/(D637-E637),"")</f>
        <v>9.722222222222221</v>
      </c>
      <c r="K637" s="24"/>
      <c r="L637" s="24"/>
      <c r="M637" s="24"/>
      <c r="N637" s="24"/>
      <c r="O637" s="24"/>
      <c r="P637" s="24"/>
      <c r="Q637" s="26">
        <f>IF(K637-L637&lt;&gt;0,M637/(K637-L637),"")</f>
      </c>
      <c r="R637" s="38"/>
      <c r="S637" s="38"/>
      <c r="T637" s="38"/>
      <c r="U637" s="38"/>
      <c r="V637" s="38"/>
      <c r="W637" s="38"/>
      <c r="X637" s="29">
        <f>IF(R637-S637&lt;&gt;0,T637/(R637-S637),"")</f>
      </c>
      <c r="Y637" s="39">
        <v>9</v>
      </c>
      <c r="Z637" s="39">
        <v>2</v>
      </c>
      <c r="AA637" s="39">
        <v>44</v>
      </c>
      <c r="AB637" s="30">
        <v>21</v>
      </c>
      <c r="AC637" s="30"/>
      <c r="AD637" s="30"/>
      <c r="AE637" s="31">
        <f>IF(Y637-Z637&lt;&gt;0,AA637/(Y637-Z637),"")</f>
        <v>6.285714285714286</v>
      </c>
      <c r="AF637" s="32">
        <v>6</v>
      </c>
      <c r="AG637" s="32">
        <v>2</v>
      </c>
      <c r="AH637" s="32">
        <v>23</v>
      </c>
      <c r="AI637" s="32">
        <v>8</v>
      </c>
      <c r="AJ637" s="32"/>
      <c r="AK637" s="32"/>
      <c r="AL637" s="33">
        <f>IF(AF637-AG637&lt;&gt;0,AH637/(AF637-AG637),"")</f>
        <v>5.75</v>
      </c>
      <c r="AM637" s="34">
        <f>5+6</f>
        <v>11</v>
      </c>
      <c r="AN637" s="34">
        <f>2+2</f>
        <v>4</v>
      </c>
      <c r="AO637" s="34">
        <f>30+40</f>
        <v>70</v>
      </c>
      <c r="AP637" s="34">
        <v>15</v>
      </c>
      <c r="AQ637" s="34"/>
      <c r="AR637" s="34"/>
      <c r="AS637" s="35">
        <f>IF(AM637-AN637&lt;&gt;0,AO637/(AM637-AN637),"")</f>
        <v>10</v>
      </c>
      <c r="AT637" s="36">
        <v>1</v>
      </c>
      <c r="AU637" s="36">
        <v>1</v>
      </c>
      <c r="AV637" s="36">
        <v>38</v>
      </c>
      <c r="AW637" s="60">
        <v>38</v>
      </c>
      <c r="AX637" s="36"/>
      <c r="AY637" s="36"/>
      <c r="AZ637" s="36">
        <f>IF(AT637-AU637&lt;&gt;0,AV637/(AT637-AU637),"")</f>
      </c>
    </row>
    <row r="638" spans="1:52" ht="12.75" customHeight="1">
      <c r="A638" s="17" t="s">
        <v>652</v>
      </c>
      <c r="B638" s="17"/>
      <c r="C638" s="17">
        <v>449</v>
      </c>
      <c r="D638" s="20">
        <f>$K638+$R638+$Y638+$AF638+$AM638+$AT638</f>
        <v>4</v>
      </c>
      <c r="E638" s="21">
        <f>$L638+$S638+$Z638+$AG638+$AN638+$AU638</f>
        <v>2</v>
      </c>
      <c r="F638" s="21">
        <f>$M638+$T638+$AA638+$AH638+$AO638+$AV638</f>
        <v>124</v>
      </c>
      <c r="G638" s="22">
        <f>MAX($N638,$U638,$AB638,$AI638,$AP638,$AW638)</f>
        <v>62</v>
      </c>
      <c r="H638" s="22">
        <f>$O638+$V638+$AC638+$AJ638+$AQ638+$AX638</f>
        <v>1</v>
      </c>
      <c r="I638" s="22">
        <f>$P638+$W638+$AD638+$AK638+$AR638+$AY638</f>
        <v>0</v>
      </c>
      <c r="J638" s="23">
        <f>IF(D638-E638&lt;&gt;0,F638/(D638-E638),"")</f>
        <v>62</v>
      </c>
      <c r="K638" s="24"/>
      <c r="L638" s="24"/>
      <c r="M638" s="24"/>
      <c r="N638" s="24"/>
      <c r="O638" s="24"/>
      <c r="P638" s="24"/>
      <c r="Q638" s="26">
        <f>IF(K638-L638&lt;&gt;0,M638/(K638-L638),"")</f>
      </c>
      <c r="R638" s="27">
        <v>4</v>
      </c>
      <c r="S638" s="27">
        <v>2</v>
      </c>
      <c r="T638" s="27">
        <f>79+45</f>
        <v>124</v>
      </c>
      <c r="U638" s="38">
        <v>62</v>
      </c>
      <c r="V638" s="38">
        <v>1</v>
      </c>
      <c r="W638" s="38"/>
      <c r="X638" s="29">
        <f>IF(R638-S638&lt;&gt;0,T638/(R638-S638),"")</f>
        <v>62</v>
      </c>
      <c r="Y638" s="30"/>
      <c r="Z638" s="30"/>
      <c r="AA638" s="30"/>
      <c r="AB638" s="30"/>
      <c r="AC638" s="30"/>
      <c r="AD638" s="30"/>
      <c r="AE638" s="31">
        <f>IF(Y638-Z638&lt;&gt;0,AA638/(Y638-Z638),"")</f>
      </c>
      <c r="AF638" s="32"/>
      <c r="AG638" s="32"/>
      <c r="AH638" s="32"/>
      <c r="AI638" s="32"/>
      <c r="AJ638" s="32"/>
      <c r="AK638" s="32"/>
      <c r="AL638" s="33">
        <f>IF(AF638-AG638&lt;&gt;0,AH638/(AF638-AG638),"")</f>
      </c>
      <c r="AM638" s="34"/>
      <c r="AN638" s="34"/>
      <c r="AO638" s="34"/>
      <c r="AP638" s="34"/>
      <c r="AQ638" s="34"/>
      <c r="AR638" s="34"/>
      <c r="AS638" s="35">
        <f>IF(AM638-AN638&lt;&gt;0,AO638/(AM638-AN638),"")</f>
      </c>
      <c r="AT638" s="36"/>
      <c r="AU638" s="36"/>
      <c r="AV638" s="36"/>
      <c r="AW638" s="36"/>
      <c r="AX638" s="36"/>
      <c r="AY638" s="36"/>
      <c r="AZ638" s="36">
        <f>IF(AT638-AU638&lt;&gt;0,AV638/(AT638-AU638),"")</f>
      </c>
    </row>
    <row r="639" spans="1:52" ht="12.75" customHeight="1">
      <c r="A639" s="17" t="s">
        <v>653</v>
      </c>
      <c r="B639" s="17"/>
      <c r="C639" s="17">
        <v>244</v>
      </c>
      <c r="D639" s="20">
        <f>$K639+$R639+$Y639+$AF639+$AM639+$AT639</f>
        <v>11</v>
      </c>
      <c r="E639" s="21">
        <f>$L639+$S639+$Z639+$AG639+$AN639+$AU639</f>
        <v>1</v>
      </c>
      <c r="F639" s="21">
        <f>$M639+$T639+$AA639+$AH639+$AO639+$AV639</f>
        <v>102</v>
      </c>
      <c r="G639" s="22">
        <f>MAX($N639,$U639,$AB639,$AI639,$AP639,$AW639)</f>
        <v>24</v>
      </c>
      <c r="H639" s="22">
        <f>$O639+$V639+$AC639+$AJ639+$AQ639+$AX639</f>
        <v>0</v>
      </c>
      <c r="I639" s="22">
        <f>$P639+$W639+$AD639+$AK639+$AR639+$AY639</f>
        <v>0</v>
      </c>
      <c r="J639" s="23">
        <f>IF(D639-E639&lt;&gt;0,F639/(D639-E639),"")</f>
        <v>10.2</v>
      </c>
      <c r="K639" s="24"/>
      <c r="L639" s="24"/>
      <c r="M639" s="24"/>
      <c r="N639" s="24"/>
      <c r="O639" s="24"/>
      <c r="P639" s="24"/>
      <c r="Q639" s="26">
        <f>IF(K639-L639&lt;&gt;0,M639/(K639-L639),"")</f>
      </c>
      <c r="R639" s="27"/>
      <c r="S639" s="27"/>
      <c r="T639" s="27"/>
      <c r="U639" s="27"/>
      <c r="V639" s="27"/>
      <c r="W639" s="27"/>
      <c r="X639" s="29">
        <f>IF(R639-S639&lt;&gt;0,T639/(R639-S639),"")</f>
      </c>
      <c r="Y639" s="30">
        <v>1</v>
      </c>
      <c r="Z639" s="30">
        <v>0</v>
      </c>
      <c r="AA639" s="30">
        <v>7</v>
      </c>
      <c r="AB639" s="30">
        <v>7</v>
      </c>
      <c r="AC639" s="30"/>
      <c r="AD639" s="30"/>
      <c r="AE639" s="31">
        <f>IF(Y639-Z639&lt;&gt;0,AA639/(Y639-Z639),"")</f>
        <v>7</v>
      </c>
      <c r="AF639" s="32">
        <v>10</v>
      </c>
      <c r="AG639" s="32">
        <v>1</v>
      </c>
      <c r="AH639" s="32">
        <v>95</v>
      </c>
      <c r="AI639" s="32">
        <v>24</v>
      </c>
      <c r="AJ639" s="32"/>
      <c r="AK639" s="32"/>
      <c r="AL639" s="33">
        <f>IF(AF639-AG639&lt;&gt;0,AH639/(AF639-AG639),"")</f>
        <v>10.555555555555555</v>
      </c>
      <c r="AM639" s="34"/>
      <c r="AN639" s="34"/>
      <c r="AO639" s="34"/>
      <c r="AP639" s="34"/>
      <c r="AQ639" s="34"/>
      <c r="AR639" s="34"/>
      <c r="AS639" s="35">
        <f>IF(AM639-AN639&lt;&gt;0,AO639/(AM639-AN639),"")</f>
      </c>
      <c r="AT639" s="36"/>
      <c r="AU639" s="36"/>
      <c r="AV639" s="36"/>
      <c r="AW639" s="36"/>
      <c r="AX639" s="36"/>
      <c r="AY639" s="36"/>
      <c r="AZ639" s="36">
        <f>IF(AT639-AU639&lt;&gt;0,AV639/(AT639-AU639),"")</f>
      </c>
    </row>
    <row r="640" spans="1:52" ht="12.75" customHeight="1">
      <c r="A640" s="17" t="s">
        <v>654</v>
      </c>
      <c r="B640" s="17"/>
      <c r="C640" s="17">
        <v>535</v>
      </c>
      <c r="D640" s="20">
        <f>$K640+$R640+$Y640+$AF640+$AM640+$AT640</f>
        <v>8</v>
      </c>
      <c r="E640" s="21">
        <f>$L640+$S640+$Z640+$AG640+$AN640+$AU640</f>
        <v>1</v>
      </c>
      <c r="F640" s="21">
        <f>$M640+$T640+$AA640+$AH640+$AO640+$AV640</f>
        <v>45</v>
      </c>
      <c r="G640" s="22">
        <f>MAX($N640,$U640,$AB640,$AI640,$AP640,$AW640)</f>
        <v>11</v>
      </c>
      <c r="H640" s="22">
        <f>$O640+$V640+$AC640+$AJ640+$AQ640+$AX640</f>
        <v>0</v>
      </c>
      <c r="I640" s="22">
        <f>$P640+$W640+$AD640+$AK640+$AR640+$AY640</f>
        <v>0</v>
      </c>
      <c r="J640" s="23">
        <f>IF(D640-E640&lt;&gt;0,F640/(D640-E640),"")</f>
        <v>6.428571428571429</v>
      </c>
      <c r="K640" s="24"/>
      <c r="L640" s="24"/>
      <c r="M640" s="24"/>
      <c r="N640" s="24"/>
      <c r="O640" s="24"/>
      <c r="P640" s="24"/>
      <c r="Q640" s="26">
        <f>IF(K640-L640&lt;&gt;0,M640/(K640-L640),"")</f>
      </c>
      <c r="R640" s="27"/>
      <c r="S640" s="27"/>
      <c r="T640" s="27"/>
      <c r="U640" s="27"/>
      <c r="V640" s="27"/>
      <c r="W640" s="27"/>
      <c r="X640" s="29">
        <f>IF(R640-S640&lt;&gt;0,T640/(R640-S640),"")</f>
      </c>
      <c r="Y640" s="30">
        <v>1</v>
      </c>
      <c r="Z640" s="30">
        <v>0</v>
      </c>
      <c r="AA640" s="30">
        <v>0</v>
      </c>
      <c r="AB640" s="30">
        <v>0</v>
      </c>
      <c r="AC640" s="30"/>
      <c r="AD640" s="30"/>
      <c r="AE640" s="31">
        <f>IF(Y640-Z640&lt;&gt;0,AA640/(Y640-Z640),"")</f>
        <v>0</v>
      </c>
      <c r="AF640" s="32">
        <v>6</v>
      </c>
      <c r="AG640" s="32">
        <v>1</v>
      </c>
      <c r="AH640" s="32">
        <v>34</v>
      </c>
      <c r="AI640" s="32"/>
      <c r="AJ640" s="32"/>
      <c r="AK640" s="32"/>
      <c r="AL640" s="33">
        <f>IF(AF640-AG640&lt;&gt;0,AH640/(AF640-AG640),"")</f>
        <v>6.8</v>
      </c>
      <c r="AM640" s="34">
        <v>1</v>
      </c>
      <c r="AN640" s="34">
        <v>0</v>
      </c>
      <c r="AO640" s="34">
        <v>11</v>
      </c>
      <c r="AP640" s="34">
        <v>11</v>
      </c>
      <c r="AQ640" s="34"/>
      <c r="AR640" s="34"/>
      <c r="AS640" s="35">
        <f>IF(AM640-AN640&lt;&gt;0,AO640/(AM640-AN640),"")</f>
        <v>11</v>
      </c>
      <c r="AT640" s="36"/>
      <c r="AU640" s="36"/>
      <c r="AV640" s="36"/>
      <c r="AW640" s="36"/>
      <c r="AX640" s="36"/>
      <c r="AY640" s="36"/>
      <c r="AZ640" s="36">
        <f>IF(AT640-AU640&lt;&gt;0,AV640/(AT640-AU640),"")</f>
      </c>
    </row>
    <row r="641" spans="1:52" ht="12.75" customHeight="1">
      <c r="A641" s="17" t="s">
        <v>655</v>
      </c>
      <c r="B641" s="17"/>
      <c r="C641" s="17">
        <v>309</v>
      </c>
      <c r="D641" s="20">
        <f>$K641+$R641+$Y641+$AF641+$AM641+$AT641</f>
        <v>1</v>
      </c>
      <c r="E641" s="21">
        <f>$L641+$S641+$Z641+$AG641+$AN641+$AU641</f>
        <v>0</v>
      </c>
      <c r="F641" s="21">
        <f>$M641+$T641+$AA641+$AH641+$AO641+$AV641</f>
        <v>0</v>
      </c>
      <c r="G641" s="22">
        <f>MAX($N641,$U641,$AB641,$AI641,$AP641,$AW641)</f>
        <v>0</v>
      </c>
      <c r="H641" s="22">
        <f>$O641+$V641+$AC641+$AJ641+$AQ641+$AX641</f>
        <v>0</v>
      </c>
      <c r="I641" s="22">
        <f>$P641+$W641+$AD641+$AK641+$AR641+$AY641</f>
        <v>0</v>
      </c>
      <c r="J641" s="23">
        <f>IF(D641-E641&lt;&gt;0,F641/(D641-E641),"")</f>
        <v>0</v>
      </c>
      <c r="K641" s="24"/>
      <c r="L641" s="24"/>
      <c r="M641" s="24"/>
      <c r="N641" s="24"/>
      <c r="O641" s="24"/>
      <c r="P641" s="24"/>
      <c r="Q641" s="26">
        <f>IF(K641-L641&lt;&gt;0,M641/(K641-L641),"")</f>
      </c>
      <c r="R641" s="27"/>
      <c r="S641" s="27"/>
      <c r="T641" s="27"/>
      <c r="U641" s="27"/>
      <c r="V641" s="27"/>
      <c r="W641" s="27"/>
      <c r="X641" s="29">
        <f>IF(R641-S641&lt;&gt;0,T641/(R641-S641),"")</f>
      </c>
      <c r="Y641" s="30"/>
      <c r="Z641" s="30"/>
      <c r="AA641" s="30"/>
      <c r="AB641" s="30"/>
      <c r="AC641" s="30"/>
      <c r="AD641" s="30"/>
      <c r="AE641" s="31">
        <f>IF(Y641-Z641&lt;&gt;0,AA641/(Y641-Z641),"")</f>
      </c>
      <c r="AF641" s="32">
        <v>1</v>
      </c>
      <c r="AG641" s="32">
        <v>0</v>
      </c>
      <c r="AH641" s="32">
        <v>0</v>
      </c>
      <c r="AI641" s="32">
        <v>0</v>
      </c>
      <c r="AJ641" s="32"/>
      <c r="AK641" s="32"/>
      <c r="AL641" s="33">
        <f>IF(AF641-AG641&lt;&gt;0,AH641/(AF641-AG641),"")</f>
        <v>0</v>
      </c>
      <c r="AM641" s="34"/>
      <c r="AN641" s="34"/>
      <c r="AO641" s="34"/>
      <c r="AP641" s="34"/>
      <c r="AQ641" s="34"/>
      <c r="AR641" s="34"/>
      <c r="AS641" s="35">
        <f>IF(AM641-AN641&lt;&gt;0,AO641/(AM641-AN641),"")</f>
      </c>
      <c r="AT641" s="36"/>
      <c r="AU641" s="36"/>
      <c r="AV641" s="36"/>
      <c r="AW641" s="36"/>
      <c r="AX641" s="36"/>
      <c r="AY641" s="36"/>
      <c r="AZ641" s="36">
        <f>IF(AT641-AU641&lt;&gt;0,AV641/(AT641-AU641),"")</f>
      </c>
    </row>
    <row r="642" spans="1:52" ht="12.75" customHeight="1">
      <c r="A642" s="42" t="s">
        <v>656</v>
      </c>
      <c r="B642" s="42">
        <v>2020</v>
      </c>
      <c r="C642" s="42">
        <v>670</v>
      </c>
      <c r="D642" s="20">
        <f>$K642+$R642+$Y642+$AF642+$AM642+$AT642</f>
        <v>1</v>
      </c>
      <c r="E642" s="21">
        <f>$L642+$S642+$Z642+$AG642+$AN642+$AU642</f>
        <v>1</v>
      </c>
      <c r="F642" s="21">
        <f>$M642+$T642+$AA642+$AH642+$AO642+$AV642</f>
        <v>1</v>
      </c>
      <c r="G642" s="22">
        <f>MAX($N642,$U642,$AB642,$AI642,$AP642,$AW642)</f>
        <v>1</v>
      </c>
      <c r="H642" s="22">
        <f>$O642+$V642+$AC642+$AJ642+$AQ642+$AX642</f>
        <v>0</v>
      </c>
      <c r="I642" s="22">
        <f>$P642+$W642+$AD642+$AK642+$AR642+$AY642</f>
        <v>0</v>
      </c>
      <c r="J642" s="23">
        <f>IF(D642-E642&lt;&gt;0,F642/(D642-E642),"")</f>
      </c>
      <c r="K642" s="36"/>
      <c r="L642" s="36"/>
      <c r="M642" s="36"/>
      <c r="N642" s="36"/>
      <c r="O642" s="36"/>
      <c r="P642" s="36"/>
      <c r="Q642" s="43">
        <f>IF(K642-L642&lt;&gt;0,M642/(K642-L642),"")</f>
      </c>
      <c r="R642" s="44"/>
      <c r="S642" s="44"/>
      <c r="T642" s="44"/>
      <c r="U642" s="44"/>
      <c r="V642" s="44"/>
      <c r="W642" s="44"/>
      <c r="X642" s="29">
        <f>IF(R642-S642&lt;&gt;0,T642/(R642-S642),"")</f>
      </c>
      <c r="Y642" s="45"/>
      <c r="Z642" s="45"/>
      <c r="AA642" s="45"/>
      <c r="AB642" s="45"/>
      <c r="AC642" s="45"/>
      <c r="AD642" s="45"/>
      <c r="AE642" s="31">
        <f>IF(Y642-Z642&lt;&gt;0,AA642/(Y642-Z642),"")</f>
      </c>
      <c r="AF642" s="47"/>
      <c r="AG642" s="47"/>
      <c r="AH642" s="47"/>
      <c r="AI642" s="47"/>
      <c r="AJ642" s="47"/>
      <c r="AK642" s="47"/>
      <c r="AL642" s="33">
        <f>IF(AF642-AG642&lt;&gt;0,AH642/(AF642-AG642),"")</f>
      </c>
      <c r="AM642" s="48">
        <v>1</v>
      </c>
      <c r="AN642" s="48">
        <v>1</v>
      </c>
      <c r="AO642" s="48">
        <v>1</v>
      </c>
      <c r="AP642" s="53">
        <v>1</v>
      </c>
      <c r="AQ642" s="48"/>
      <c r="AR642" s="48"/>
      <c r="AS642" s="35">
        <f>IF(AM642-AN642&lt;&gt;0,AO642/(AM642-AN642),"")</f>
      </c>
      <c r="AT642" s="36"/>
      <c r="AU642" s="36"/>
      <c r="AV642" s="36"/>
      <c r="AW642" s="36"/>
      <c r="AX642" s="36"/>
      <c r="AY642" s="36"/>
      <c r="AZ642" s="36">
        <f>IF(AT642-AU642&lt;&gt;0,AV642/(AT642-AU642),"")</f>
      </c>
    </row>
    <row r="643" spans="1:52" ht="12.75" customHeight="1">
      <c r="A643" s="17" t="s">
        <v>657</v>
      </c>
      <c r="B643" s="17"/>
      <c r="C643" s="17">
        <v>360</v>
      </c>
      <c r="D643" s="20">
        <f>$K643+$R643+$Y643+$AF643+$AM643+$AT643</f>
        <v>21</v>
      </c>
      <c r="E643" s="21">
        <f>$L643+$S643+$Z643+$AG643+$AN643+$AU643</f>
        <v>11</v>
      </c>
      <c r="F643" s="21">
        <f>$M643+$T643+$AA643+$AH643+$AO643+$AV643</f>
        <v>38</v>
      </c>
      <c r="G643" s="22">
        <f>MAX($N643,$U643,$AB643,$AI643,$AP643,$AW643)</f>
        <v>10</v>
      </c>
      <c r="H643" s="22">
        <f>$O643+$V643+$AC643+$AJ643+$AQ643+$AX643</f>
        <v>0</v>
      </c>
      <c r="I643" s="22">
        <f>$P643+$W643+$AD643+$AK643+$AR643+$AY643</f>
        <v>0</v>
      </c>
      <c r="J643" s="23">
        <f>IF(D643-E643&lt;&gt;0,F643/(D643-E643),"")</f>
        <v>3.8</v>
      </c>
      <c r="K643" s="24"/>
      <c r="L643" s="24"/>
      <c r="M643" s="24"/>
      <c r="N643" s="24"/>
      <c r="O643" s="24"/>
      <c r="P643" s="24"/>
      <c r="Q643" s="26">
        <f>IF(K643-L643&lt;&gt;0,M643/(K643-L643),"")</f>
      </c>
      <c r="R643" s="55">
        <v>9</v>
      </c>
      <c r="S643" s="55">
        <v>5</v>
      </c>
      <c r="T643" s="55">
        <v>24</v>
      </c>
      <c r="U643" s="55">
        <v>10</v>
      </c>
      <c r="V643" s="55"/>
      <c r="W643" s="55"/>
      <c r="X643" s="29">
        <f>IF(R643-S643&lt;&gt;0,T643/(R643-S643),"")</f>
        <v>6</v>
      </c>
      <c r="Y643" s="30">
        <v>4</v>
      </c>
      <c r="Z643" s="30">
        <v>3</v>
      </c>
      <c r="AA643" s="30">
        <v>3</v>
      </c>
      <c r="AB643" s="30">
        <v>2</v>
      </c>
      <c r="AC643" s="30"/>
      <c r="AD643" s="30"/>
      <c r="AE643" s="31">
        <f>IF(Y643-Z643&lt;&gt;0,AA643/(Y643-Z643),"")</f>
        <v>3</v>
      </c>
      <c r="AF643" s="32">
        <v>8</v>
      </c>
      <c r="AG643" s="32">
        <v>3</v>
      </c>
      <c r="AH643" s="32">
        <v>11</v>
      </c>
      <c r="AI643" s="32">
        <v>4</v>
      </c>
      <c r="AJ643" s="32"/>
      <c r="AK643" s="32"/>
      <c r="AL643" s="33">
        <f>IF(AF643-AG643&lt;&gt;0,AH643/(AF643-AG643),"")</f>
        <v>2.2</v>
      </c>
      <c r="AM643" s="34"/>
      <c r="AN643" s="34"/>
      <c r="AO643" s="34"/>
      <c r="AP643" s="34"/>
      <c r="AQ643" s="34"/>
      <c r="AR643" s="34"/>
      <c r="AS643" s="35">
        <f>IF(AM643-AN643&lt;&gt;0,AO643/(AM643-AN643),"")</f>
      </c>
      <c r="AT643" s="36"/>
      <c r="AU643" s="36"/>
      <c r="AV643" s="36"/>
      <c r="AW643" s="36"/>
      <c r="AX643" s="36"/>
      <c r="AY643" s="36"/>
      <c r="AZ643" s="36">
        <f>IF(AT643-AU643&lt;&gt;0,AV643/(AT643-AU643),"")</f>
      </c>
    </row>
    <row r="644" spans="1:52" ht="12.75" customHeight="1">
      <c r="A644" s="17" t="s">
        <v>658</v>
      </c>
      <c r="B644" s="17"/>
      <c r="C644" s="17">
        <v>316</v>
      </c>
      <c r="D644" s="20">
        <f>$K644+$R644+$Y644+$AF644+$AM644+$AT644</f>
        <v>43</v>
      </c>
      <c r="E644" s="21">
        <f>$L644+$S644+$Z644+$AG644+$AN644+$AU644</f>
        <v>7</v>
      </c>
      <c r="F644" s="21">
        <f>$M644+$T644+$AA644+$AH644+$AO644+$AV644</f>
        <v>679</v>
      </c>
      <c r="G644" s="22">
        <f>MAX($N644,$U644,$AB644,$AI644,$AP644,$AW644)</f>
        <v>65</v>
      </c>
      <c r="H644" s="22">
        <f>$O644+$V644+$AC644+$AJ644+$AQ644+$AX644</f>
        <v>2</v>
      </c>
      <c r="I644" s="22">
        <f>$P644+$W644+$AD644+$AK644+$AR644+$AY644</f>
        <v>0</v>
      </c>
      <c r="J644" s="23">
        <f>IF(D644-E644&lt;&gt;0,F644/(D644-E644),"")</f>
        <v>18.86111111111111</v>
      </c>
      <c r="K644" s="24">
        <v>6</v>
      </c>
      <c r="L644" s="24">
        <v>2</v>
      </c>
      <c r="M644" s="24">
        <v>19</v>
      </c>
      <c r="N644" s="24">
        <v>9</v>
      </c>
      <c r="O644" s="24"/>
      <c r="P644" s="24"/>
      <c r="Q644" s="26">
        <f>IF(K644-L644&lt;&gt;0,M644/(K644-L644),"")</f>
        <v>4.75</v>
      </c>
      <c r="R644" s="38">
        <v>16</v>
      </c>
      <c r="S644" s="38">
        <v>3</v>
      </c>
      <c r="T644" s="38">
        <v>331</v>
      </c>
      <c r="U644" s="38">
        <v>65</v>
      </c>
      <c r="V644" s="38">
        <v>1</v>
      </c>
      <c r="W644" s="38"/>
      <c r="X644" s="29">
        <f>IF(R644-S644&lt;&gt;0,T644/(R644-S644),"")</f>
        <v>25.46153846153846</v>
      </c>
      <c r="Y644" s="30">
        <v>13</v>
      </c>
      <c r="Z644" s="30">
        <v>0</v>
      </c>
      <c r="AA644" s="30">
        <v>217</v>
      </c>
      <c r="AB644" s="30">
        <v>39</v>
      </c>
      <c r="AC644" s="30"/>
      <c r="AD644" s="30"/>
      <c r="AE644" s="31">
        <f>IF(Y644-Z644&lt;&gt;0,AA644/(Y644-Z644),"")</f>
        <v>16.692307692307693</v>
      </c>
      <c r="AF644" s="32">
        <v>7</v>
      </c>
      <c r="AG644" s="32">
        <v>1</v>
      </c>
      <c r="AH644" s="32">
        <v>107</v>
      </c>
      <c r="AI644" s="32">
        <v>52</v>
      </c>
      <c r="AJ644" s="32">
        <v>1</v>
      </c>
      <c r="AK644" s="32"/>
      <c r="AL644" s="33">
        <f>IF(AF644-AG644&lt;&gt;0,AH644/(AF644-AG644),"")</f>
        <v>17.833333333333332</v>
      </c>
      <c r="AM644" s="34">
        <v>1</v>
      </c>
      <c r="AN644" s="34">
        <v>1</v>
      </c>
      <c r="AO644" s="34">
        <v>5</v>
      </c>
      <c r="AP644" s="34">
        <v>5</v>
      </c>
      <c r="AQ644" s="34"/>
      <c r="AR644" s="34"/>
      <c r="AS644" s="35">
        <f>IF(AM644-AN644&lt;&gt;0,AO644/(AM644-AN644),"")</f>
      </c>
      <c r="AT644" s="36"/>
      <c r="AU644" s="36"/>
      <c r="AV644" s="36"/>
      <c r="AW644" s="36"/>
      <c r="AX644" s="36"/>
      <c r="AY644" s="36"/>
      <c r="AZ644" s="36">
        <f>IF(AT644-AU644&lt;&gt;0,AV644/(AT644-AU644),"")</f>
      </c>
    </row>
    <row r="645" spans="1:52" ht="12.75" customHeight="1">
      <c r="A645" s="17" t="s">
        <v>659</v>
      </c>
      <c r="B645" s="17"/>
      <c r="C645" s="17">
        <v>195</v>
      </c>
      <c r="D645" s="20">
        <f>$K645+$R645+$Y645+$AF645+$AM645+$AT645</f>
        <v>2</v>
      </c>
      <c r="E645" s="21">
        <f>$L645+$S645+$Z645+$AG645+$AN645+$AU645</f>
        <v>0</v>
      </c>
      <c r="F645" s="21">
        <f>$M645+$T645+$AA645+$AH645+$AO645+$AV645</f>
        <v>2</v>
      </c>
      <c r="G645" s="22">
        <f>MAX($N645,$U645,$AB645,$AI645,$AP645,$AW645)</f>
        <v>2</v>
      </c>
      <c r="H645" s="22">
        <f>$O645+$V645+$AC645+$AJ645+$AQ645+$AX645</f>
        <v>0</v>
      </c>
      <c r="I645" s="22">
        <f>$P645+$W645+$AD645+$AK645+$AR645+$AY645</f>
        <v>0</v>
      </c>
      <c r="J645" s="23">
        <f>IF(D645-E645&lt;&gt;0,F645/(D645-E645),"")</f>
        <v>1</v>
      </c>
      <c r="K645" s="24"/>
      <c r="L645" s="24"/>
      <c r="M645" s="24"/>
      <c r="N645" s="24"/>
      <c r="O645" s="24"/>
      <c r="P645" s="24"/>
      <c r="Q645" s="26">
        <f>IF(K645-L645&lt;&gt;0,M645/(K645-L645),"")</f>
      </c>
      <c r="R645" s="27"/>
      <c r="S645" s="27"/>
      <c r="T645" s="27"/>
      <c r="U645" s="27"/>
      <c r="V645" s="27"/>
      <c r="W645" s="27"/>
      <c r="X645" s="29">
        <f>IF(R645-S645&lt;&gt;0,T645/(R645-S645),"")</f>
      </c>
      <c r="Y645" s="30">
        <v>2</v>
      </c>
      <c r="Z645" s="30">
        <v>0</v>
      </c>
      <c r="AA645" s="30">
        <v>2</v>
      </c>
      <c r="AB645" s="30">
        <v>2</v>
      </c>
      <c r="AC645" s="30"/>
      <c r="AD645" s="30"/>
      <c r="AE645" s="31">
        <f>IF(Y645-Z645&lt;&gt;0,AA645/(Y645-Z645),"")</f>
        <v>1</v>
      </c>
      <c r="AF645" s="32"/>
      <c r="AG645" s="32"/>
      <c r="AH645" s="32"/>
      <c r="AI645" s="32"/>
      <c r="AJ645" s="32"/>
      <c r="AK645" s="32"/>
      <c r="AL645" s="33">
        <f>IF(AF645-AG645&lt;&gt;0,AH645/(AF645-AG645),"")</f>
      </c>
      <c r="AM645" s="34"/>
      <c r="AN645" s="34"/>
      <c r="AO645" s="34"/>
      <c r="AP645" s="34"/>
      <c r="AQ645" s="34"/>
      <c r="AR645" s="34"/>
      <c r="AS645" s="35">
        <f>IF(AM645-AN645&lt;&gt;0,AO645/(AM645-AN645),"")</f>
      </c>
      <c r="AT645" s="36"/>
      <c r="AU645" s="36"/>
      <c r="AV645" s="36"/>
      <c r="AW645" s="36"/>
      <c r="AX645" s="36"/>
      <c r="AY645" s="36"/>
      <c r="AZ645" s="36">
        <f>IF(AT645-AU645&lt;&gt;0,AV645/(AT645-AU645),"")</f>
      </c>
    </row>
    <row r="646" spans="1:52" ht="12.75" customHeight="1">
      <c r="A646" s="17" t="s">
        <v>660</v>
      </c>
      <c r="B646" s="17"/>
      <c r="C646" s="17">
        <v>492</v>
      </c>
      <c r="D646" s="20">
        <f>$K646+$R646+$Y646+$AF646+$AM646+$AT646</f>
        <v>38</v>
      </c>
      <c r="E646" s="21">
        <f>$L646+$S646+$Z646+$AG646+$AN646+$AU646</f>
        <v>14</v>
      </c>
      <c r="F646" s="21">
        <f>$M646+$T646+$AA646+$AH646+$AO646+$AV646</f>
        <v>618</v>
      </c>
      <c r="G646" s="22">
        <f>MAX($N646,$U646,$AB646,$AI646,$AP646,$AW646)</f>
        <v>50</v>
      </c>
      <c r="H646" s="22">
        <f>$O646+$V646+$AC646+$AJ646+$AQ646+$AX646</f>
        <v>1</v>
      </c>
      <c r="I646" s="22">
        <f>$P646+$W646+$AD646+$AK646+$AR646+$AY646</f>
        <v>0</v>
      </c>
      <c r="J646" s="23">
        <f>IF(D646-E646&lt;&gt;0,F646/(D646-E646),"")</f>
        <v>25.75</v>
      </c>
      <c r="K646" s="24"/>
      <c r="L646" s="24"/>
      <c r="M646" s="24"/>
      <c r="N646" s="24"/>
      <c r="O646" s="24"/>
      <c r="P646" s="24"/>
      <c r="Q646" s="26">
        <f>IF(K646-L646&lt;&gt;0,M646/(K646-L646),"")</f>
      </c>
      <c r="R646" s="38"/>
      <c r="S646" s="38"/>
      <c r="T646" s="38"/>
      <c r="U646" s="38"/>
      <c r="V646" s="38"/>
      <c r="W646" s="38"/>
      <c r="X646" s="29">
        <f>IF(R646-S646&lt;&gt;0,T646/(R646-S646),"")</f>
      </c>
      <c r="Y646" s="30">
        <v>3</v>
      </c>
      <c r="Z646" s="30">
        <v>1</v>
      </c>
      <c r="AA646" s="30">
        <v>19</v>
      </c>
      <c r="AB646" s="30">
        <v>16</v>
      </c>
      <c r="AC646" s="30"/>
      <c r="AD646" s="30"/>
      <c r="AE646" s="31">
        <f>IF(Y646-Z646&lt;&gt;0,AA646/(Y646-Z646),"")</f>
        <v>9.5</v>
      </c>
      <c r="AF646" s="32">
        <v>30</v>
      </c>
      <c r="AG646" s="32">
        <v>9</v>
      </c>
      <c r="AH646" s="32">
        <v>499</v>
      </c>
      <c r="AI646" s="32">
        <v>48</v>
      </c>
      <c r="AJ646" s="32"/>
      <c r="AK646" s="32"/>
      <c r="AL646" s="33">
        <f>IF(AF646-AG646&lt;&gt;0,AH646/(AF646-AG646),"")</f>
        <v>23.761904761904763</v>
      </c>
      <c r="AM646" s="40">
        <v>4</v>
      </c>
      <c r="AN646" s="40">
        <v>3</v>
      </c>
      <c r="AO646" s="40">
        <v>50</v>
      </c>
      <c r="AP646" s="78">
        <v>15</v>
      </c>
      <c r="AQ646" s="40"/>
      <c r="AR646" s="40"/>
      <c r="AS646" s="35">
        <f>IF(AM646-AN646&lt;&gt;0,AO646/(AM646-AN646),"")</f>
        <v>50</v>
      </c>
      <c r="AT646" s="36">
        <v>1</v>
      </c>
      <c r="AU646" s="36">
        <v>1</v>
      </c>
      <c r="AV646" s="36">
        <v>50</v>
      </c>
      <c r="AW646" s="60">
        <v>50</v>
      </c>
      <c r="AX646" s="36">
        <v>1</v>
      </c>
      <c r="AY646" s="36"/>
      <c r="AZ646" s="36">
        <f>IF(AT646-AU646&lt;&gt;0,AV646/(AT646-AU646),"")</f>
      </c>
    </row>
    <row r="647" spans="1:52" ht="12.75" customHeight="1">
      <c r="A647" s="17" t="s">
        <v>661</v>
      </c>
      <c r="B647" s="17"/>
      <c r="C647" s="17">
        <v>490</v>
      </c>
      <c r="D647" s="20">
        <f>$K647+$R647+$Y647+$AF647+$AM647+$AT647</f>
        <v>86</v>
      </c>
      <c r="E647" s="21">
        <f>$L647+$S647+$Z647+$AG647+$AN647+$AU647</f>
        <v>6</v>
      </c>
      <c r="F647" s="21">
        <f>$M647+$T647+$AA647+$AH647+$AO647+$AV647</f>
        <v>1384</v>
      </c>
      <c r="G647" s="22">
        <f>MAX($N647,$U647,$AB647,$AI647,$AP647,$AW647)</f>
        <v>65</v>
      </c>
      <c r="H647" s="22">
        <f>$O647+$V647+$AC647+$AJ647+$AQ647+$AX647</f>
        <v>3</v>
      </c>
      <c r="I647" s="22">
        <f>$P647+$W647+$AD647+$AK647+$AR647+$AY647</f>
        <v>0</v>
      </c>
      <c r="J647" s="23">
        <f>IF(D647-E647&lt;&gt;0,F647/(D647-E647),"")</f>
        <v>17.3</v>
      </c>
      <c r="K647" s="24">
        <v>31</v>
      </c>
      <c r="L647" s="24">
        <v>4</v>
      </c>
      <c r="M647" s="24">
        <v>505</v>
      </c>
      <c r="N647" s="24">
        <v>51</v>
      </c>
      <c r="O647" s="24">
        <v>1</v>
      </c>
      <c r="P647" s="24"/>
      <c r="Q647" s="26">
        <f>IF(K647-L647&lt;&gt;0,M647/(K647-L647),"")</f>
        <v>18.703703703703702</v>
      </c>
      <c r="R647" s="38">
        <v>36</v>
      </c>
      <c r="S647" s="38">
        <v>1</v>
      </c>
      <c r="T647" s="38">
        <v>653</v>
      </c>
      <c r="U647" s="38">
        <v>65</v>
      </c>
      <c r="V647" s="38">
        <v>1</v>
      </c>
      <c r="W647" s="38"/>
      <c r="X647" s="29">
        <f>IF(R647-S647&lt;&gt;0,T647/(R647-S647),"")</f>
        <v>18.65714285714286</v>
      </c>
      <c r="Y647" s="39">
        <v>10</v>
      </c>
      <c r="Z647" s="39">
        <v>0</v>
      </c>
      <c r="AA647" s="39">
        <v>127</v>
      </c>
      <c r="AB647" s="39">
        <v>51</v>
      </c>
      <c r="AC647" s="39">
        <v>1</v>
      </c>
      <c r="AD647" s="39"/>
      <c r="AE647" s="31">
        <f>IF(Y647-Z647&lt;&gt;0,AA647/(Y647-Z647),"")</f>
        <v>12.7</v>
      </c>
      <c r="AF647" s="32">
        <v>7</v>
      </c>
      <c r="AG647" s="32">
        <v>1</v>
      </c>
      <c r="AH647" s="32">
        <v>76</v>
      </c>
      <c r="AI647" s="32">
        <v>38</v>
      </c>
      <c r="AJ647" s="32"/>
      <c r="AK647" s="32"/>
      <c r="AL647" s="33">
        <f>IF(AF647-AG647&lt;&gt;0,AH647/(AF647-AG647),"")</f>
        <v>12.666666666666666</v>
      </c>
      <c r="AM647" s="40">
        <v>2</v>
      </c>
      <c r="AN647" s="40">
        <v>0</v>
      </c>
      <c r="AO647" s="40">
        <v>23</v>
      </c>
      <c r="AP647" s="34">
        <v>23</v>
      </c>
      <c r="AQ647" s="34"/>
      <c r="AR647" s="34"/>
      <c r="AS647" s="35">
        <f>IF(AM647-AN647&lt;&gt;0,AO647/(AM647-AN647),"")</f>
        <v>11.5</v>
      </c>
      <c r="AT647" s="36"/>
      <c r="AU647" s="36"/>
      <c r="AV647" s="36"/>
      <c r="AW647" s="36"/>
      <c r="AX647" s="36"/>
      <c r="AY647" s="36"/>
      <c r="AZ647" s="36">
        <f>IF(AT647-AU647&lt;&gt;0,AV647/(AT647-AU647),"")</f>
      </c>
    </row>
    <row r="648" spans="1:52" ht="12.75" customHeight="1">
      <c r="A648" s="17" t="s">
        <v>662</v>
      </c>
      <c r="B648" s="17"/>
      <c r="C648" s="17">
        <v>169</v>
      </c>
      <c r="D648" s="20">
        <f>$K648+$R648+$Y648+$AF648+$AM648+$AT648</f>
        <v>111</v>
      </c>
      <c r="E648" s="21">
        <f>$L648+$S648+$Z648+$AG648+$AN648+$AU648</f>
        <v>12</v>
      </c>
      <c r="F648" s="21">
        <f>$M648+$T648+$AA648+$AH648+$AO648+$AV648</f>
        <v>1936</v>
      </c>
      <c r="G648" s="22">
        <f>MAX($N648,$U648,$AB648,$AI648,$AP648,$AW648)</f>
        <v>80</v>
      </c>
      <c r="H648" s="22">
        <f>$O648+$V648+$AC648+$AJ648+$AQ648+$AX648</f>
        <v>5</v>
      </c>
      <c r="I648" s="22">
        <f>$P648+$W648+$AD648+$AK648+$AR648+$AY648</f>
        <v>0</v>
      </c>
      <c r="J648" s="23">
        <f>IF(D648-E648&lt;&gt;0,F648/(D648-E648),"")</f>
        <v>19.555555555555557</v>
      </c>
      <c r="K648" s="24"/>
      <c r="L648" s="24"/>
      <c r="M648" s="24"/>
      <c r="N648" s="24"/>
      <c r="O648" s="24"/>
      <c r="P648" s="24"/>
      <c r="Q648" s="26">
        <f>IF(K648-L648&lt;&gt;0,M648/(K648-L648),"")</f>
      </c>
      <c r="R648" s="38">
        <v>12</v>
      </c>
      <c r="S648" s="38">
        <v>1</v>
      </c>
      <c r="T648" s="38">
        <v>184</v>
      </c>
      <c r="U648" s="38">
        <v>39</v>
      </c>
      <c r="V648" s="38"/>
      <c r="W648" s="38"/>
      <c r="X648" s="29">
        <f>IF(R648-S648&lt;&gt;0,T648/(R648-S648),"")</f>
        <v>16.727272727272727</v>
      </c>
      <c r="Y648" s="30">
        <v>65</v>
      </c>
      <c r="Z648" s="30">
        <v>8</v>
      </c>
      <c r="AA648" s="30">
        <v>1064</v>
      </c>
      <c r="AB648" s="30">
        <v>53</v>
      </c>
      <c r="AC648" s="30">
        <v>2</v>
      </c>
      <c r="AD648" s="30"/>
      <c r="AE648" s="31">
        <f>IF(Y648-Z648&lt;&gt;0,AA648/(Y648-Z648),"")</f>
        <v>18.666666666666668</v>
      </c>
      <c r="AF648" s="32">
        <v>34</v>
      </c>
      <c r="AG648" s="32">
        <v>3</v>
      </c>
      <c r="AH648" s="32">
        <v>688</v>
      </c>
      <c r="AI648" s="32">
        <v>80</v>
      </c>
      <c r="AJ648" s="32">
        <v>3</v>
      </c>
      <c r="AK648" s="32"/>
      <c r="AL648" s="33">
        <f>IF(AF648-AG648&lt;&gt;0,AH648/(AF648-AG648),"")</f>
        <v>22.193548387096776</v>
      </c>
      <c r="AM648" s="34"/>
      <c r="AN648" s="34"/>
      <c r="AO648" s="34"/>
      <c r="AP648" s="34"/>
      <c r="AQ648" s="34"/>
      <c r="AR648" s="34"/>
      <c r="AS648" s="35">
        <f>IF(AM648-AN648&lt;&gt;0,AO648/(AM648-AN648),"")</f>
      </c>
      <c r="AT648" s="36"/>
      <c r="AU648" s="36"/>
      <c r="AV648" s="36"/>
      <c r="AW648" s="36"/>
      <c r="AX648" s="36"/>
      <c r="AY648" s="36"/>
      <c r="AZ648" s="36">
        <f>IF(AT648-AU648&lt;&gt;0,AV648/(AT648-AU648),"")</f>
      </c>
    </row>
    <row r="649" spans="1:52" ht="12.75" customHeight="1">
      <c r="A649" s="17" t="s">
        <v>663</v>
      </c>
      <c r="B649" s="17"/>
      <c r="C649" s="17">
        <v>366</v>
      </c>
      <c r="D649" s="20">
        <f>$K649+$R649+$Y649+$AF649+$AM649+$AT649</f>
        <v>58</v>
      </c>
      <c r="E649" s="21">
        <f>$L649+$S649+$Z649+$AG649+$AN649+$AU649</f>
        <v>4</v>
      </c>
      <c r="F649" s="21">
        <f>$M649+$T649+$AA649+$AH649+$AO649+$AV649</f>
        <v>721</v>
      </c>
      <c r="G649" s="22">
        <f>MAX($N649,$U649,$AB649,$AI649,$AP649,$AW649)</f>
        <v>69</v>
      </c>
      <c r="H649" s="22">
        <f>$O649+$V649+$AC649+$AJ649+$AQ649+$AX649</f>
        <v>2</v>
      </c>
      <c r="I649" s="22">
        <f>$P649+$W649+$AD649+$AK649+$AR649+$AY649</f>
        <v>0</v>
      </c>
      <c r="J649" s="23">
        <f>IF(D649-E649&lt;&gt;0,F649/(D649-E649),"")</f>
        <v>13.351851851851851</v>
      </c>
      <c r="K649" s="24">
        <f>50+8</f>
        <v>58</v>
      </c>
      <c r="L649" s="24">
        <v>4</v>
      </c>
      <c r="M649" s="24">
        <f>702+19</f>
        <v>721</v>
      </c>
      <c r="N649" s="24">
        <v>69</v>
      </c>
      <c r="O649" s="24">
        <v>2</v>
      </c>
      <c r="P649" s="24"/>
      <c r="Q649" s="26">
        <f>IF(K649-L649&lt;&gt;0,M649/(K649-L649),"")</f>
        <v>13.351851851851851</v>
      </c>
      <c r="R649" s="38"/>
      <c r="S649" s="38"/>
      <c r="T649" s="38"/>
      <c r="U649" s="38"/>
      <c r="V649" s="38"/>
      <c r="W649" s="38"/>
      <c r="X649" s="29">
        <f>IF(R649-S649&lt;&gt;0,T649/(R649-S649),"")</f>
      </c>
      <c r="Y649" s="30"/>
      <c r="Z649" s="30"/>
      <c r="AA649" s="30"/>
      <c r="AB649" s="30"/>
      <c r="AC649" s="30"/>
      <c r="AD649" s="30"/>
      <c r="AE649" s="31">
        <f>IF(Y649-Z649&lt;&gt;0,AA649/(Y649-Z649),"")</f>
      </c>
      <c r="AF649" s="32"/>
      <c r="AG649" s="32"/>
      <c r="AH649" s="32"/>
      <c r="AI649" s="32"/>
      <c r="AJ649" s="32"/>
      <c r="AK649" s="32"/>
      <c r="AL649" s="33">
        <f>IF(AF649-AG649&lt;&gt;0,AH649/(AF649-AG649),"")</f>
      </c>
      <c r="AM649" s="34"/>
      <c r="AN649" s="34"/>
      <c r="AO649" s="34"/>
      <c r="AP649" s="34"/>
      <c r="AQ649" s="34"/>
      <c r="AR649" s="34"/>
      <c r="AS649" s="35">
        <f>IF(AM649-AN649&lt;&gt;0,AO649/(AM649-AN649),"")</f>
      </c>
      <c r="AT649" s="36"/>
      <c r="AU649" s="36"/>
      <c r="AV649" s="36"/>
      <c r="AW649" s="36"/>
      <c r="AX649" s="36"/>
      <c r="AY649" s="36"/>
      <c r="AZ649" s="36">
        <f>IF(AT649-AU649&lt;&gt;0,AV649/(AT649-AU649),"")</f>
      </c>
    </row>
    <row r="650" spans="1:52" ht="12.75" customHeight="1">
      <c r="A650" s="17" t="s">
        <v>664</v>
      </c>
      <c r="B650" s="17"/>
      <c r="C650" s="17">
        <v>332</v>
      </c>
      <c r="D650" s="20">
        <f>$K650+$R650+$Y650+$AF650+$AM650+$AT650</f>
        <v>21</v>
      </c>
      <c r="E650" s="21">
        <f>$L650+$S650+$Z650+$AG650+$AN650+$AU650</f>
        <v>9</v>
      </c>
      <c r="F650" s="21">
        <f>$M650+$T650+$AA650+$AH650+$AO650+$AV650</f>
        <v>84</v>
      </c>
      <c r="G650" s="22">
        <f>MAX($N650,$U650,$AB650,$AI650,$AP650,$AW650)</f>
        <v>15</v>
      </c>
      <c r="H650" s="22">
        <f>$O650+$V650+$AC650+$AJ650+$AQ650+$AX650</f>
        <v>0</v>
      </c>
      <c r="I650" s="22">
        <f>$P650+$W650+$AD650+$AK650+$AR650+$AY650</f>
        <v>0</v>
      </c>
      <c r="J650" s="23">
        <f>IF(D650-E650&lt;&gt;0,F650/(D650-E650),"")</f>
        <v>7</v>
      </c>
      <c r="K650" s="24">
        <v>5</v>
      </c>
      <c r="L650" s="24">
        <v>5</v>
      </c>
      <c r="M650" s="24">
        <v>18</v>
      </c>
      <c r="N650" s="24">
        <v>13</v>
      </c>
      <c r="O650" s="24"/>
      <c r="P650" s="24"/>
      <c r="Q650" s="26">
        <f>IF(K650-L650&lt;&gt;0,M650/(K650-L650),"")</f>
      </c>
      <c r="R650" s="27">
        <v>5</v>
      </c>
      <c r="S650" s="38">
        <v>2</v>
      </c>
      <c r="T650" s="38">
        <v>12</v>
      </c>
      <c r="U650" s="38">
        <v>9</v>
      </c>
      <c r="V650" s="38"/>
      <c r="W650" s="38"/>
      <c r="X650" s="29">
        <f>IF(R650-S650&lt;&gt;0,T650/(R650-S650),"")</f>
        <v>4</v>
      </c>
      <c r="Y650" s="30">
        <v>4</v>
      </c>
      <c r="Z650" s="30">
        <v>2</v>
      </c>
      <c r="AA650" s="30">
        <v>17</v>
      </c>
      <c r="AB650" s="30">
        <v>15</v>
      </c>
      <c r="AC650" s="30"/>
      <c r="AD650" s="30"/>
      <c r="AE650" s="31">
        <f>IF(Y650-Z650&lt;&gt;0,AA650/(Y650-Z650),"")</f>
        <v>8.5</v>
      </c>
      <c r="AF650" s="32">
        <v>7</v>
      </c>
      <c r="AG650" s="32">
        <v>0</v>
      </c>
      <c r="AH650" s="32">
        <v>37</v>
      </c>
      <c r="AI650" s="32">
        <v>14</v>
      </c>
      <c r="AJ650" s="32"/>
      <c r="AK650" s="32"/>
      <c r="AL650" s="33">
        <f>IF(AF650-AG650&lt;&gt;0,AH650/(AF650-AG650),"")</f>
        <v>5.285714285714286</v>
      </c>
      <c r="AM650" s="34"/>
      <c r="AN650" s="34"/>
      <c r="AO650" s="34"/>
      <c r="AP650" s="34"/>
      <c r="AQ650" s="34"/>
      <c r="AR650" s="34"/>
      <c r="AS650" s="35">
        <f>IF(AM650-AN650&lt;&gt;0,AO650/(AM650-AN650),"")</f>
      </c>
      <c r="AT650" s="36"/>
      <c r="AU650" s="36"/>
      <c r="AV650" s="36"/>
      <c r="AW650" s="36"/>
      <c r="AX650" s="36"/>
      <c r="AY650" s="36"/>
      <c r="AZ650" s="36">
        <f>IF(AT650-AU650&lt;&gt;0,AV650/(AT650-AU650),"")</f>
      </c>
    </row>
    <row r="651" spans="1:52" ht="12.75" customHeight="1">
      <c r="A651" s="17" t="s">
        <v>665</v>
      </c>
      <c r="B651" s="17"/>
      <c r="C651" s="17">
        <v>484</v>
      </c>
      <c r="D651" s="20">
        <f>$K651+$R651+$Y651+$AF651+$AM651+$AT651</f>
        <v>2</v>
      </c>
      <c r="E651" s="21">
        <f>$L651+$S651+$Z651+$AG651+$AN651+$AU651</f>
        <v>0</v>
      </c>
      <c r="F651" s="21">
        <f>$M651+$T651+$AA651+$AH651+$AO651+$AV651</f>
        <v>0</v>
      </c>
      <c r="G651" s="22">
        <f>MAX($N651,$U651,$AB651,$AI651,$AP651,$AW651)</f>
        <v>0</v>
      </c>
      <c r="H651" s="22">
        <f>$O651+$V651+$AC651+$AJ651+$AQ651+$AX651</f>
        <v>0</v>
      </c>
      <c r="I651" s="22">
        <f>$P651+$W651+$AD651+$AK651+$AR651+$AY651</f>
        <v>0</v>
      </c>
      <c r="J651" s="23">
        <f>IF(D651-E651&lt;&gt;0,F651/(D651-E651),"")</f>
        <v>0</v>
      </c>
      <c r="K651" s="24"/>
      <c r="L651" s="24"/>
      <c r="M651" s="24"/>
      <c r="N651" s="24"/>
      <c r="O651" s="24"/>
      <c r="P651" s="24"/>
      <c r="Q651" s="26">
        <f>IF(K651-L651&lt;&gt;0,M651/(K651-L651),"")</f>
      </c>
      <c r="R651" s="27"/>
      <c r="S651" s="27"/>
      <c r="T651" s="27"/>
      <c r="U651" s="27"/>
      <c r="V651" s="27"/>
      <c r="W651" s="27"/>
      <c r="X651" s="29">
        <f>IF(R651-S651&lt;&gt;0,T651/(R651-S651),"")</f>
      </c>
      <c r="Y651" s="30"/>
      <c r="Z651" s="30"/>
      <c r="AA651" s="30"/>
      <c r="AB651" s="30"/>
      <c r="AC651" s="30"/>
      <c r="AD651" s="30"/>
      <c r="AE651" s="31">
        <f>IF(Y651-Z651&lt;&gt;0,AA651/(Y651-Z651),"")</f>
      </c>
      <c r="AF651" s="32"/>
      <c r="AG651" s="32"/>
      <c r="AH651" s="32"/>
      <c r="AI651" s="32"/>
      <c r="AJ651" s="32"/>
      <c r="AK651" s="32"/>
      <c r="AL651" s="33">
        <f>IF(AF651-AG651&lt;&gt;0,AH651/(AF651-AG651),"")</f>
      </c>
      <c r="AM651" s="34">
        <v>2</v>
      </c>
      <c r="AN651" s="34">
        <v>0</v>
      </c>
      <c r="AO651" s="34">
        <v>0</v>
      </c>
      <c r="AP651" s="34">
        <v>0</v>
      </c>
      <c r="AQ651" s="34"/>
      <c r="AR651" s="34"/>
      <c r="AS651" s="35">
        <f>IF(AM651-AN651&lt;&gt;0,AO651/(AM651-AN651),"")</f>
        <v>0</v>
      </c>
      <c r="AT651" s="36"/>
      <c r="AU651" s="36"/>
      <c r="AV651" s="36"/>
      <c r="AW651" s="36"/>
      <c r="AX651" s="36"/>
      <c r="AY651" s="36"/>
      <c r="AZ651" s="36">
        <f>IF(AT651-AU651&lt;&gt;0,AV651/(AT651-AU651),"")</f>
      </c>
    </row>
    <row r="652" spans="1:52" ht="12.75" customHeight="1">
      <c r="A652" s="17" t="s">
        <v>666</v>
      </c>
      <c r="B652" s="17">
        <v>1979</v>
      </c>
      <c r="C652" s="17">
        <v>49</v>
      </c>
      <c r="D652" s="20">
        <f>$K652+$R652+$Y652+$AF652+$AM652+$AT652</f>
        <v>85</v>
      </c>
      <c r="E652" s="21">
        <f>$L652+$S652+$Z652+$AG652+$AN652+$AU652</f>
        <v>5</v>
      </c>
      <c r="F652" s="21">
        <f>$M652+$T652+$AA652+$AH652+$AO652+$AV652</f>
        <v>1486</v>
      </c>
      <c r="G652" s="22">
        <f>MAX($N652,$U652,$AB652,$AI652,$AP652,$AW652)</f>
        <v>65</v>
      </c>
      <c r="H652" s="22">
        <f>$O652+$V652+$AC652+$AJ652+$AQ652+$AX652</f>
        <v>8</v>
      </c>
      <c r="I652" s="22">
        <f>$P652+$W652+$AD652+$AK652+$AR652+$AY652</f>
        <v>0</v>
      </c>
      <c r="J652" s="23">
        <f>IF(D652-E652&lt;&gt;0,F652/(D652-E652),"")</f>
        <v>18.575</v>
      </c>
      <c r="K652" s="24">
        <v>58</v>
      </c>
      <c r="L652" s="24">
        <v>5</v>
      </c>
      <c r="M652" s="24">
        <v>1075</v>
      </c>
      <c r="N652" s="24">
        <v>65</v>
      </c>
      <c r="O652" s="24">
        <v>7</v>
      </c>
      <c r="P652" s="24"/>
      <c r="Q652" s="26">
        <f>IF(K652-L652&lt;&gt;0,M652/(K652-L652),"")</f>
        <v>20.28301886792453</v>
      </c>
      <c r="R652" s="38">
        <v>27</v>
      </c>
      <c r="S652" s="38">
        <v>0</v>
      </c>
      <c r="T652" s="38">
        <v>411</v>
      </c>
      <c r="U652" s="38">
        <v>56</v>
      </c>
      <c r="V652" s="38">
        <v>1</v>
      </c>
      <c r="W652" s="38"/>
      <c r="X652" s="29">
        <f>IF(R652-S652&lt;&gt;0,T652/(R652-S652),"")</f>
        <v>15.222222222222221</v>
      </c>
      <c r="Y652" s="30"/>
      <c r="Z652" s="30"/>
      <c r="AA652" s="30"/>
      <c r="AB652" s="30"/>
      <c r="AC652" s="30"/>
      <c r="AD652" s="30"/>
      <c r="AE652" s="31">
        <f>IF(Y652-Z652&lt;&gt;0,AA652/(Y652-Z652),"")</f>
      </c>
      <c r="AF652" s="32"/>
      <c r="AG652" s="32"/>
      <c r="AH652" s="32"/>
      <c r="AI652" s="32"/>
      <c r="AJ652" s="32"/>
      <c r="AK652" s="32"/>
      <c r="AL652" s="33">
        <f>IF(AF652-AG652&lt;&gt;0,AH652/(AF652-AG652),"")</f>
      </c>
      <c r="AM652" s="34"/>
      <c r="AN652" s="34"/>
      <c r="AO652" s="34"/>
      <c r="AP652" s="34"/>
      <c r="AQ652" s="34"/>
      <c r="AR652" s="34"/>
      <c r="AS652" s="35">
        <f>IF(AM652-AN652&lt;&gt;0,AO652/(AM652-AN652),"")</f>
      </c>
      <c r="AT652" s="36"/>
      <c r="AU652" s="36"/>
      <c r="AV652" s="36"/>
      <c r="AW652" s="36"/>
      <c r="AX652" s="36"/>
      <c r="AY652" s="36"/>
      <c r="AZ652" s="36">
        <f>IF(AT652-AU652&lt;&gt;0,AV652/(AT652-AU652),"")</f>
      </c>
    </row>
    <row r="653" spans="1:52" ht="12.75" customHeight="1">
      <c r="A653" s="17" t="s">
        <v>667</v>
      </c>
      <c r="B653" s="17">
        <v>1974</v>
      </c>
      <c r="C653" s="17">
        <v>21</v>
      </c>
      <c r="D653" s="20">
        <f>$K653+$R653+$Y653+$AF653+$AM653+$AT653</f>
        <v>69</v>
      </c>
      <c r="E653" s="21">
        <f>$L653+$S653+$Z653+$AG653+$AN653+$AU653</f>
        <v>4</v>
      </c>
      <c r="F653" s="21">
        <f>$M653+$T653+$AA653+$AH653+$AO653+$AV653</f>
        <v>876</v>
      </c>
      <c r="G653" s="22">
        <f>MAX($N653,$U653,$AB653,$AI653,$AP653,$AW653)</f>
        <v>51</v>
      </c>
      <c r="H653" s="22">
        <f>$O653+$V653+$AC653+$AJ653+$AQ653+$AX653</f>
        <v>1</v>
      </c>
      <c r="I653" s="22">
        <f>$P653+$W653+$AD653+$AK653+$AR653+$AY653</f>
        <v>0</v>
      </c>
      <c r="J653" s="23">
        <f>IF(D653-E653&lt;&gt;0,F653/(D653-E653),"")</f>
        <v>13.476923076923077</v>
      </c>
      <c r="K653" s="24">
        <v>36</v>
      </c>
      <c r="L653" s="24">
        <v>4</v>
      </c>
      <c r="M653" s="24">
        <v>362</v>
      </c>
      <c r="N653" s="24"/>
      <c r="O653" s="24"/>
      <c r="P653" s="24"/>
      <c r="Q653" s="26">
        <f>IF(K653-L653&lt;&gt;0,M653/(K653-L653),"")</f>
        <v>11.3125</v>
      </c>
      <c r="R653" s="38">
        <v>33</v>
      </c>
      <c r="S653" s="38">
        <v>0</v>
      </c>
      <c r="T653" s="38">
        <v>514</v>
      </c>
      <c r="U653" s="38">
        <v>51</v>
      </c>
      <c r="V653" s="38">
        <v>1</v>
      </c>
      <c r="W653" s="38"/>
      <c r="X653" s="29">
        <f>IF(R653-S653&lt;&gt;0,T653/(R653-S653),"")</f>
        <v>15.575757575757576</v>
      </c>
      <c r="Y653" s="30"/>
      <c r="Z653" s="30"/>
      <c r="AA653" s="30"/>
      <c r="AB653" s="30"/>
      <c r="AC653" s="30"/>
      <c r="AD653" s="30"/>
      <c r="AE653" s="31">
        <f>IF(Y653-Z653&lt;&gt;0,AA653/(Y653-Z653),"")</f>
      </c>
      <c r="AF653" s="32"/>
      <c r="AG653" s="32"/>
      <c r="AH653" s="32"/>
      <c r="AI653" s="32"/>
      <c r="AJ653" s="32"/>
      <c r="AK653" s="32"/>
      <c r="AL653" s="33">
        <f>IF(AF653-AG653&lt;&gt;0,AH653/(AF653-AG653),"")</f>
      </c>
      <c r="AM653" s="34"/>
      <c r="AN653" s="34"/>
      <c r="AO653" s="34"/>
      <c r="AP653" s="34"/>
      <c r="AQ653" s="34"/>
      <c r="AR653" s="34"/>
      <c r="AS653" s="35">
        <f>IF(AM653-AN653&lt;&gt;0,AO653/(AM653-AN653),"")</f>
      </c>
      <c r="AT653" s="36"/>
      <c r="AU653" s="36"/>
      <c r="AV653" s="36"/>
      <c r="AW653" s="36"/>
      <c r="AX653" s="36"/>
      <c r="AY653" s="36"/>
      <c r="AZ653" s="36">
        <f>IF(AT653-AU653&lt;&gt;0,AV653/(AT653-AU653),"")</f>
      </c>
    </row>
    <row r="654" spans="1:52" ht="12.75" customHeight="1">
      <c r="A654" s="17" t="s">
        <v>668</v>
      </c>
      <c r="B654" s="17">
        <v>1975</v>
      </c>
      <c r="C654" s="17">
        <v>28</v>
      </c>
      <c r="D654" s="20">
        <f>$K654+$R654+$Y654+$AF654+$AM654+$AT654</f>
        <v>102</v>
      </c>
      <c r="E654" s="21">
        <f>$L654+$S654+$Z654+$AG654+$AN654+$AU654</f>
        <v>18</v>
      </c>
      <c r="F654" s="21">
        <f>$M654+$T654+$AA654+$AH654+$AO654+$AV654</f>
        <v>856</v>
      </c>
      <c r="G654" s="22">
        <f>MAX($N654,$U654,$AB654,$AI654,$AP654,$AW654)</f>
        <v>44</v>
      </c>
      <c r="H654" s="22">
        <f>$O654+$V654+$AC654+$AJ654+$AQ654+$AX654</f>
        <v>0</v>
      </c>
      <c r="I654" s="22">
        <f>$P654+$W654+$AD654+$AK654+$AR654+$AY654</f>
        <v>0</v>
      </c>
      <c r="J654" s="23">
        <f>IF(D654-E654&lt;&gt;0,F654/(D654-E654),"")</f>
        <v>10.19047619047619</v>
      </c>
      <c r="K654" s="24">
        <v>99</v>
      </c>
      <c r="L654" s="24">
        <v>18</v>
      </c>
      <c r="M654" s="24">
        <v>841</v>
      </c>
      <c r="N654" s="25">
        <v>44</v>
      </c>
      <c r="O654" s="24"/>
      <c r="P654" s="24"/>
      <c r="Q654" s="26">
        <f>IF(K654-L654&lt;&gt;0,M654/(K654-L654),"")</f>
        <v>10.382716049382717</v>
      </c>
      <c r="R654" s="38">
        <v>3</v>
      </c>
      <c r="S654" s="38">
        <v>0</v>
      </c>
      <c r="T654" s="38">
        <v>15</v>
      </c>
      <c r="U654" s="38">
        <v>15</v>
      </c>
      <c r="V654" s="38"/>
      <c r="W654" s="38"/>
      <c r="X654" s="29">
        <f>IF(R654-S654&lt;&gt;0,T654/(R654-S654),"")</f>
        <v>5</v>
      </c>
      <c r="Y654" s="30"/>
      <c r="Z654" s="30"/>
      <c r="AA654" s="30"/>
      <c r="AB654" s="30"/>
      <c r="AC654" s="30"/>
      <c r="AD654" s="30"/>
      <c r="AE654" s="31">
        <f>IF(Y654-Z654&lt;&gt;0,AA654/(Y654-Z654),"")</f>
      </c>
      <c r="AF654" s="32"/>
      <c r="AG654" s="32"/>
      <c r="AH654" s="32"/>
      <c r="AI654" s="32"/>
      <c r="AJ654" s="32"/>
      <c r="AK654" s="32"/>
      <c r="AL654" s="33">
        <f>IF(AF654-AG654&lt;&gt;0,AH654/(AF654-AG654),"")</f>
      </c>
      <c r="AM654" s="34"/>
      <c r="AN654" s="34"/>
      <c r="AO654" s="34"/>
      <c r="AP654" s="34"/>
      <c r="AQ654" s="34"/>
      <c r="AR654" s="34"/>
      <c r="AS654" s="35">
        <f>IF(AM654-AN654&lt;&gt;0,AO654/(AM654-AN654),"")</f>
      </c>
      <c r="AT654" s="36"/>
      <c r="AU654" s="36"/>
      <c r="AV654" s="36"/>
      <c r="AW654" s="36"/>
      <c r="AX654" s="36"/>
      <c r="AY654" s="36"/>
      <c r="AZ654" s="36">
        <f>IF(AT654-AU654&lt;&gt;0,AV654/(AT654-AU654),"")</f>
      </c>
    </row>
    <row r="655" spans="1:52" ht="12.75" customHeight="1">
      <c r="A655" s="17" t="s">
        <v>669</v>
      </c>
      <c r="B655" s="17"/>
      <c r="C655" s="17">
        <v>162</v>
      </c>
      <c r="D655" s="20">
        <f>$K655+$R655+$Y655+$AF655+$AM655+$AT655</f>
        <v>1</v>
      </c>
      <c r="E655" s="21">
        <f>$L655+$S655+$Z655+$AG655+$AN655+$AU655</f>
        <v>0</v>
      </c>
      <c r="F655" s="21">
        <f>$M655+$T655+$AA655+$AH655+$AO655+$AV655</f>
        <v>12</v>
      </c>
      <c r="G655" s="22">
        <f>MAX($N655,$U655,$AB655,$AI655,$AP655,$AW655)</f>
        <v>12</v>
      </c>
      <c r="H655" s="22">
        <f>$O655+$V655+$AC655+$AJ655+$AQ655+$AX655</f>
        <v>0</v>
      </c>
      <c r="I655" s="22">
        <f>$P655+$W655+$AD655+$AK655+$AR655+$AY655</f>
        <v>0</v>
      </c>
      <c r="J655" s="23">
        <f>IF(D655-E655&lt;&gt;0,F655/(D655-E655),"")</f>
        <v>12</v>
      </c>
      <c r="K655" s="24">
        <v>1</v>
      </c>
      <c r="L655" s="24">
        <v>0</v>
      </c>
      <c r="M655" s="24">
        <v>12</v>
      </c>
      <c r="N655" s="24">
        <v>12</v>
      </c>
      <c r="O655" s="24"/>
      <c r="P655" s="24"/>
      <c r="Q655" s="26">
        <f>IF(K655-L655&lt;&gt;0,M655/(K655-L655),"")</f>
        <v>12</v>
      </c>
      <c r="R655" s="38"/>
      <c r="S655" s="38"/>
      <c r="T655" s="38"/>
      <c r="U655" s="38"/>
      <c r="V655" s="38"/>
      <c r="W655" s="38"/>
      <c r="X655" s="29">
        <f>IF(R655-S655&lt;&gt;0,T655/(R655-S655),"")</f>
      </c>
      <c r="Y655" s="30"/>
      <c r="Z655" s="30"/>
      <c r="AA655" s="30"/>
      <c r="AB655" s="30"/>
      <c r="AC655" s="30"/>
      <c r="AD655" s="30"/>
      <c r="AE655" s="31">
        <f>IF(Y655-Z655&lt;&gt;0,AA655/(Y655-Z655),"")</f>
      </c>
      <c r="AF655" s="32"/>
      <c r="AG655" s="32"/>
      <c r="AH655" s="32"/>
      <c r="AI655" s="32"/>
      <c r="AJ655" s="32"/>
      <c r="AK655" s="32"/>
      <c r="AL655" s="33">
        <f>IF(AF655-AG655&lt;&gt;0,AH655/(AF655-AG655),"")</f>
      </c>
      <c r="AM655" s="34"/>
      <c r="AN655" s="34"/>
      <c r="AO655" s="34"/>
      <c r="AP655" s="34"/>
      <c r="AQ655" s="34"/>
      <c r="AR655" s="34"/>
      <c r="AS655" s="35">
        <f>IF(AM655-AN655&lt;&gt;0,AO655/(AM655-AN655),"")</f>
      </c>
      <c r="AT655" s="36"/>
      <c r="AU655" s="36"/>
      <c r="AV655" s="36"/>
      <c r="AW655" s="36"/>
      <c r="AX655" s="36"/>
      <c r="AY655" s="36"/>
      <c r="AZ655" s="36">
        <f>IF(AT655-AU655&lt;&gt;0,AV655/(AT655-AU655),"")</f>
      </c>
    </row>
    <row r="656" spans="1:52" ht="12.75" customHeight="1">
      <c r="A656" s="42" t="s">
        <v>670</v>
      </c>
      <c r="B656" s="42">
        <v>2020</v>
      </c>
      <c r="C656" s="42">
        <v>654</v>
      </c>
      <c r="D656" s="20">
        <f>$K656+$R656+$Y656+$AF656+$AM656+$AT656</f>
        <v>5</v>
      </c>
      <c r="E656" s="21">
        <f>$L656+$S656+$Z656+$AG656+$AN656+$AU656</f>
        <v>1</v>
      </c>
      <c r="F656" s="21">
        <f>$M656+$T656+$AA656+$AH656+$AO656+$AV656</f>
        <v>250</v>
      </c>
      <c r="G656" s="22">
        <f>MAX($N656,$U656,$AB656,$AI656,$AP656,$AW656)</f>
        <v>96</v>
      </c>
      <c r="H656" s="22">
        <f>$O656+$V656+$AC656+$AJ656+$AQ656+$AX656</f>
        <v>2</v>
      </c>
      <c r="I656" s="22">
        <f>$P656+$W656+$AD656+$AK656+$AR656+$AY656</f>
        <v>0</v>
      </c>
      <c r="J656" s="23">
        <f>IF(D656-E656&lt;&gt;0,F656/(D656-E656),"")</f>
        <v>62.5</v>
      </c>
      <c r="K656" s="36">
        <v>1</v>
      </c>
      <c r="L656" s="36">
        <v>0</v>
      </c>
      <c r="M656" s="36">
        <v>8</v>
      </c>
      <c r="N656" s="36">
        <v>8</v>
      </c>
      <c r="O656" s="36"/>
      <c r="P656" s="36"/>
      <c r="Q656" s="43">
        <f>IF(K656-L656&lt;&gt;0,M656/(K656-L656),"")</f>
        <v>8</v>
      </c>
      <c r="R656" s="44">
        <v>4</v>
      </c>
      <c r="S656" s="44">
        <v>1</v>
      </c>
      <c r="T656" s="44">
        <v>242</v>
      </c>
      <c r="U656" s="44">
        <v>96</v>
      </c>
      <c r="V656" s="44">
        <v>2</v>
      </c>
      <c r="W656" s="44"/>
      <c r="X656" s="29">
        <f>IF(R656-S656&lt;&gt;0,T656/(R656-S656),"")</f>
        <v>80.66666666666667</v>
      </c>
      <c r="Y656" s="45"/>
      <c r="Z656" s="45"/>
      <c r="AA656" s="45"/>
      <c r="AB656" s="45"/>
      <c r="AC656" s="45"/>
      <c r="AD656" s="45"/>
      <c r="AE656" s="31">
        <f>IF(Y656-Z656&lt;&gt;0,AA656/(Y656-Z656),"")</f>
      </c>
      <c r="AF656" s="47"/>
      <c r="AG656" s="47"/>
      <c r="AH656" s="47"/>
      <c r="AI656" s="47"/>
      <c r="AJ656" s="47"/>
      <c r="AK656" s="47"/>
      <c r="AL656" s="33">
        <f>IF(AF656-AG656&lt;&gt;0,AH656/(AF656-AG656),"")</f>
      </c>
      <c r="AM656" s="48"/>
      <c r="AN656" s="48"/>
      <c r="AO656" s="48"/>
      <c r="AP656" s="48"/>
      <c r="AQ656" s="48"/>
      <c r="AR656" s="48"/>
      <c r="AS656" s="35">
        <f>IF(AM656-AN656&lt;&gt;0,AO656/(AM656-AN656),"")</f>
      </c>
      <c r="AT656" s="36"/>
      <c r="AU656" s="36"/>
      <c r="AV656" s="36"/>
      <c r="AW656" s="36"/>
      <c r="AX656" s="36"/>
      <c r="AY656" s="36"/>
      <c r="AZ656" s="36">
        <f>IF(AT656-AU656&lt;&gt;0,AV656/(AT656-AU656),"")</f>
      </c>
    </row>
    <row r="657" spans="1:52" ht="12.75" customHeight="1">
      <c r="A657" s="17" t="s">
        <v>671</v>
      </c>
      <c r="B657" s="17"/>
      <c r="C657" s="17">
        <v>326</v>
      </c>
      <c r="D657" s="20">
        <f>$K657+$R657+$Y657+$AF657+$AM657+$AT657</f>
        <v>32</v>
      </c>
      <c r="E657" s="21">
        <f>$L657+$S657+$Z657+$AG657+$AN657+$AU657</f>
        <v>12</v>
      </c>
      <c r="F657" s="21">
        <f>$M657+$T657+$AA657+$AH657+$AO657+$AV657</f>
        <v>112</v>
      </c>
      <c r="G657" s="22">
        <f>MAX($N657,$U657,$AB657,$AI657,$AP657,$AW657)</f>
        <v>20</v>
      </c>
      <c r="H657" s="22">
        <f>$O657+$V657+$AC657+$AJ657+$AQ657+$AX657</f>
        <v>0</v>
      </c>
      <c r="I657" s="22">
        <f>$P657+$W657+$AD657+$AK657+$AR657+$AY657</f>
        <v>0</v>
      </c>
      <c r="J657" s="23">
        <f>IF(D657-E657&lt;&gt;0,F657/(D657-E657),"")</f>
        <v>5.6</v>
      </c>
      <c r="K657" s="24">
        <v>1</v>
      </c>
      <c r="L657" s="24">
        <v>1</v>
      </c>
      <c r="M657" s="24">
        <v>5</v>
      </c>
      <c r="N657" s="24">
        <v>5</v>
      </c>
      <c r="O657" s="24"/>
      <c r="P657" s="24"/>
      <c r="Q657" s="26">
        <f>IF(K657-L657&lt;&gt;0,M657/(K657-L657),"")</f>
      </c>
      <c r="R657" s="38">
        <v>14</v>
      </c>
      <c r="S657" s="38">
        <v>5</v>
      </c>
      <c r="T657" s="38">
        <v>29</v>
      </c>
      <c r="U657" s="38">
        <v>9</v>
      </c>
      <c r="V657" s="38"/>
      <c r="W657" s="38"/>
      <c r="X657" s="29">
        <f>IF(R657-S657&lt;&gt;0,T657/(R657-S657),"")</f>
        <v>3.2222222222222223</v>
      </c>
      <c r="Y657" s="30">
        <v>6</v>
      </c>
      <c r="Z657" s="30">
        <v>4</v>
      </c>
      <c r="AA657" s="30">
        <v>14</v>
      </c>
      <c r="AB657" s="30">
        <v>6</v>
      </c>
      <c r="AC657" s="30"/>
      <c r="AD657" s="30"/>
      <c r="AE657" s="31">
        <f>IF(Y657-Z657&lt;&gt;0,AA657/(Y657-Z657),"")</f>
        <v>7</v>
      </c>
      <c r="AF657" s="32">
        <v>11</v>
      </c>
      <c r="AG657" s="32">
        <v>2</v>
      </c>
      <c r="AH657" s="32">
        <v>64</v>
      </c>
      <c r="AI657" s="32">
        <v>20</v>
      </c>
      <c r="AJ657" s="32"/>
      <c r="AK657" s="32"/>
      <c r="AL657" s="33">
        <f>IF(AF657-AG657&lt;&gt;0,AH657/(AF657-AG657),"")</f>
        <v>7.111111111111111</v>
      </c>
      <c r="AM657" s="34"/>
      <c r="AN657" s="34"/>
      <c r="AO657" s="34"/>
      <c r="AP657" s="34"/>
      <c r="AQ657" s="34"/>
      <c r="AR657" s="34"/>
      <c r="AS657" s="35">
        <f>IF(AM657-AN657&lt;&gt;0,AO657/(AM657-AN657),"")</f>
      </c>
      <c r="AT657" s="36"/>
      <c r="AU657" s="36"/>
      <c r="AV657" s="36"/>
      <c r="AW657" s="36"/>
      <c r="AX657" s="36"/>
      <c r="AY657" s="36"/>
      <c r="AZ657" s="36">
        <f>IF(AT657-AU657&lt;&gt;0,AV657/(AT657-AU657),"")</f>
      </c>
    </row>
    <row r="658" spans="1:52" ht="12.75" customHeight="1">
      <c r="A658" s="17" t="s">
        <v>672</v>
      </c>
      <c r="B658" s="17"/>
      <c r="C658" s="17">
        <v>374</v>
      </c>
      <c r="D658" s="20">
        <f>$K658+$R658+$Y658+$AF658+$AM658+$AT658</f>
        <v>2</v>
      </c>
      <c r="E658" s="21">
        <f>$L658+$S658+$Z658+$AG658+$AN658+$AU658</f>
        <v>2</v>
      </c>
      <c r="F658" s="21">
        <f>$M658+$T658+$AA658+$AH658+$AO658+$AV658</f>
        <v>6</v>
      </c>
      <c r="G658" s="22">
        <f>MAX($N658,$U658,$AB658,$AI658,$AP658,$AW658)</f>
        <v>4</v>
      </c>
      <c r="H658" s="22">
        <f>$O658+$V658+$AC658+$AJ658+$AQ658+$AX658</f>
        <v>0</v>
      </c>
      <c r="I658" s="22">
        <f>$P658+$W658+$AD658+$AK658+$AR658+$AY658</f>
        <v>0</v>
      </c>
      <c r="J658" s="23">
        <f>IF(D658-E658&lt;&gt;0,F658/(D658-E658),"")</f>
      </c>
      <c r="K658" s="24"/>
      <c r="L658" s="24"/>
      <c r="M658" s="24"/>
      <c r="N658" s="24"/>
      <c r="O658" s="24"/>
      <c r="P658" s="24"/>
      <c r="Q658" s="26">
        <f>IF(K658-L658&lt;&gt;0,M658/(K658-L658),"")</f>
      </c>
      <c r="R658" s="27"/>
      <c r="S658" s="27"/>
      <c r="T658" s="27"/>
      <c r="U658" s="27"/>
      <c r="V658" s="27"/>
      <c r="W658" s="27"/>
      <c r="X658" s="29">
        <f>IF(R658-S658&lt;&gt;0,T658/(R658-S658),"")</f>
      </c>
      <c r="Y658" s="30"/>
      <c r="Z658" s="30"/>
      <c r="AA658" s="30"/>
      <c r="AB658" s="30"/>
      <c r="AC658" s="30"/>
      <c r="AD658" s="30"/>
      <c r="AE658" s="31">
        <f>IF(Y658-Z658&lt;&gt;0,AA658/(Y658-Z658),"")</f>
      </c>
      <c r="AF658" s="32">
        <v>2</v>
      </c>
      <c r="AG658" s="32">
        <v>2</v>
      </c>
      <c r="AH658" s="32">
        <v>6</v>
      </c>
      <c r="AI658" s="32">
        <v>4</v>
      </c>
      <c r="AJ658" s="32"/>
      <c r="AK658" s="32"/>
      <c r="AL658" s="33">
        <f>IF(AF658-AG658&lt;&gt;0,AH658/(AF658-AG658),"")</f>
      </c>
      <c r="AM658" s="34"/>
      <c r="AN658" s="34"/>
      <c r="AO658" s="34"/>
      <c r="AP658" s="34"/>
      <c r="AQ658" s="34"/>
      <c r="AR658" s="34"/>
      <c r="AS658" s="35">
        <f>IF(AM658-AN658&lt;&gt;0,AO658/(AM658-AN658),"")</f>
      </c>
      <c r="AT658" s="36"/>
      <c r="AU658" s="36"/>
      <c r="AV658" s="36"/>
      <c r="AW658" s="36"/>
      <c r="AX658" s="36"/>
      <c r="AY658" s="36"/>
      <c r="AZ658" s="36">
        <f>IF(AT658-AU658&lt;&gt;0,AV658/(AT658-AU658),"")</f>
      </c>
    </row>
    <row r="659" spans="1:52" ht="12.75" customHeight="1">
      <c r="A659" s="17" t="s">
        <v>673</v>
      </c>
      <c r="B659" s="17"/>
      <c r="C659" s="17">
        <v>141</v>
      </c>
      <c r="D659" s="20">
        <f>$K659+$R659+$Y659+$AF659+$AM659+$AT659</f>
        <v>4</v>
      </c>
      <c r="E659" s="21">
        <f>$L659+$S659+$Z659+$AG659+$AN659+$AU659</f>
        <v>0</v>
      </c>
      <c r="F659" s="21">
        <f>$M659+$T659+$AA659+$AH659+$AO659+$AV659</f>
        <v>11</v>
      </c>
      <c r="G659" s="22">
        <f>MAX($N659,$U659,$AB659,$AI659,$AP659,$AW659)</f>
        <v>10</v>
      </c>
      <c r="H659" s="22">
        <f>$O659+$V659+$AC659+$AJ659+$AQ659+$AX659</f>
        <v>0</v>
      </c>
      <c r="I659" s="22">
        <f>$P659+$W659+$AD659+$AK659+$AR659+$AY659</f>
        <v>0</v>
      </c>
      <c r="J659" s="23">
        <f>IF(D659-E659&lt;&gt;0,F659/(D659-E659),"")</f>
        <v>2.75</v>
      </c>
      <c r="K659" s="24"/>
      <c r="L659" s="24"/>
      <c r="M659" s="24"/>
      <c r="N659" s="24"/>
      <c r="O659" s="24"/>
      <c r="P659" s="24"/>
      <c r="Q659" s="26">
        <f>IF(K659-L659&lt;&gt;0,M659/(K659-L659),"")</f>
      </c>
      <c r="R659" s="27"/>
      <c r="S659" s="27"/>
      <c r="T659" s="27"/>
      <c r="U659" s="27"/>
      <c r="V659" s="27"/>
      <c r="W659" s="27"/>
      <c r="X659" s="29">
        <f>IF(R659-S659&lt;&gt;0,T659/(R659-S659),"")</f>
      </c>
      <c r="Y659" s="30">
        <v>4</v>
      </c>
      <c r="Z659" s="30">
        <v>0</v>
      </c>
      <c r="AA659" s="30">
        <v>11</v>
      </c>
      <c r="AB659" s="30">
        <v>10</v>
      </c>
      <c r="AC659" s="30"/>
      <c r="AD659" s="30"/>
      <c r="AE659" s="31">
        <f>IF(Y659-Z659&lt;&gt;0,AA659/(Y659-Z659),"")</f>
        <v>2.75</v>
      </c>
      <c r="AF659" s="32"/>
      <c r="AG659" s="32"/>
      <c r="AH659" s="32"/>
      <c r="AI659" s="32"/>
      <c r="AJ659" s="32"/>
      <c r="AK659" s="32"/>
      <c r="AL659" s="33">
        <f>IF(AF659-AG659&lt;&gt;0,AH659/(AF659-AG659),"")</f>
      </c>
      <c r="AM659" s="34"/>
      <c r="AN659" s="34"/>
      <c r="AO659" s="34"/>
      <c r="AP659" s="34"/>
      <c r="AQ659" s="34"/>
      <c r="AR659" s="34"/>
      <c r="AS659" s="35">
        <f>IF(AM659-AN659&lt;&gt;0,AO659/(AM659-AN659),"")</f>
      </c>
      <c r="AT659" s="36"/>
      <c r="AU659" s="36"/>
      <c r="AV659" s="36"/>
      <c r="AW659" s="36"/>
      <c r="AX659" s="36"/>
      <c r="AY659" s="36"/>
      <c r="AZ659" s="36">
        <f>IF(AT659-AU659&lt;&gt;0,AV659/(AT659-AU659),"")</f>
      </c>
    </row>
    <row r="660" spans="1:52" ht="12.75" customHeight="1">
      <c r="A660" s="17" t="s">
        <v>674</v>
      </c>
      <c r="B660" s="17">
        <v>1980</v>
      </c>
      <c r="C660" s="17">
        <v>58</v>
      </c>
      <c r="D660" s="20">
        <f>$K660+$R660+$Y660+$AF660+$AM660+$AT660</f>
        <v>299</v>
      </c>
      <c r="E660" s="21">
        <f>$L660+$S660+$Z660+$AG660+$AN660+$AU660</f>
        <v>68</v>
      </c>
      <c r="F660" s="21">
        <f>$M660+$T660+$AA660+$AH660+$AO660+$AV660</f>
        <v>4298</v>
      </c>
      <c r="G660" s="22">
        <f>MAX($N660,$U660,$AB660,$AI660,$AP660,$AW660)</f>
        <v>98</v>
      </c>
      <c r="H660" s="22">
        <f>$O660+$V660+$AC660+$AJ660+$AQ660+$AX660</f>
        <v>9</v>
      </c>
      <c r="I660" s="22">
        <f>$P660+$W660+$AD660+$AK660+$AR660+$AY660</f>
        <v>0</v>
      </c>
      <c r="J660" s="23">
        <f>IF(D660-E660&lt;&gt;0,F660/(D660-E660),"")</f>
        <v>18.606060606060606</v>
      </c>
      <c r="K660" s="24">
        <v>225</v>
      </c>
      <c r="L660" s="24">
        <v>46</v>
      </c>
      <c r="M660" s="24">
        <v>2663</v>
      </c>
      <c r="N660" s="24">
        <v>69</v>
      </c>
      <c r="O660" s="24">
        <v>3</v>
      </c>
      <c r="P660" s="24"/>
      <c r="Q660" s="26">
        <f>IF(K660-L660&lt;&gt;0,M660/(K660-L660),"")</f>
        <v>14.87709497206704</v>
      </c>
      <c r="R660" s="38">
        <v>73</v>
      </c>
      <c r="S660" s="38">
        <f>(12+2+4+2)+1</f>
        <v>21</v>
      </c>
      <c r="T660" s="38">
        <v>1537</v>
      </c>
      <c r="U660" s="38">
        <v>97</v>
      </c>
      <c r="V660" s="38">
        <v>5</v>
      </c>
      <c r="W660" s="38"/>
      <c r="X660" s="29">
        <f>IF(R660-S660&lt;&gt;0,T660/(R660-S660),"")</f>
        <v>29.557692307692307</v>
      </c>
      <c r="Y660" s="30"/>
      <c r="Z660" s="30"/>
      <c r="AA660" s="30"/>
      <c r="AB660" s="30"/>
      <c r="AC660" s="30"/>
      <c r="AD660" s="30"/>
      <c r="AE660" s="31">
        <f>IF(Y660-Z660&lt;&gt;0,AA660/(Y660-Z660),"")</f>
      </c>
      <c r="AF660" s="32">
        <v>1</v>
      </c>
      <c r="AG660" s="32">
        <v>1</v>
      </c>
      <c r="AH660" s="32">
        <v>98</v>
      </c>
      <c r="AI660" s="32">
        <v>98</v>
      </c>
      <c r="AJ660" s="32">
        <v>1</v>
      </c>
      <c r="AK660" s="32"/>
      <c r="AL660" s="33">
        <f>IF(AF660-AG660&lt;&gt;0,AH660/(AF660-AG660),"")</f>
      </c>
      <c r="AM660" s="34"/>
      <c r="AN660" s="34"/>
      <c r="AO660" s="34"/>
      <c r="AP660" s="34"/>
      <c r="AQ660" s="34"/>
      <c r="AR660" s="34"/>
      <c r="AS660" s="35">
        <f>IF(AM660-AN660&lt;&gt;0,AO660/(AM660-AN660),"")</f>
      </c>
      <c r="AT660" s="36"/>
      <c r="AU660" s="36"/>
      <c r="AV660" s="36"/>
      <c r="AW660" s="36"/>
      <c r="AX660" s="36"/>
      <c r="AY660" s="36"/>
      <c r="AZ660" s="36">
        <f>IF(AT660-AU660&lt;&gt;0,AV660/(AT660-AU660),"")</f>
      </c>
    </row>
    <row r="661" spans="1:52" ht="12.75" customHeight="1">
      <c r="A661" s="17" t="s">
        <v>675</v>
      </c>
      <c r="B661" s="17"/>
      <c r="C661" s="17">
        <v>213</v>
      </c>
      <c r="D661" s="20">
        <f>$K661+$R661+$Y661+$AF661+$AM661+$AT661</f>
        <v>1</v>
      </c>
      <c r="E661" s="21">
        <f>$L661+$S661+$Z661+$AG661+$AN661+$AU661</f>
        <v>1</v>
      </c>
      <c r="F661" s="21">
        <f>$M661+$T661+$AA661+$AH661+$AO661+$AV661</f>
        <v>3</v>
      </c>
      <c r="G661" s="22">
        <f>MAX($N661,$U661,$AB661,$AI661,$AP661,$AW661)</f>
        <v>3</v>
      </c>
      <c r="H661" s="22">
        <f>$O661+$V661+$AC661+$AJ661+$AQ661+$AX661</f>
        <v>0</v>
      </c>
      <c r="I661" s="22">
        <f>$P661+$W661+$AD661+$AK661+$AR661+$AY661</f>
        <v>0</v>
      </c>
      <c r="J661" s="23">
        <f>IF(D661-E661&lt;&gt;0,F661/(D661-E661),"")</f>
      </c>
      <c r="K661" s="24"/>
      <c r="L661" s="24"/>
      <c r="M661" s="24"/>
      <c r="N661" s="24"/>
      <c r="O661" s="24"/>
      <c r="P661" s="24"/>
      <c r="Q661" s="26">
        <f>IF(K661-L661&lt;&gt;0,M661/(K661-L661),"")</f>
      </c>
      <c r="R661" s="27"/>
      <c r="S661" s="27"/>
      <c r="T661" s="27"/>
      <c r="U661" s="27"/>
      <c r="V661" s="27"/>
      <c r="W661" s="27"/>
      <c r="X661" s="29">
        <f>IF(R661-S661&lt;&gt;0,T661/(R661-S661),"")</f>
      </c>
      <c r="Y661" s="30">
        <v>1</v>
      </c>
      <c r="Z661" s="30">
        <v>1</v>
      </c>
      <c r="AA661" s="30">
        <v>3</v>
      </c>
      <c r="AB661" s="30">
        <v>3</v>
      </c>
      <c r="AC661" s="30"/>
      <c r="AD661" s="30"/>
      <c r="AE661" s="31">
        <f>IF(Y661-Z661&lt;&gt;0,AA661/(Y661-Z661),"")</f>
      </c>
      <c r="AF661" s="32"/>
      <c r="AG661" s="32"/>
      <c r="AH661" s="32"/>
      <c r="AI661" s="32"/>
      <c r="AJ661" s="32"/>
      <c r="AK661" s="32"/>
      <c r="AL661" s="33">
        <f>IF(AF661-AG661&lt;&gt;0,AH661/(AF661-AG661),"")</f>
      </c>
      <c r="AM661" s="34"/>
      <c r="AN661" s="34"/>
      <c r="AO661" s="34"/>
      <c r="AP661" s="34"/>
      <c r="AQ661" s="34"/>
      <c r="AR661" s="34"/>
      <c r="AS661" s="35">
        <f>IF(AM661-AN661&lt;&gt;0,AO661/(AM661-AN661),"")</f>
      </c>
      <c r="AT661" s="36"/>
      <c r="AU661" s="36"/>
      <c r="AV661" s="36"/>
      <c r="AW661" s="36"/>
      <c r="AX661" s="36"/>
      <c r="AY661" s="36"/>
      <c r="AZ661" s="36">
        <f>IF(AT661-AU661&lt;&gt;0,AV661/(AT661-AU661),"")</f>
      </c>
    </row>
    <row r="662" spans="1:52" ht="12.75" customHeight="1">
      <c r="A662" s="17" t="s">
        <v>676</v>
      </c>
      <c r="B662" s="17"/>
      <c r="C662" s="17">
        <v>485</v>
      </c>
      <c r="D662" s="20">
        <f>$K662+$R662+$Y662+$AF662+$AM662+$AT662</f>
        <v>3</v>
      </c>
      <c r="E662" s="21">
        <f>$L662+$S662+$Z662+$AG662+$AN662+$AU662</f>
        <v>0</v>
      </c>
      <c r="F662" s="21">
        <f>$M662+$T662+$AA662+$AH662+$AO662+$AV662</f>
        <v>9</v>
      </c>
      <c r="G662" s="22">
        <f>MAX($N662,$U662,$AB662,$AI662,$AP662,$AW662)</f>
        <v>7</v>
      </c>
      <c r="H662" s="22">
        <f>$O662+$V662+$AC662+$AJ662+$AQ662+$AX662</f>
        <v>0</v>
      </c>
      <c r="I662" s="22">
        <f>$P662+$W662+$AD662+$AK662+$AR662+$AY662</f>
        <v>0</v>
      </c>
      <c r="J662" s="23">
        <f>IF(D662-E662&lt;&gt;0,F662/(D662-E662),"")</f>
        <v>3</v>
      </c>
      <c r="K662" s="24"/>
      <c r="L662" s="24"/>
      <c r="M662" s="24"/>
      <c r="N662" s="24"/>
      <c r="O662" s="24"/>
      <c r="P662" s="24"/>
      <c r="Q662" s="26">
        <f>IF(K662-L662&lt;&gt;0,M662/(K662-L662),"")</f>
      </c>
      <c r="R662" s="27"/>
      <c r="S662" s="27"/>
      <c r="T662" s="27"/>
      <c r="U662" s="27"/>
      <c r="V662" s="27"/>
      <c r="W662" s="27"/>
      <c r="X662" s="29">
        <f>IF(R662-S662&lt;&gt;0,T662/(R662-S662),"")</f>
      </c>
      <c r="Y662" s="30"/>
      <c r="Z662" s="30"/>
      <c r="AA662" s="30"/>
      <c r="AB662" s="30"/>
      <c r="AC662" s="30"/>
      <c r="AD662" s="30"/>
      <c r="AE662" s="31">
        <f>IF(Y662-Z662&lt;&gt;0,AA662/(Y662-Z662),"")</f>
      </c>
      <c r="AF662" s="32">
        <v>1</v>
      </c>
      <c r="AG662" s="32">
        <v>0</v>
      </c>
      <c r="AH662" s="32">
        <v>7</v>
      </c>
      <c r="AI662" s="32">
        <v>7</v>
      </c>
      <c r="AJ662" s="32"/>
      <c r="AK662" s="32"/>
      <c r="AL662" s="33">
        <f>IF(AF662-AG662&lt;&gt;0,AH662/(AF662-AG662),"")</f>
        <v>7</v>
      </c>
      <c r="AM662" s="34">
        <v>2</v>
      </c>
      <c r="AN662" s="34">
        <v>0</v>
      </c>
      <c r="AO662" s="34">
        <v>2</v>
      </c>
      <c r="AP662" s="34">
        <v>2</v>
      </c>
      <c r="AQ662" s="34"/>
      <c r="AR662" s="34"/>
      <c r="AS662" s="35">
        <f>IF(AM662-AN662&lt;&gt;0,AO662/(AM662-AN662),"")</f>
        <v>1</v>
      </c>
      <c r="AT662" s="36"/>
      <c r="AU662" s="36"/>
      <c r="AV662" s="36"/>
      <c r="AW662" s="36"/>
      <c r="AX662" s="36"/>
      <c r="AY662" s="36"/>
      <c r="AZ662" s="36">
        <f>IF(AT662-AU662&lt;&gt;0,AV662/(AT662-AU662),"")</f>
      </c>
    </row>
    <row r="663" spans="1:52" ht="12.75" customHeight="1">
      <c r="A663" s="17" t="s">
        <v>677</v>
      </c>
      <c r="B663" s="17"/>
      <c r="C663" s="17">
        <v>422</v>
      </c>
      <c r="D663" s="20">
        <f>$K663+$R663+$Y663+$AF663+$AM663+$AT663</f>
        <v>1</v>
      </c>
      <c r="E663" s="21">
        <f>$L663+$S663+$Z663+$AG663+$AN663+$AU663</f>
        <v>0</v>
      </c>
      <c r="F663" s="21">
        <f>$M663+$T663+$AA663+$AH663+$AO663+$AV663</f>
        <v>2</v>
      </c>
      <c r="G663" s="22">
        <f>MAX($N663,$U663,$AB663,$AI663,$AP663,$AW663)</f>
        <v>2</v>
      </c>
      <c r="H663" s="22">
        <f>$O663+$V663+$AC663+$AJ663+$AQ663+$AX663</f>
        <v>0</v>
      </c>
      <c r="I663" s="22">
        <f>$P663+$W663+$AD663+$AK663+$AR663+$AY663</f>
        <v>0</v>
      </c>
      <c r="J663" s="23">
        <f>IF(D663-E663&lt;&gt;0,F663/(D663-E663),"")</f>
        <v>2</v>
      </c>
      <c r="K663" s="24"/>
      <c r="L663" s="24"/>
      <c r="M663" s="24"/>
      <c r="N663" s="24"/>
      <c r="O663" s="24"/>
      <c r="P663" s="24"/>
      <c r="Q663" s="26">
        <f>IF(K663-L663&lt;&gt;0,M663/(K663-L663),"")</f>
      </c>
      <c r="R663" s="27"/>
      <c r="S663" s="27"/>
      <c r="T663" s="27"/>
      <c r="U663" s="27"/>
      <c r="V663" s="27"/>
      <c r="W663" s="27"/>
      <c r="X663" s="29">
        <f>IF(R663-S663&lt;&gt;0,T663/(R663-S663),"")</f>
      </c>
      <c r="Y663" s="30"/>
      <c r="Z663" s="30"/>
      <c r="AA663" s="30"/>
      <c r="AB663" s="30"/>
      <c r="AC663" s="30"/>
      <c r="AD663" s="30"/>
      <c r="AE663" s="31">
        <f>IF(Y663-Z663&lt;&gt;0,AA663/(Y663-Z663),"")</f>
      </c>
      <c r="AF663" s="32"/>
      <c r="AG663" s="32"/>
      <c r="AH663" s="32"/>
      <c r="AI663" s="32"/>
      <c r="AJ663" s="32"/>
      <c r="AK663" s="32"/>
      <c r="AL663" s="33">
        <f>IF(AF663-AG663&lt;&gt;0,AH663/(AF663-AG663),"")</f>
      </c>
      <c r="AM663" s="34">
        <v>1</v>
      </c>
      <c r="AN663" s="34">
        <v>0</v>
      </c>
      <c r="AO663" s="34">
        <v>2</v>
      </c>
      <c r="AP663" s="34">
        <v>2</v>
      </c>
      <c r="AQ663" s="34"/>
      <c r="AR663" s="34"/>
      <c r="AS663" s="35">
        <f>IF(AM663-AN663&lt;&gt;0,AO663/(AM663-AN663),"")</f>
        <v>2</v>
      </c>
      <c r="AT663" s="36"/>
      <c r="AU663" s="36"/>
      <c r="AV663" s="36"/>
      <c r="AW663" s="36"/>
      <c r="AX663" s="36"/>
      <c r="AY663" s="36"/>
      <c r="AZ663" s="36">
        <f>IF(AT663-AU663&lt;&gt;0,AV663/(AT663-AU663),"")</f>
      </c>
    </row>
    <row r="664" spans="1:52" ht="12.75" customHeight="1">
      <c r="A664" s="17" t="s">
        <v>678</v>
      </c>
      <c r="B664" s="17"/>
      <c r="C664" s="17">
        <v>152</v>
      </c>
      <c r="D664" s="20">
        <f>$K664+$R664+$Y664+$AF664+$AM664+$AT664</f>
        <v>76</v>
      </c>
      <c r="E664" s="21">
        <f>$L664+$S664+$Z664+$AG664+$AN664+$AU664</f>
        <v>28</v>
      </c>
      <c r="F664" s="21">
        <f>$M664+$T664+$AA664+$AH664+$AO664+$AV664</f>
        <v>547</v>
      </c>
      <c r="G664" s="22">
        <f>MAX($N664,$U664,$AB664,$AI664,$AP664,$AW664)</f>
        <v>34</v>
      </c>
      <c r="H664" s="22">
        <f>$O664+$V664+$AC664+$AJ664+$AQ664+$AX664</f>
        <v>0</v>
      </c>
      <c r="I664" s="22">
        <f>$P664+$W664+$AD664+$AK664+$AR664+$AY664</f>
        <v>0</v>
      </c>
      <c r="J664" s="23">
        <f>IF(D664-E664&lt;&gt;0,F664/(D664-E664),"")</f>
        <v>11.395833333333334</v>
      </c>
      <c r="K664" s="24"/>
      <c r="L664" s="24"/>
      <c r="M664" s="24"/>
      <c r="N664" s="24"/>
      <c r="O664" s="24"/>
      <c r="P664" s="24"/>
      <c r="Q664" s="26">
        <f>IF(K664-L664&lt;&gt;0,M664/(K664-L664),"")</f>
      </c>
      <c r="R664" s="27"/>
      <c r="S664" s="27"/>
      <c r="T664" s="27"/>
      <c r="U664" s="27"/>
      <c r="V664" s="27"/>
      <c r="W664" s="27"/>
      <c r="X664" s="29">
        <f>IF(R664-S664&lt;&gt;0,T664/(R664-S664),"")</f>
      </c>
      <c r="Y664" s="30">
        <v>46</v>
      </c>
      <c r="Z664" s="30">
        <v>17</v>
      </c>
      <c r="AA664" s="30">
        <v>351</v>
      </c>
      <c r="AB664" s="30">
        <v>31</v>
      </c>
      <c r="AC664" s="30"/>
      <c r="AD664" s="30"/>
      <c r="AE664" s="31">
        <f>IF(Y664-Z664&lt;&gt;0,AA664/(Y664-Z664),"")</f>
        <v>12.10344827586207</v>
      </c>
      <c r="AF664" s="32">
        <v>30</v>
      </c>
      <c r="AG664" s="32">
        <v>11</v>
      </c>
      <c r="AH664" s="32">
        <v>196</v>
      </c>
      <c r="AI664" s="32">
        <v>34</v>
      </c>
      <c r="AJ664" s="32"/>
      <c r="AK664" s="32"/>
      <c r="AL664" s="33">
        <f>IF(AF664-AG664&lt;&gt;0,AH664/(AF664-AG664),"")</f>
        <v>10.31578947368421</v>
      </c>
      <c r="AM664" s="34"/>
      <c r="AN664" s="34"/>
      <c r="AO664" s="34"/>
      <c r="AP664" s="34"/>
      <c r="AQ664" s="34"/>
      <c r="AR664" s="34"/>
      <c r="AS664" s="35">
        <f>IF(AM664-AN664&lt;&gt;0,AO664/(AM664-AN664),"")</f>
      </c>
      <c r="AT664" s="36"/>
      <c r="AU664" s="36"/>
      <c r="AV664" s="36"/>
      <c r="AW664" s="36"/>
      <c r="AX664" s="36"/>
      <c r="AY664" s="36"/>
      <c r="AZ664" s="36">
        <f>IF(AT664-AU664&lt;&gt;0,AV664/(AT664-AU664),"")</f>
      </c>
    </row>
    <row r="665" spans="1:52" ht="12.75" customHeight="1">
      <c r="A665" s="17" t="s">
        <v>679</v>
      </c>
      <c r="B665" s="17"/>
      <c r="C665" s="17">
        <v>606</v>
      </c>
      <c r="D665" s="20">
        <f>$K665+$R665+$Y665+$AF665+$AM665+$AT665</f>
        <v>1</v>
      </c>
      <c r="E665" s="21">
        <f>$L665+$S665+$Z665+$AG665+$AN665+$AU665</f>
        <v>0</v>
      </c>
      <c r="F665" s="21">
        <f>$M665+$T665+$AA665+$AH665+$AO665+$AV665</f>
        <v>4</v>
      </c>
      <c r="G665" s="22">
        <f>MAX($N665,$U665,$AB665,$AI665,$AP665,$AW665)</f>
        <v>4</v>
      </c>
      <c r="H665" s="22">
        <f>$O665+$V665+$AC665+$AJ665+$AQ665+$AX665</f>
        <v>0</v>
      </c>
      <c r="I665" s="22">
        <f>$P665+$W665+$AD665+$AK665+$AR665+$AY665</f>
        <v>0</v>
      </c>
      <c r="J665" s="23">
        <f>IF(D665-E665&lt;&gt;0,F665/(D665-E665),"")</f>
        <v>4</v>
      </c>
      <c r="K665" s="24"/>
      <c r="L665" s="24"/>
      <c r="M665" s="24"/>
      <c r="N665" s="24"/>
      <c r="O665" s="24"/>
      <c r="P665" s="24"/>
      <c r="Q665" s="26"/>
      <c r="R665" s="27"/>
      <c r="S665" s="27"/>
      <c r="T665" s="27"/>
      <c r="U665" s="27"/>
      <c r="V665" s="27"/>
      <c r="W665" s="27"/>
      <c r="X665" s="29"/>
      <c r="Y665" s="30"/>
      <c r="Z665" s="30"/>
      <c r="AA665" s="30"/>
      <c r="AB665" s="30"/>
      <c r="AC665" s="30"/>
      <c r="AD665" s="30"/>
      <c r="AE665" s="31"/>
      <c r="AF665" s="32"/>
      <c r="AG665" s="32"/>
      <c r="AH665" s="32"/>
      <c r="AI665" s="32"/>
      <c r="AJ665" s="32"/>
      <c r="AK665" s="32"/>
      <c r="AL665" s="33">
        <f>IF(AF665-AG665&lt;&gt;0,AH665/(AF665-AG665),"")</f>
      </c>
      <c r="AM665" s="34">
        <v>1</v>
      </c>
      <c r="AN665" s="34">
        <v>0</v>
      </c>
      <c r="AO665" s="34">
        <v>4</v>
      </c>
      <c r="AP665" s="34">
        <v>4</v>
      </c>
      <c r="AQ665" s="34"/>
      <c r="AR665" s="34"/>
      <c r="AS665" s="35">
        <f>IF(AM665-AN665&lt;&gt;0,AO665/(AM665-AN665),"")</f>
        <v>4</v>
      </c>
      <c r="AT665" s="36"/>
      <c r="AU665" s="36"/>
      <c r="AV665" s="36"/>
      <c r="AW665" s="36"/>
      <c r="AX665" s="36"/>
      <c r="AY665" s="36"/>
      <c r="AZ665" s="36">
        <f>IF(AT665-AU665&lt;&gt;0,AV665/(AT665-AU665),"")</f>
      </c>
    </row>
    <row r="666" spans="1:52" ht="12.75" customHeight="1">
      <c r="A666" s="17" t="s">
        <v>680</v>
      </c>
      <c r="B666" s="17"/>
      <c r="C666" s="17">
        <v>561</v>
      </c>
      <c r="D666" s="20">
        <f>$K666+$R666+$Y666+$AF666+$AM666+$AT666</f>
        <v>21</v>
      </c>
      <c r="E666" s="21">
        <f>$L666+$S666+$Z666+$AG666+$AN666+$AU666</f>
        <v>4</v>
      </c>
      <c r="F666" s="21">
        <f>$M666+$T666+$AA666+$AH666+$AO666+$AV666</f>
        <v>272</v>
      </c>
      <c r="G666" s="22">
        <f>MAX($N666,$U666,$AB666,$AI666,$AP666,$AW666)</f>
        <v>46</v>
      </c>
      <c r="H666" s="22">
        <f>$O666+$V666+$AC666+$AJ666+$AQ666+$AX666</f>
        <v>0</v>
      </c>
      <c r="I666" s="22">
        <f>$P666+$W666+$AD666+$AK666+$AR666+$AY666</f>
        <v>0</v>
      </c>
      <c r="J666" s="23">
        <f>IF(D666-E666&lt;&gt;0,F666/(D666-E666),"")</f>
        <v>16</v>
      </c>
      <c r="K666" s="24"/>
      <c r="L666" s="24"/>
      <c r="M666" s="24"/>
      <c r="N666" s="24"/>
      <c r="O666" s="24"/>
      <c r="P666" s="24"/>
      <c r="Q666" s="26">
        <f>IF(K666-L666&lt;&gt;0,M666/(K666-L666),"")</f>
      </c>
      <c r="R666" s="27"/>
      <c r="S666" s="27"/>
      <c r="T666" s="27"/>
      <c r="U666" s="27"/>
      <c r="V666" s="27"/>
      <c r="W666" s="27"/>
      <c r="X666" s="29">
        <f>IF(R666-S666&lt;&gt;0,T666/(R666-S666),"")</f>
      </c>
      <c r="Y666" s="39">
        <v>1</v>
      </c>
      <c r="Z666" s="39">
        <v>1</v>
      </c>
      <c r="AA666" s="39">
        <v>5</v>
      </c>
      <c r="AB666" s="30">
        <v>5</v>
      </c>
      <c r="AC666" s="30"/>
      <c r="AD666" s="30"/>
      <c r="AE666" s="31">
        <f>IF(Y666-Z666&lt;&gt;0,AA666/(Y666-Z666),"")</f>
      </c>
      <c r="AF666" s="28">
        <v>12</v>
      </c>
      <c r="AG666" s="28">
        <v>2</v>
      </c>
      <c r="AH666" s="28">
        <v>197</v>
      </c>
      <c r="AI666" s="32">
        <v>46</v>
      </c>
      <c r="AJ666" s="32"/>
      <c r="AK666" s="32"/>
      <c r="AL666" s="33">
        <f>IF(AF666-AG666&lt;&gt;0,AH666/(AF666-AG666),"")</f>
        <v>19.7</v>
      </c>
      <c r="AM666" s="40">
        <v>8</v>
      </c>
      <c r="AN666" s="40">
        <v>1</v>
      </c>
      <c r="AO666" s="40">
        <v>70</v>
      </c>
      <c r="AP666" s="40">
        <v>30</v>
      </c>
      <c r="AQ666" s="40"/>
      <c r="AR666" s="40"/>
      <c r="AS666" s="35">
        <f>IF(AM666-AN666&lt;&gt;0,AO666/(AM666-AN666),"")</f>
        <v>10</v>
      </c>
      <c r="AT666" s="36"/>
      <c r="AU666" s="36"/>
      <c r="AV666" s="36"/>
      <c r="AW666" s="36"/>
      <c r="AX666" s="36"/>
      <c r="AY666" s="36"/>
      <c r="AZ666" s="36">
        <f>IF(AT666-AU666&lt;&gt;0,AV666/(AT666-AU666),"")</f>
      </c>
    </row>
    <row r="667" spans="1:52" ht="12.75" customHeight="1">
      <c r="A667" s="17" t="s">
        <v>681</v>
      </c>
      <c r="B667" s="17"/>
      <c r="C667" s="17">
        <v>588</v>
      </c>
      <c r="D667" s="20">
        <f>$K667+$R667+$Y667+$AF667+$AM667+$AT667</f>
        <v>35</v>
      </c>
      <c r="E667" s="21">
        <f>$L667+$S667+$Z667+$AG667+$AN667+$AU667</f>
        <v>3</v>
      </c>
      <c r="F667" s="21">
        <f>$M667+$T667+$AA667+$AH667+$AO667+$AV667</f>
        <v>441</v>
      </c>
      <c r="G667" s="22">
        <f>MAX($N667,$U667,$AB667,$AI667,$AP667,$AW667)</f>
        <v>37</v>
      </c>
      <c r="H667" s="22">
        <f>$O667+$V667+$AC667+$AJ667+$AQ667+$AX667</f>
        <v>0</v>
      </c>
      <c r="I667" s="22">
        <f>$P667+$W667+$AD667+$AK667+$AR667+$AY667</f>
        <v>0</v>
      </c>
      <c r="J667" s="23">
        <f>IF(D667-E667&lt;&gt;0,F667/(D667-E667),"")</f>
        <v>13.78125</v>
      </c>
      <c r="K667" s="24">
        <v>3</v>
      </c>
      <c r="L667" s="24">
        <v>0</v>
      </c>
      <c r="M667" s="24">
        <v>16</v>
      </c>
      <c r="N667" s="24">
        <v>15</v>
      </c>
      <c r="O667" s="24"/>
      <c r="P667" s="24"/>
      <c r="Q667" s="26">
        <f>IF(K667-L667&lt;&gt;0,M667/(K667-L667),"")</f>
        <v>5.333333333333333</v>
      </c>
      <c r="R667" s="27">
        <v>31</v>
      </c>
      <c r="S667" s="27">
        <v>3</v>
      </c>
      <c r="T667" s="27">
        <v>406</v>
      </c>
      <c r="U667" s="27">
        <v>37</v>
      </c>
      <c r="V667" s="27"/>
      <c r="W667" s="27"/>
      <c r="X667" s="29">
        <f>IF(R667-S667&lt;&gt;0,T667/(R667-S667),"")</f>
        <v>14.5</v>
      </c>
      <c r="Y667" s="39"/>
      <c r="Z667" s="39"/>
      <c r="AA667" s="39"/>
      <c r="AB667" s="30"/>
      <c r="AC667" s="30"/>
      <c r="AD667" s="30"/>
      <c r="AE667" s="31">
        <f>IF(Y667-Z667&lt;&gt;0,AA667/(Y667-Z667),"")</f>
      </c>
      <c r="AF667" s="28"/>
      <c r="AG667" s="28"/>
      <c r="AH667" s="28"/>
      <c r="AI667" s="32"/>
      <c r="AJ667" s="32"/>
      <c r="AK667" s="32"/>
      <c r="AL667" s="33">
        <f>IF(AF667-AG667&lt;&gt;0,AH667/(AF667-AG667),"")</f>
      </c>
      <c r="AM667" s="40">
        <v>1</v>
      </c>
      <c r="AN667" s="40">
        <v>0</v>
      </c>
      <c r="AO667" s="40">
        <v>19</v>
      </c>
      <c r="AP667" s="40">
        <v>19</v>
      </c>
      <c r="AQ667" s="40"/>
      <c r="AR667" s="40"/>
      <c r="AS667" s="35">
        <f>IF(AM667-AN667&lt;&gt;0,AO667/(AM667-AN667),"")</f>
        <v>19</v>
      </c>
      <c r="AT667" s="36"/>
      <c r="AU667" s="36"/>
      <c r="AV667" s="36"/>
      <c r="AW667" s="36"/>
      <c r="AX667" s="36"/>
      <c r="AY667" s="36"/>
      <c r="AZ667" s="36">
        <f>IF(AT667-AU667&lt;&gt;0,AV667/(AT667-AU667),"")</f>
      </c>
    </row>
    <row r="668" spans="1:52" ht="12.75" customHeight="1">
      <c r="A668" s="17" t="s">
        <v>682</v>
      </c>
      <c r="B668" s="17">
        <v>1974</v>
      </c>
      <c r="C668" s="17">
        <v>25</v>
      </c>
      <c r="D668" s="20">
        <f>$K668+$R668+$Y668+$AF668+$AM668+$AT668</f>
        <v>6</v>
      </c>
      <c r="E668" s="21">
        <f>$L668+$S668+$Z668+$AG668+$AN668+$AU668</f>
        <v>0</v>
      </c>
      <c r="F668" s="21">
        <f>$M668+$T668+$AA668+$AH668+$AO668+$AV668</f>
        <v>82</v>
      </c>
      <c r="G668" s="22">
        <f>MAX($N668,$U668,$AB668,$AI668,$AP668,$AW668)</f>
        <v>33</v>
      </c>
      <c r="H668" s="22">
        <f>$O668+$V668+$AC668+$AJ668+$AQ668+$AX668</f>
        <v>0</v>
      </c>
      <c r="I668" s="22">
        <f>$P668+$W668+$AD668+$AK668+$AR668+$AY668</f>
        <v>0</v>
      </c>
      <c r="J668" s="23">
        <f>IF(D668-E668&lt;&gt;0,F668/(D668-E668),"")</f>
        <v>13.666666666666666</v>
      </c>
      <c r="K668" s="24">
        <v>6</v>
      </c>
      <c r="L668" s="24">
        <v>0</v>
      </c>
      <c r="M668" s="24">
        <v>82</v>
      </c>
      <c r="N668" s="24">
        <v>33</v>
      </c>
      <c r="O668" s="24"/>
      <c r="P668" s="24"/>
      <c r="Q668" s="26">
        <f>IF(K668-L668&lt;&gt;0,M668/(K668-L668),"")</f>
        <v>13.666666666666666</v>
      </c>
      <c r="R668" s="38"/>
      <c r="S668" s="38"/>
      <c r="T668" s="38"/>
      <c r="U668" s="38"/>
      <c r="V668" s="38"/>
      <c r="W668" s="38"/>
      <c r="X668" s="29">
        <f>IF(R668-S668&lt;&gt;0,T668/(R668-S668),"")</f>
      </c>
      <c r="Y668" s="30"/>
      <c r="Z668" s="30"/>
      <c r="AA668" s="30"/>
      <c r="AB668" s="30"/>
      <c r="AC668" s="30"/>
      <c r="AD668" s="30"/>
      <c r="AE668" s="31">
        <f>IF(Y668-Z668&lt;&gt;0,AA668/(Y668-Z668),"")</f>
      </c>
      <c r="AF668" s="32"/>
      <c r="AG668" s="32"/>
      <c r="AH668" s="32"/>
      <c r="AI668" s="32"/>
      <c r="AJ668" s="32"/>
      <c r="AK668" s="32"/>
      <c r="AL668" s="33">
        <f>IF(AF668-AG668&lt;&gt;0,AH668/(AF668-AG668),"")</f>
      </c>
      <c r="AM668" s="34"/>
      <c r="AN668" s="34"/>
      <c r="AO668" s="34"/>
      <c r="AP668" s="34"/>
      <c r="AQ668" s="34"/>
      <c r="AR668" s="34"/>
      <c r="AS668" s="35">
        <f>IF(AM668-AN668&lt;&gt;0,AO668/(AM668-AN668),"")</f>
      </c>
      <c r="AT668" s="36"/>
      <c r="AU668" s="36"/>
      <c r="AV668" s="36"/>
      <c r="AW668" s="36"/>
      <c r="AX668" s="36"/>
      <c r="AY668" s="36"/>
      <c r="AZ668" s="36">
        <f>IF(AT668-AU668&lt;&gt;0,AV668/(AT668-AU668),"")</f>
      </c>
    </row>
    <row r="669" spans="1:52" ht="12.75" customHeight="1">
      <c r="A669" s="17" t="s">
        <v>683</v>
      </c>
      <c r="B669" s="17"/>
      <c r="C669" s="17">
        <v>212</v>
      </c>
      <c r="D669" s="20">
        <f>$K669+$R669+$Y669+$AF669+$AM669+$AT669</f>
        <v>1</v>
      </c>
      <c r="E669" s="21">
        <f>$L669+$S669+$Z669+$AG669+$AN669+$AU669</f>
        <v>1</v>
      </c>
      <c r="F669" s="21">
        <f>$M669+$T669+$AA669+$AH669+$AO669+$AV669</f>
        <v>16</v>
      </c>
      <c r="G669" s="22">
        <f>MAX($N669,$U669,$AB669,$AI669,$AP669,$AW669)</f>
        <v>16</v>
      </c>
      <c r="H669" s="22">
        <f>$O669+$V669+$AC669+$AJ669+$AQ669+$AX669</f>
        <v>0</v>
      </c>
      <c r="I669" s="22">
        <f>$P669+$W669+$AD669+$AK669+$AR669+$AY669</f>
        <v>0</v>
      </c>
      <c r="J669" s="23">
        <f>IF(D669-E669&lt;&gt;0,F669/(D669-E669),"")</f>
      </c>
      <c r="K669" s="24"/>
      <c r="L669" s="24"/>
      <c r="M669" s="24"/>
      <c r="N669" s="24"/>
      <c r="O669" s="24"/>
      <c r="P669" s="24"/>
      <c r="Q669" s="26">
        <f>IF(K669-L669&lt;&gt;0,M669/(K669-L669),"")</f>
      </c>
      <c r="R669" s="27"/>
      <c r="S669" s="27"/>
      <c r="T669" s="27"/>
      <c r="U669" s="27"/>
      <c r="V669" s="27"/>
      <c r="W669" s="27"/>
      <c r="X669" s="29">
        <f>IF(R669-S669&lt;&gt;0,T669/(R669-S669),"")</f>
      </c>
      <c r="Y669" s="30">
        <v>1</v>
      </c>
      <c r="Z669" s="30">
        <v>1</v>
      </c>
      <c r="AA669" s="30">
        <v>16</v>
      </c>
      <c r="AB669" s="30">
        <v>16</v>
      </c>
      <c r="AC669" s="30"/>
      <c r="AD669" s="30"/>
      <c r="AE669" s="31">
        <f>IF(Y669-Z669&lt;&gt;0,AA669/(Y669-Z669),"")</f>
      </c>
      <c r="AF669" s="32"/>
      <c r="AG669" s="32"/>
      <c r="AH669" s="32"/>
      <c r="AI669" s="32"/>
      <c r="AJ669" s="32"/>
      <c r="AK669" s="32"/>
      <c r="AL669" s="33">
        <f>IF(AF669-AG669&lt;&gt;0,AH669/(AF669-AG669),"")</f>
      </c>
      <c r="AM669" s="34"/>
      <c r="AN669" s="34"/>
      <c r="AO669" s="34"/>
      <c r="AP669" s="34"/>
      <c r="AQ669" s="34"/>
      <c r="AR669" s="34"/>
      <c r="AS669" s="35">
        <f>IF(AM669-AN669&lt;&gt;0,AO669/(AM669-AN669),"")</f>
      </c>
      <c r="AT669" s="36"/>
      <c r="AU669" s="36"/>
      <c r="AV669" s="36"/>
      <c r="AW669" s="36"/>
      <c r="AX669" s="36"/>
      <c r="AY669" s="36"/>
      <c r="AZ669" s="36">
        <f>IF(AT669-AU669&lt;&gt;0,AV669/(AT669-AU669),"")</f>
      </c>
    </row>
    <row r="670" spans="1:52" ht="12.75" customHeight="1">
      <c r="A670" s="17" t="s">
        <v>684</v>
      </c>
      <c r="B670" s="17">
        <v>1982</v>
      </c>
      <c r="C670" s="17">
        <v>65</v>
      </c>
      <c r="D670" s="20">
        <f>$K670+$R670+$Y670+$AF670+$AM670+$AT670</f>
        <v>66</v>
      </c>
      <c r="E670" s="21">
        <f>$L670+$S670+$Z670+$AG670+$AN670+$AU670</f>
        <v>27</v>
      </c>
      <c r="F670" s="21">
        <f>$M670+$T670+$AA670+$AH670+$AO670+$AV670</f>
        <v>297</v>
      </c>
      <c r="G670" s="22">
        <f>MAX($N670,$U670,$AB670,$AI670,$AP670,$AW670)</f>
        <v>31</v>
      </c>
      <c r="H670" s="22">
        <f>$O670+$V670+$AC670+$AJ670+$AQ670+$AX670</f>
        <v>0</v>
      </c>
      <c r="I670" s="22">
        <f>$P670+$W670+$AD670+$AK670+$AR670+$AY670</f>
        <v>0</v>
      </c>
      <c r="J670" s="23">
        <f>IF(D670-E670&lt;&gt;0,F670/(D670-E670),"")</f>
        <v>7.615384615384615</v>
      </c>
      <c r="K670" s="24">
        <v>1</v>
      </c>
      <c r="L670" s="24">
        <v>0</v>
      </c>
      <c r="M670" s="24">
        <v>4</v>
      </c>
      <c r="N670" s="24">
        <v>4</v>
      </c>
      <c r="O670" s="24"/>
      <c r="P670" s="24"/>
      <c r="Q670" s="26">
        <f>IF(K670-L670&lt;&gt;0,M670/(K670-L670),"")</f>
        <v>4</v>
      </c>
      <c r="R670" s="38">
        <v>25</v>
      </c>
      <c r="S670" s="38">
        <v>12</v>
      </c>
      <c r="T670" s="38">
        <v>143</v>
      </c>
      <c r="U670" s="38">
        <v>17</v>
      </c>
      <c r="V670" s="38"/>
      <c r="W670" s="38"/>
      <c r="X670" s="29">
        <f>IF(R670-S670&lt;&gt;0,T670/(R670-S670),"")</f>
        <v>11</v>
      </c>
      <c r="Y670" s="30">
        <v>37</v>
      </c>
      <c r="Z670" s="30">
        <v>14</v>
      </c>
      <c r="AA670" s="30">
        <v>138</v>
      </c>
      <c r="AB670" s="30">
        <v>31</v>
      </c>
      <c r="AC670" s="30"/>
      <c r="AD670" s="30"/>
      <c r="AE670" s="31">
        <f>IF(Y670-Z670&lt;&gt;0,AA670/(Y670-Z670),"")</f>
        <v>6</v>
      </c>
      <c r="AF670" s="32">
        <v>3</v>
      </c>
      <c r="AG670" s="32">
        <v>1</v>
      </c>
      <c r="AH670" s="32">
        <v>12</v>
      </c>
      <c r="AI670" s="32">
        <v>7</v>
      </c>
      <c r="AJ670" s="32"/>
      <c r="AK670" s="32"/>
      <c r="AL670" s="33">
        <f>IF(AF670-AG670&lt;&gt;0,AH670/(AF670-AG670),"")</f>
        <v>6</v>
      </c>
      <c r="AM670" s="34"/>
      <c r="AN670" s="34"/>
      <c r="AO670" s="34"/>
      <c r="AP670" s="34"/>
      <c r="AQ670" s="34"/>
      <c r="AR670" s="34"/>
      <c r="AS670" s="35">
        <f>IF(AM670-AN670&lt;&gt;0,AO670/(AM670-AN670),"")</f>
      </c>
      <c r="AT670" s="36"/>
      <c r="AU670" s="36"/>
      <c r="AV670" s="36"/>
      <c r="AW670" s="36"/>
      <c r="AX670" s="36"/>
      <c r="AY670" s="36"/>
      <c r="AZ670" s="36">
        <f>IF(AT670-AU670&lt;&gt;0,AV670/(AT670-AU670),"")</f>
      </c>
    </row>
    <row r="671" spans="1:52" ht="12.75" customHeight="1">
      <c r="A671" s="17" t="s">
        <v>685</v>
      </c>
      <c r="B671" s="17"/>
      <c r="C671" s="17">
        <v>216</v>
      </c>
      <c r="D671" s="20">
        <f>$K671+$R671+$Y671+$AF671+$AM671+$AT671</f>
        <v>1</v>
      </c>
      <c r="E671" s="21">
        <f>$L671+$S671+$Z671+$AG671+$AN671+$AU671</f>
        <v>0</v>
      </c>
      <c r="F671" s="21">
        <f>$M671+$T671+$AA671+$AH671+$AO671+$AV671</f>
        <v>1</v>
      </c>
      <c r="G671" s="22">
        <f>MAX($N671,$U671,$AB671,$AI671,$AP671,$AW671)</f>
        <v>1</v>
      </c>
      <c r="H671" s="22">
        <f>$O671+$V671+$AC671+$AJ671+$AQ671+$AX671</f>
        <v>0</v>
      </c>
      <c r="I671" s="22">
        <f>$P671+$W671+$AD671+$AK671+$AR671+$AY671</f>
        <v>0</v>
      </c>
      <c r="J671" s="23">
        <f>IF(D671-E671&lt;&gt;0,F671/(D671-E671),"")</f>
        <v>1</v>
      </c>
      <c r="K671" s="24"/>
      <c r="L671" s="24"/>
      <c r="M671" s="24"/>
      <c r="N671" s="24"/>
      <c r="O671" s="24"/>
      <c r="P671" s="24"/>
      <c r="Q671" s="26">
        <f>IF(K671-L671&lt;&gt;0,M671/(K671-L671),"")</f>
      </c>
      <c r="R671" s="27"/>
      <c r="S671" s="27"/>
      <c r="T671" s="27"/>
      <c r="U671" s="27"/>
      <c r="V671" s="27"/>
      <c r="W671" s="27"/>
      <c r="X671" s="29">
        <f>IF(R671-S671&lt;&gt;0,T671/(R671-S671),"")</f>
      </c>
      <c r="Y671" s="30">
        <v>1</v>
      </c>
      <c r="Z671" s="30">
        <v>0</v>
      </c>
      <c r="AA671" s="30">
        <v>1</v>
      </c>
      <c r="AB671" s="30">
        <v>1</v>
      </c>
      <c r="AC671" s="30"/>
      <c r="AD671" s="30"/>
      <c r="AE671" s="31">
        <f>IF(Y671-Z671&lt;&gt;0,AA671/(Y671-Z671),"")</f>
        <v>1</v>
      </c>
      <c r="AF671" s="32"/>
      <c r="AG671" s="32"/>
      <c r="AH671" s="32"/>
      <c r="AI671" s="32"/>
      <c r="AJ671" s="32"/>
      <c r="AK671" s="32"/>
      <c r="AL671" s="33">
        <f>IF(AF671-AG671&lt;&gt;0,AH671/(AF671-AG671),"")</f>
      </c>
      <c r="AM671" s="34"/>
      <c r="AN671" s="34"/>
      <c r="AO671" s="34"/>
      <c r="AP671" s="34"/>
      <c r="AQ671" s="34"/>
      <c r="AR671" s="34"/>
      <c r="AS671" s="35">
        <f>IF(AM671-AN671&lt;&gt;0,AO671/(AM671-AN671),"")</f>
      </c>
      <c r="AT671" s="36"/>
      <c r="AU671" s="36"/>
      <c r="AV671" s="36"/>
      <c r="AW671" s="36"/>
      <c r="AX671" s="36"/>
      <c r="AY671" s="36"/>
      <c r="AZ671" s="36">
        <f>IF(AT671-AU671&lt;&gt;0,AV671/(AT671-AU671),"")</f>
      </c>
    </row>
    <row r="672" spans="1:52" ht="12.75" customHeight="1">
      <c r="A672" s="17" t="s">
        <v>686</v>
      </c>
      <c r="B672" s="17"/>
      <c r="C672" s="17">
        <v>294</v>
      </c>
      <c r="D672" s="20">
        <f>$K672+$R672+$Y672+$AF672+$AM672+$AT672</f>
        <v>10</v>
      </c>
      <c r="E672" s="21">
        <f>$L672+$S672+$Z672+$AG672+$AN672+$AU672</f>
        <v>2</v>
      </c>
      <c r="F672" s="21">
        <f>$M672+$T672+$AA672+$AH672+$AO672+$AV672</f>
        <v>96</v>
      </c>
      <c r="G672" s="22">
        <f>MAX($N672,$U672,$AB672,$AI672,$AP672,$AW672)</f>
        <v>25</v>
      </c>
      <c r="H672" s="22">
        <f>$O672+$V672+$AC672+$AJ672+$AQ672+$AX672</f>
        <v>0</v>
      </c>
      <c r="I672" s="22">
        <f>$P672+$W672+$AD672+$AK672+$AR672+$AY672</f>
        <v>0</v>
      </c>
      <c r="J672" s="23">
        <f>IF(D672-E672&lt;&gt;0,F672/(D672-E672),"")</f>
        <v>12</v>
      </c>
      <c r="K672" s="24"/>
      <c r="L672" s="24"/>
      <c r="M672" s="24"/>
      <c r="N672" s="24"/>
      <c r="O672" s="24"/>
      <c r="P672" s="24"/>
      <c r="Q672" s="26">
        <f>IF(K672-L672&lt;&gt;0,M672/(K672-L672),"")</f>
      </c>
      <c r="R672" s="27"/>
      <c r="S672" s="27"/>
      <c r="T672" s="27"/>
      <c r="U672" s="27"/>
      <c r="V672" s="27"/>
      <c r="W672" s="27"/>
      <c r="X672" s="29">
        <f>IF(R672-S672&lt;&gt;0,T672/(R672-S672),"")</f>
      </c>
      <c r="Y672" s="30">
        <v>1</v>
      </c>
      <c r="Z672" s="30">
        <v>0</v>
      </c>
      <c r="AA672" s="30">
        <v>0</v>
      </c>
      <c r="AB672" s="30">
        <v>0</v>
      </c>
      <c r="AC672" s="30"/>
      <c r="AD672" s="30"/>
      <c r="AE672" s="31">
        <f>IF(Y672-Z672&lt;&gt;0,AA672/(Y672-Z672),"")</f>
        <v>0</v>
      </c>
      <c r="AF672" s="32">
        <v>9</v>
      </c>
      <c r="AG672" s="32">
        <v>2</v>
      </c>
      <c r="AH672" s="32">
        <v>96</v>
      </c>
      <c r="AI672" s="32">
        <v>25</v>
      </c>
      <c r="AJ672" s="32"/>
      <c r="AK672" s="32"/>
      <c r="AL672" s="33">
        <f>IF(AF672-AG672&lt;&gt;0,AH672/(AF672-AG672),"")</f>
        <v>13.714285714285714</v>
      </c>
      <c r="AM672" s="34"/>
      <c r="AN672" s="34"/>
      <c r="AO672" s="34"/>
      <c r="AP672" s="34"/>
      <c r="AQ672" s="34"/>
      <c r="AR672" s="34"/>
      <c r="AS672" s="35">
        <f>IF(AM672-AN672&lt;&gt;0,AO672/(AM672-AN672),"")</f>
      </c>
      <c r="AT672" s="36"/>
      <c r="AU672" s="36"/>
      <c r="AV672" s="36"/>
      <c r="AW672" s="36"/>
      <c r="AX672" s="36"/>
      <c r="AY672" s="36"/>
      <c r="AZ672" s="36">
        <f>IF(AT672-AU672&lt;&gt;0,AV672/(AT672-AU672),"")</f>
      </c>
    </row>
    <row r="673" spans="1:52" ht="12.75" customHeight="1">
      <c r="A673" s="51" t="s">
        <v>687</v>
      </c>
      <c r="B673" s="51"/>
      <c r="C673" s="17">
        <v>633</v>
      </c>
      <c r="D673" s="20">
        <f>$K673+$R673+$Y673+$AF673+$AM673+$AT673</f>
        <v>6</v>
      </c>
      <c r="E673" s="21">
        <f>$L673+$S673+$Z673+$AG673+$AN673+$AU673</f>
        <v>1</v>
      </c>
      <c r="F673" s="21">
        <f>$M673+$T673+$AA673+$AH673+$AO673+$AV673</f>
        <v>7</v>
      </c>
      <c r="G673" s="22">
        <f>MAX($N673,$U673,$AB673,$AI673,$AP673,$AW673)</f>
        <v>6</v>
      </c>
      <c r="H673" s="22">
        <f>$O673+$V673+$AC673+$AJ673+$AQ673+$AX673</f>
        <v>0</v>
      </c>
      <c r="I673" s="22">
        <f>$P673+$W673+$AD673+$AK673+$AR673+$AY673</f>
        <v>0</v>
      </c>
      <c r="J673" s="23">
        <f>IF(D673-E673&lt;&gt;0,F673/(D673-E673),"")</f>
        <v>1.4</v>
      </c>
      <c r="K673" s="36"/>
      <c r="L673" s="36"/>
      <c r="M673" s="36"/>
      <c r="N673" s="36"/>
      <c r="O673" s="36"/>
      <c r="P673" s="36"/>
      <c r="Q673" s="26">
        <f>IF(K673-L673&lt;&gt;0,M673/(K673-L673),"")</f>
      </c>
      <c r="R673" s="44"/>
      <c r="S673" s="44"/>
      <c r="T673" s="44"/>
      <c r="U673" s="44"/>
      <c r="V673" s="44"/>
      <c r="W673" s="44"/>
      <c r="X673" s="29">
        <f>IF(R673-S673&lt;&gt;0,T673/(R673-S673),"")</f>
      </c>
      <c r="Y673" s="52">
        <v>1</v>
      </c>
      <c r="Z673" s="52">
        <v>1</v>
      </c>
      <c r="AA673" s="52">
        <v>0</v>
      </c>
      <c r="AB673" s="69">
        <v>0</v>
      </c>
      <c r="AC673" s="52"/>
      <c r="AD673" s="52"/>
      <c r="AE673" s="31">
        <f>IF(Y673-Z673&lt;&gt;0,AA673/(Y673-Z673),"")</f>
      </c>
      <c r="AF673" s="47"/>
      <c r="AG673" s="47"/>
      <c r="AH673" s="47"/>
      <c r="AI673" s="47"/>
      <c r="AJ673" s="47"/>
      <c r="AK673" s="47"/>
      <c r="AL673" s="33">
        <f>IF(AF673-AG673&lt;&gt;0,AH673/(AF673-AG673),"")</f>
      </c>
      <c r="AM673" s="48">
        <v>3</v>
      </c>
      <c r="AN673" s="48">
        <v>0</v>
      </c>
      <c r="AO673" s="48">
        <v>1</v>
      </c>
      <c r="AP673" s="48">
        <v>1</v>
      </c>
      <c r="AQ673" s="48"/>
      <c r="AR673" s="48"/>
      <c r="AS673" s="35">
        <f>IF(AM673-AN673&lt;&gt;0,AO673/(AM673-AN673),"")</f>
        <v>0.3333333333333333</v>
      </c>
      <c r="AT673" s="36">
        <v>2</v>
      </c>
      <c r="AU673" s="36">
        <v>0</v>
      </c>
      <c r="AV673" s="36">
        <v>6</v>
      </c>
      <c r="AW673" s="36">
        <v>6</v>
      </c>
      <c r="AX673" s="36"/>
      <c r="AY673" s="36"/>
      <c r="AZ673" s="36">
        <f>IF(AT673-AU673&lt;&gt;0,AV673/(AT673-AU673),"")</f>
        <v>3</v>
      </c>
    </row>
    <row r="674" spans="1:52" ht="12.75" customHeight="1">
      <c r="A674" s="17" t="s">
        <v>688</v>
      </c>
      <c r="B674" s="17"/>
      <c r="C674" s="17">
        <v>210</v>
      </c>
      <c r="D674" s="20">
        <f>$K674+$R674+$Y674+$AF674+$AM674+$AT674</f>
        <v>1</v>
      </c>
      <c r="E674" s="21">
        <f>$L674+$S674+$Z674+$AG674+$AN674+$AU674</f>
        <v>0</v>
      </c>
      <c r="F674" s="21">
        <f>$M674+$T674+$AA674+$AH674+$AO674+$AV674</f>
        <v>23</v>
      </c>
      <c r="G674" s="22">
        <f>MAX($N674,$U674,$AB674,$AI674,$AP674,$AW674)</f>
        <v>23</v>
      </c>
      <c r="H674" s="22">
        <f>$O674+$V674+$AC674+$AJ674+$AQ674+$AX674</f>
        <v>0</v>
      </c>
      <c r="I674" s="22">
        <f>$P674+$W674+$AD674+$AK674+$AR674+$AY674</f>
        <v>0</v>
      </c>
      <c r="J674" s="23">
        <f>IF(D674-E674&lt;&gt;0,F674/(D674-E674),"")</f>
        <v>23</v>
      </c>
      <c r="K674" s="24"/>
      <c r="L674" s="24"/>
      <c r="M674" s="24"/>
      <c r="N674" s="24"/>
      <c r="O674" s="24"/>
      <c r="P674" s="24"/>
      <c r="Q674" s="26">
        <f>IF(K674-L674&lt;&gt;0,M674/(K674-L674),"")</f>
      </c>
      <c r="R674" s="27"/>
      <c r="S674" s="27"/>
      <c r="T674" s="27"/>
      <c r="U674" s="27"/>
      <c r="V674" s="27"/>
      <c r="W674" s="27"/>
      <c r="X674" s="29">
        <f>IF(R674-S674&lt;&gt;0,T674/(R674-S674),"")</f>
      </c>
      <c r="Y674" s="30">
        <v>1</v>
      </c>
      <c r="Z674" s="30">
        <v>0</v>
      </c>
      <c r="AA674" s="30">
        <v>23</v>
      </c>
      <c r="AB674" s="30">
        <v>23</v>
      </c>
      <c r="AC674" s="30"/>
      <c r="AD674" s="30"/>
      <c r="AE674" s="31">
        <f>IF(Y674-Z674&lt;&gt;0,AA674/(Y674-Z674),"")</f>
        <v>23</v>
      </c>
      <c r="AF674" s="32"/>
      <c r="AG674" s="32"/>
      <c r="AH674" s="32"/>
      <c r="AI674" s="32"/>
      <c r="AJ674" s="32"/>
      <c r="AK674" s="32"/>
      <c r="AL674" s="33">
        <f>IF(AF674-AG674&lt;&gt;0,AH674/(AF674-AG674),"")</f>
      </c>
      <c r="AM674" s="34"/>
      <c r="AN674" s="34"/>
      <c r="AO674" s="34"/>
      <c r="AP674" s="34"/>
      <c r="AQ674" s="34"/>
      <c r="AR674" s="34"/>
      <c r="AS674" s="35">
        <f>IF(AM674-AN674&lt;&gt;0,AO674/(AM674-AN674),"")</f>
      </c>
      <c r="AT674" s="36"/>
      <c r="AU674" s="36"/>
      <c r="AV674" s="36"/>
      <c r="AW674" s="36"/>
      <c r="AX674" s="36"/>
      <c r="AY674" s="36"/>
      <c r="AZ674" s="36">
        <f>IF(AT674-AU674&lt;&gt;0,AV674/(AT674-AU674),"")</f>
      </c>
    </row>
    <row r="675" spans="1:52" ht="12.75" customHeight="1">
      <c r="A675" s="17" t="s">
        <v>689</v>
      </c>
      <c r="B675" s="17"/>
      <c r="C675" s="17">
        <v>396</v>
      </c>
      <c r="D675" s="20">
        <f>$K675+$R675+$Y675+$AF675+$AM675+$AT675</f>
        <v>99</v>
      </c>
      <c r="E675" s="21">
        <f>$L675+$S675+$Z675+$AG675+$AN675+$AU675</f>
        <v>14</v>
      </c>
      <c r="F675" s="21">
        <f>$M675+$T675+$AA675+$AH675+$AO675+$AV675</f>
        <v>1511</v>
      </c>
      <c r="G675" s="22">
        <f>MAX($N675,$U675,$AB675,$AI675,$AP675,$AW675)</f>
        <v>78</v>
      </c>
      <c r="H675" s="22">
        <f>$O675+$V675+$AC675+$AJ675+$AQ675+$AX675</f>
        <v>2</v>
      </c>
      <c r="I675" s="22">
        <f>$P675+$W675+$AD675+$AK675+$AR675+$AY675</f>
        <v>0</v>
      </c>
      <c r="J675" s="23">
        <f>IF(D675-E675&lt;&gt;0,F675/(D675-E675),"")</f>
        <v>17.776470588235295</v>
      </c>
      <c r="K675" s="24">
        <v>93</v>
      </c>
      <c r="L675" s="24">
        <v>14</v>
      </c>
      <c r="M675" s="24">
        <v>1449</v>
      </c>
      <c r="N675" s="24">
        <v>78</v>
      </c>
      <c r="O675" s="24">
        <v>2</v>
      </c>
      <c r="P675" s="24"/>
      <c r="Q675" s="26">
        <f>IF(K675-L675&lt;&gt;0,M675/(K675-L675),"")</f>
        <v>18.341772151898734</v>
      </c>
      <c r="R675" s="27">
        <v>6</v>
      </c>
      <c r="S675" s="27">
        <v>0</v>
      </c>
      <c r="T675" s="27">
        <v>62</v>
      </c>
      <c r="U675" s="27">
        <v>23</v>
      </c>
      <c r="V675" s="27"/>
      <c r="W675" s="27"/>
      <c r="X675" s="29">
        <f>IF(R675-S675&lt;&gt;0,T675/(R675-S675),"")</f>
        <v>10.333333333333334</v>
      </c>
      <c r="Y675" s="30"/>
      <c r="Z675" s="30"/>
      <c r="AA675" s="30"/>
      <c r="AB675" s="30"/>
      <c r="AC675" s="30"/>
      <c r="AD675" s="30"/>
      <c r="AE675" s="31">
        <f>IF(Y675-Z675&lt;&gt;0,AA675/(Y675-Z675),"")</f>
      </c>
      <c r="AF675" s="32"/>
      <c r="AG675" s="32"/>
      <c r="AH675" s="32"/>
      <c r="AI675" s="32"/>
      <c r="AJ675" s="32"/>
      <c r="AK675" s="32"/>
      <c r="AL675" s="33">
        <f>IF(AF675-AG675&lt;&gt;0,AH675/(AF675-AG675),"")</f>
      </c>
      <c r="AM675" s="34"/>
      <c r="AN675" s="34"/>
      <c r="AO675" s="34"/>
      <c r="AP675" s="34"/>
      <c r="AQ675" s="34"/>
      <c r="AR675" s="34"/>
      <c r="AS675" s="35">
        <f>IF(AM675-AN675&lt;&gt;0,AO675/(AM675-AN675),"")</f>
      </c>
      <c r="AT675" s="36"/>
      <c r="AU675" s="36"/>
      <c r="AV675" s="36"/>
      <c r="AW675" s="36"/>
      <c r="AX675" s="36"/>
      <c r="AY675" s="36"/>
      <c r="AZ675" s="36">
        <f>IF(AT675-AU675&lt;&gt;0,AV675/(AT675-AU675),"")</f>
      </c>
    </row>
    <row r="676" spans="1:52" ht="12.75" customHeight="1">
      <c r="A676" s="17" t="s">
        <v>690</v>
      </c>
      <c r="B676" s="17"/>
      <c r="C676" s="17">
        <v>174</v>
      </c>
      <c r="D676" s="20">
        <f>$K676+$R676+$Y676+$AF676+$AM676+$AT676</f>
        <v>202</v>
      </c>
      <c r="E676" s="21">
        <f>$L676+$S676+$Z676+$AG676+$AN676+$AU676</f>
        <v>36</v>
      </c>
      <c r="F676" s="21">
        <f>$M676+$T676+$AA676+$AH676+$AO676+$AV676</f>
        <v>2002</v>
      </c>
      <c r="G676" s="22">
        <f>MAX($N676,$U676,$AB676,$AI676,$AP676,$AW676)</f>
        <v>78</v>
      </c>
      <c r="H676" s="22">
        <f>$O676+$V676+$AC676+$AJ676+$AQ676+$AX676</f>
        <v>3</v>
      </c>
      <c r="I676" s="22">
        <f>$P676+$W676+$AD676+$AK676+$AR676+$AY676</f>
        <v>0</v>
      </c>
      <c r="J676" s="23">
        <f>IF(D676-E676&lt;&gt;0,F676/(D676-E676),"")</f>
        <v>12.060240963855422</v>
      </c>
      <c r="K676" s="24"/>
      <c r="L676" s="24"/>
      <c r="M676" s="24"/>
      <c r="N676" s="24"/>
      <c r="O676" s="24"/>
      <c r="P676" s="24"/>
      <c r="Q676" s="26">
        <f>IF(K676-L676&lt;&gt;0,M676/(K676-L676),"")</f>
      </c>
      <c r="R676" s="38">
        <v>20</v>
      </c>
      <c r="S676" s="38">
        <v>2</v>
      </c>
      <c r="T676" s="38">
        <v>303</v>
      </c>
      <c r="U676" s="38">
        <v>60</v>
      </c>
      <c r="V676" s="38">
        <v>2</v>
      </c>
      <c r="W676" s="38"/>
      <c r="X676" s="29">
        <f>IF(R676-S676&lt;&gt;0,T676/(R676-S676),"")</f>
        <v>16.833333333333332</v>
      </c>
      <c r="Y676" s="30">
        <v>124</v>
      </c>
      <c r="Z676" s="30">
        <v>22</v>
      </c>
      <c r="AA676" s="30">
        <v>1112</v>
      </c>
      <c r="AB676" s="30">
        <v>78</v>
      </c>
      <c r="AC676" s="30">
        <v>1</v>
      </c>
      <c r="AD676" s="30"/>
      <c r="AE676" s="31">
        <f>IF(Y676-Z676&lt;&gt;0,AA676/(Y676-Z676),"")</f>
        <v>10.901960784313726</v>
      </c>
      <c r="AF676" s="32">
        <v>33</v>
      </c>
      <c r="AG676" s="32">
        <v>7</v>
      </c>
      <c r="AH676" s="32">
        <v>289</v>
      </c>
      <c r="AI676" s="32">
        <v>37</v>
      </c>
      <c r="AJ676" s="32"/>
      <c r="AK676" s="32"/>
      <c r="AL676" s="33">
        <f>IF(AF676-AG676&lt;&gt;0,AH676/(AF676-AG676),"")</f>
        <v>11.115384615384615</v>
      </c>
      <c r="AM676" s="40">
        <v>25</v>
      </c>
      <c r="AN676" s="40">
        <v>5</v>
      </c>
      <c r="AO676" s="40">
        <v>298</v>
      </c>
      <c r="AP676" s="34">
        <v>42</v>
      </c>
      <c r="AQ676" s="34"/>
      <c r="AR676" s="34"/>
      <c r="AS676" s="35">
        <f>IF(AM676-AN676&lt;&gt;0,AO676/(AM676-AN676),"")</f>
        <v>14.9</v>
      </c>
      <c r="AT676" s="36"/>
      <c r="AU676" s="36"/>
      <c r="AV676" s="36"/>
      <c r="AW676" s="36"/>
      <c r="AX676" s="36"/>
      <c r="AY676" s="36"/>
      <c r="AZ676" s="36">
        <f>IF(AT676-AU676&lt;&gt;0,AV676/(AT676-AU676),"")</f>
      </c>
    </row>
    <row r="677" spans="1:52" ht="12.75" customHeight="1">
      <c r="A677" s="17" t="s">
        <v>691</v>
      </c>
      <c r="B677" s="17"/>
      <c r="C677" s="17">
        <v>188</v>
      </c>
      <c r="D677" s="20">
        <f>$K677+$R677+$Y677+$AF677+$AM677+$AT677</f>
        <v>52</v>
      </c>
      <c r="E677" s="21">
        <f>$L677+$S677+$Z677+$AG677+$AN677+$AU677</f>
        <v>8</v>
      </c>
      <c r="F677" s="21">
        <f>$M677+$T677+$AA677+$AH677+$AO677+$AV677</f>
        <v>193</v>
      </c>
      <c r="G677" s="22">
        <f>MAX($N677,$U677,$AB677,$AI677,$AP677,$AW677)</f>
        <v>31</v>
      </c>
      <c r="H677" s="22">
        <f>$O677+$V677+$AC677+$AJ677+$AQ677+$AX677</f>
        <v>0</v>
      </c>
      <c r="I677" s="22">
        <f>$P677+$W677+$AD677+$AK677+$AR677+$AY677</f>
        <v>0</v>
      </c>
      <c r="J677" s="23">
        <f>IF(D677-E677&lt;&gt;0,F677/(D677-E677),"")</f>
        <v>4.386363636363637</v>
      </c>
      <c r="K677" s="24"/>
      <c r="L677" s="24"/>
      <c r="M677" s="24"/>
      <c r="N677" s="24"/>
      <c r="O677" s="24"/>
      <c r="P677" s="24"/>
      <c r="Q677" s="26">
        <f>IF(K677-L677&lt;&gt;0,M677/(K677-L677),"")</f>
      </c>
      <c r="R677" s="38">
        <v>11</v>
      </c>
      <c r="S677" s="38">
        <v>3</v>
      </c>
      <c r="T677" s="38">
        <v>19</v>
      </c>
      <c r="U677" s="38">
        <v>5</v>
      </c>
      <c r="V677" s="38"/>
      <c r="W677" s="38"/>
      <c r="X677" s="29">
        <f>IF(R677-S677&lt;&gt;0,T677/(R677-S677),"")</f>
        <v>2.375</v>
      </c>
      <c r="Y677" s="30">
        <v>21</v>
      </c>
      <c r="Z677" s="30">
        <v>3</v>
      </c>
      <c r="AA677" s="30">
        <v>83</v>
      </c>
      <c r="AB677" s="30">
        <v>17</v>
      </c>
      <c r="AC677" s="30"/>
      <c r="AD677" s="30"/>
      <c r="AE677" s="31">
        <f>IF(Y677-Z677&lt;&gt;0,AA677/(Y677-Z677),"")</f>
        <v>4.611111111111111</v>
      </c>
      <c r="AF677" s="32">
        <v>12</v>
      </c>
      <c r="AG677" s="32">
        <v>1</v>
      </c>
      <c r="AH677" s="32">
        <v>31</v>
      </c>
      <c r="AI677" s="32">
        <v>9</v>
      </c>
      <c r="AJ677" s="32"/>
      <c r="AK677" s="32"/>
      <c r="AL677" s="33">
        <f>IF(AF677-AG677&lt;&gt;0,AH677/(AF677-AG677),"")</f>
        <v>2.8181818181818183</v>
      </c>
      <c r="AM677" s="34">
        <v>8</v>
      </c>
      <c r="AN677" s="34">
        <v>1</v>
      </c>
      <c r="AO677" s="34">
        <v>60</v>
      </c>
      <c r="AP677" s="34">
        <v>31</v>
      </c>
      <c r="AQ677" s="34"/>
      <c r="AR677" s="34"/>
      <c r="AS677" s="35">
        <f>IF(AM677-AN677&lt;&gt;0,AO677/(AM677-AN677),"")</f>
        <v>8.571428571428571</v>
      </c>
      <c r="AT677" s="36"/>
      <c r="AU677" s="36"/>
      <c r="AV677" s="36"/>
      <c r="AW677" s="36"/>
      <c r="AX677" s="36"/>
      <c r="AY677" s="36"/>
      <c r="AZ677" s="36">
        <f>IF(AT677-AU677&lt;&gt;0,AV677/(AT677-AU677),"")</f>
      </c>
    </row>
    <row r="678" spans="1:52" ht="12.75" customHeight="1">
      <c r="A678" s="51" t="s">
        <v>692</v>
      </c>
      <c r="B678" s="51"/>
      <c r="C678" s="17">
        <v>642</v>
      </c>
      <c r="D678" s="20">
        <f>$K678+$R678+$Y678+$AF678+$AM678+$AT678</f>
        <v>1</v>
      </c>
      <c r="E678" s="21">
        <f>$L678+$S678+$Z678+$AG678+$AN678+$AU678</f>
        <v>0</v>
      </c>
      <c r="F678" s="21">
        <f>$M678+$T678+$AA678+$AH678+$AO678+$AV678</f>
        <v>75</v>
      </c>
      <c r="G678" s="22">
        <f>MAX($N678,$U678,$AB678,$AI678,$AP678,$AW678)</f>
        <v>75</v>
      </c>
      <c r="H678" s="22">
        <f>$O678+$V678+$AC678+$AJ678+$AQ678+$AX678</f>
        <v>1</v>
      </c>
      <c r="I678" s="22">
        <f>$P678+$W678+$AD678+$AK678+$AR678+$AY678</f>
        <v>0</v>
      </c>
      <c r="J678" s="23">
        <f>IF(D678-E678&lt;&gt;0,F678/(D678-E678),"")</f>
        <v>75</v>
      </c>
      <c r="K678" s="36">
        <v>1</v>
      </c>
      <c r="L678" s="36">
        <v>0</v>
      </c>
      <c r="M678" s="36">
        <v>75</v>
      </c>
      <c r="N678" s="36">
        <v>75</v>
      </c>
      <c r="O678" s="36">
        <v>1</v>
      </c>
      <c r="P678" s="36"/>
      <c r="Q678" s="26">
        <f>IF(K678-L678&lt;&gt;0,M678/(K678-L678),"")</f>
        <v>75</v>
      </c>
      <c r="R678" s="44"/>
      <c r="S678" s="44"/>
      <c r="T678" s="44"/>
      <c r="U678" s="44"/>
      <c r="V678" s="44"/>
      <c r="W678" s="44"/>
      <c r="X678" s="29">
        <f>IF(R678-S678&lt;&gt;0,T678/(R678-S678),"")</f>
      </c>
      <c r="Y678" s="52"/>
      <c r="Z678" s="52"/>
      <c r="AA678" s="52"/>
      <c r="AB678" s="52"/>
      <c r="AC678" s="52"/>
      <c r="AD678" s="52"/>
      <c r="AE678" s="31">
        <f>IF(Y678-Z678&lt;&gt;0,AA678/(Y678-Z678),"")</f>
      </c>
      <c r="AF678" s="47"/>
      <c r="AG678" s="47"/>
      <c r="AH678" s="47"/>
      <c r="AI678" s="47"/>
      <c r="AJ678" s="47"/>
      <c r="AK678" s="47"/>
      <c r="AL678" s="33">
        <f>IF(AF678-AG678&lt;&gt;0,AH678/(AF678-AG678),"")</f>
      </c>
      <c r="AM678" s="48"/>
      <c r="AN678" s="48"/>
      <c r="AO678" s="48"/>
      <c r="AP678" s="48"/>
      <c r="AQ678" s="48"/>
      <c r="AR678" s="48"/>
      <c r="AS678" s="35">
        <f>IF(AM678-AN678&lt;&gt;0,AO678/(AM678-AN678),"")</f>
      </c>
      <c r="AT678" s="36"/>
      <c r="AU678" s="36"/>
      <c r="AV678" s="36"/>
      <c r="AW678" s="36"/>
      <c r="AX678" s="36"/>
      <c r="AY678" s="36"/>
      <c r="AZ678" s="36">
        <f>IF(AT678-AU678&lt;&gt;0,AV678/(AT678-AU678),"")</f>
      </c>
    </row>
    <row r="679" spans="1:52" ht="12.75" customHeight="1">
      <c r="A679" s="51" t="s">
        <v>693</v>
      </c>
      <c r="B679" s="51"/>
      <c r="C679" s="17">
        <v>648</v>
      </c>
      <c r="D679" s="20">
        <f>$K679+$R679+$Y679+$AF679+$AM679+$AT679</f>
        <v>3</v>
      </c>
      <c r="E679" s="21">
        <f>$L679+$S679+$Z679+$AG679+$AN679+$AU679</f>
        <v>0</v>
      </c>
      <c r="F679" s="21">
        <f>$M679+$T679+$AA679+$AH679+$AO679+$AV679</f>
        <v>10</v>
      </c>
      <c r="G679" s="22">
        <f>MAX($N679,$U679,$AB679,$AI679,$AP679,$AW679)</f>
        <v>7</v>
      </c>
      <c r="H679" s="22">
        <f>$O679+$V679+$AC679+$AJ679+$AQ679+$AX679</f>
        <v>0</v>
      </c>
      <c r="I679" s="22">
        <f>$P679+$W679+$AD679+$AK679+$AR679+$AY679</f>
        <v>0</v>
      </c>
      <c r="J679" s="23">
        <f>IF(D679-E679&lt;&gt;0,F679/(D679-E679),"")</f>
        <v>3.3333333333333335</v>
      </c>
      <c r="K679" s="36">
        <v>1</v>
      </c>
      <c r="L679" s="36">
        <v>0</v>
      </c>
      <c r="M679" s="36">
        <v>3</v>
      </c>
      <c r="N679" s="36">
        <v>3</v>
      </c>
      <c r="O679" s="36"/>
      <c r="P679" s="36"/>
      <c r="Q679" s="26">
        <f>IF(K679-L679&lt;&gt;0,M679/(K679-L679),"")</f>
        <v>3</v>
      </c>
      <c r="R679" s="44"/>
      <c r="S679" s="44"/>
      <c r="T679" s="44"/>
      <c r="U679" s="44"/>
      <c r="V679" s="44"/>
      <c r="W679" s="44"/>
      <c r="X679" s="29">
        <f>IF(R679-S679&lt;&gt;0,T679/(R679-S679),"")</f>
      </c>
      <c r="Y679" s="52">
        <v>1</v>
      </c>
      <c r="Z679" s="52">
        <v>0</v>
      </c>
      <c r="AA679" s="52">
        <v>7</v>
      </c>
      <c r="AB679" s="52">
        <v>7</v>
      </c>
      <c r="AC679" s="52"/>
      <c r="AD679" s="52"/>
      <c r="AE679" s="31">
        <f>IF(Y679-Z679&lt;&gt;0,AA679/(Y679-Z679),"")</f>
        <v>7</v>
      </c>
      <c r="AF679" s="47">
        <v>1</v>
      </c>
      <c r="AG679" s="47">
        <v>0</v>
      </c>
      <c r="AH679" s="47">
        <v>0</v>
      </c>
      <c r="AI679" s="47">
        <v>0</v>
      </c>
      <c r="AJ679" s="47"/>
      <c r="AK679" s="47"/>
      <c r="AL679" s="33">
        <f>IF(AF679-AG679&lt;&gt;0,AH679/(AF679-AG679),"")</f>
        <v>0</v>
      </c>
      <c r="AM679" s="48"/>
      <c r="AN679" s="48"/>
      <c r="AO679" s="48"/>
      <c r="AP679" s="48"/>
      <c r="AQ679" s="48"/>
      <c r="AR679" s="48"/>
      <c r="AS679" s="35">
        <f>IF(AM679-AN679&lt;&gt;0,AO679/(AM679-AN679),"")</f>
      </c>
      <c r="AT679" s="36"/>
      <c r="AU679" s="36"/>
      <c r="AV679" s="36"/>
      <c r="AW679" s="36"/>
      <c r="AX679" s="36"/>
      <c r="AY679" s="36"/>
      <c r="AZ679" s="36">
        <f>IF(AT679-AU679&lt;&gt;0,AV679/(AT679-AU679),"")</f>
      </c>
    </row>
    <row r="680" spans="1:52" ht="12.75" customHeight="1">
      <c r="A680" s="17" t="s">
        <v>694</v>
      </c>
      <c r="B680" s="17">
        <v>1973</v>
      </c>
      <c r="C680" s="17">
        <v>4</v>
      </c>
      <c r="D680" s="20">
        <f>$K680+$R680+$Y680+$AF680+$AM680+$AT680</f>
        <v>102</v>
      </c>
      <c r="E680" s="21">
        <f>$L680+$S680+$Z680+$AG680+$AN680+$AU680</f>
        <v>18</v>
      </c>
      <c r="F680" s="21">
        <f>$M680+$T680+$AA680+$AH680+$AO680+$AV680</f>
        <v>1358</v>
      </c>
      <c r="G680" s="22">
        <f>MAX($N680,$U680,$AB680,$AI680,$AP680,$AW680)</f>
        <v>57</v>
      </c>
      <c r="H680" s="22">
        <f>$O680+$V680+$AC680+$AJ680+$AQ680+$AX680</f>
        <v>1</v>
      </c>
      <c r="I680" s="22">
        <f>$P680+$W680+$AD680+$AK680+$AR680+$AY680</f>
        <v>0</v>
      </c>
      <c r="J680" s="23">
        <f>IF(D680-E680&lt;&gt;0,F680/(D680-E680),"")</f>
        <v>16.166666666666668</v>
      </c>
      <c r="K680" s="24">
        <v>101</v>
      </c>
      <c r="L680" s="24">
        <v>18</v>
      </c>
      <c r="M680" s="24">
        <v>1348</v>
      </c>
      <c r="N680" s="24">
        <v>57</v>
      </c>
      <c r="O680" s="24">
        <v>1</v>
      </c>
      <c r="P680" s="24"/>
      <c r="Q680" s="26">
        <f>IF(K680-L680&lt;&gt;0,M680/(K680-L680),"")</f>
        <v>16.240963855421686</v>
      </c>
      <c r="R680" s="38">
        <v>1</v>
      </c>
      <c r="S680" s="38">
        <v>0</v>
      </c>
      <c r="T680" s="38">
        <v>10</v>
      </c>
      <c r="U680" s="38">
        <v>10</v>
      </c>
      <c r="V680" s="38"/>
      <c r="W680" s="38"/>
      <c r="X680" s="29">
        <f>IF(R680-S680&lt;&gt;0,T680/(R680-S680),"")</f>
        <v>10</v>
      </c>
      <c r="Y680" s="30"/>
      <c r="Z680" s="30"/>
      <c r="AA680" s="30"/>
      <c r="AB680" s="30"/>
      <c r="AC680" s="30"/>
      <c r="AD680" s="30"/>
      <c r="AE680" s="31">
        <f>IF(Y680-Z680&lt;&gt;0,AA680/(Y680-Z680),"")</f>
      </c>
      <c r="AF680" s="32"/>
      <c r="AG680" s="32"/>
      <c r="AH680" s="32"/>
      <c r="AI680" s="32"/>
      <c r="AJ680" s="32"/>
      <c r="AK680" s="32"/>
      <c r="AL680" s="33">
        <f>IF(AF680-AG680&lt;&gt;0,AH680/(AF680-AG680),"")</f>
      </c>
      <c r="AM680" s="34"/>
      <c r="AN680" s="34"/>
      <c r="AO680" s="34"/>
      <c r="AP680" s="34"/>
      <c r="AQ680" s="34"/>
      <c r="AR680" s="34"/>
      <c r="AS680" s="35">
        <f>IF(AM680-AN680&lt;&gt;0,AO680/(AM680-AN680),"")</f>
      </c>
      <c r="AT680" s="36"/>
      <c r="AU680" s="36"/>
      <c r="AV680" s="36"/>
      <c r="AW680" s="36"/>
      <c r="AX680" s="36"/>
      <c r="AY680" s="36"/>
      <c r="AZ680" s="36">
        <f>IF(AT680-AU680&lt;&gt;0,AV680/(AT680-AU680),"")</f>
      </c>
    </row>
    <row r="681" spans="1:52" ht="12.75" customHeight="1">
      <c r="A681" s="17" t="s">
        <v>695</v>
      </c>
      <c r="B681" s="17"/>
      <c r="C681" s="17">
        <v>282</v>
      </c>
      <c r="D681" s="20">
        <f>$K681+$R681+$Y681+$AF681+$AM681+$AT681</f>
        <v>1</v>
      </c>
      <c r="E681" s="21">
        <f>$L681+$S681+$Z681+$AG681+$AN681+$AU681</f>
        <v>1</v>
      </c>
      <c r="F681" s="21">
        <f>$M681+$T681+$AA681+$AH681+$AO681+$AV681</f>
        <v>0</v>
      </c>
      <c r="G681" s="22">
        <f>MAX($N681,$U681,$AB681,$AI681,$AP681,$AW681)</f>
        <v>0</v>
      </c>
      <c r="H681" s="22">
        <f>$O681+$V681+$AC681+$AJ681+$AQ681+$AX681</f>
        <v>0</v>
      </c>
      <c r="I681" s="22">
        <f>$P681+$W681+$AD681+$AK681+$AR681+$AY681</f>
        <v>0</v>
      </c>
      <c r="J681" s="23">
        <f>IF(D681-E681&lt;&gt;0,F681/(D681-E681),"")</f>
      </c>
      <c r="K681" s="24"/>
      <c r="L681" s="24"/>
      <c r="M681" s="24"/>
      <c r="N681" s="24"/>
      <c r="O681" s="24"/>
      <c r="P681" s="24"/>
      <c r="Q681" s="26">
        <f>IF(K681-L681&lt;&gt;0,M681/(K681-L681),"")</f>
      </c>
      <c r="R681" s="27"/>
      <c r="S681" s="27"/>
      <c r="T681" s="27"/>
      <c r="U681" s="27"/>
      <c r="V681" s="27"/>
      <c r="W681" s="27"/>
      <c r="X681" s="29">
        <f>IF(R681-S681&lt;&gt;0,T681/(R681-S681),"")</f>
      </c>
      <c r="Y681" s="30"/>
      <c r="Z681" s="30"/>
      <c r="AA681" s="30"/>
      <c r="AB681" s="30"/>
      <c r="AC681" s="30"/>
      <c r="AD681" s="30"/>
      <c r="AE681" s="31">
        <f>IF(Y681-Z681&lt;&gt;0,AA681/(Y681-Z681),"")</f>
      </c>
      <c r="AF681" s="32">
        <v>1</v>
      </c>
      <c r="AG681" s="32">
        <v>1</v>
      </c>
      <c r="AH681" s="32">
        <v>0</v>
      </c>
      <c r="AI681" s="32">
        <v>0</v>
      </c>
      <c r="AJ681" s="32"/>
      <c r="AK681" s="32"/>
      <c r="AL681" s="33">
        <f>IF(AF681-AG681&lt;&gt;0,AH681/(AF681-AG681),"")</f>
      </c>
      <c r="AM681" s="34"/>
      <c r="AN681" s="34"/>
      <c r="AO681" s="34"/>
      <c r="AP681" s="34"/>
      <c r="AQ681" s="34"/>
      <c r="AR681" s="34"/>
      <c r="AS681" s="35">
        <f>IF(AM681-AN681&lt;&gt;0,AO681/(AM681-AN681),"")</f>
      </c>
      <c r="AT681" s="36"/>
      <c r="AU681" s="36"/>
      <c r="AV681" s="36"/>
      <c r="AW681" s="36"/>
      <c r="AX681" s="36"/>
      <c r="AY681" s="36"/>
      <c r="AZ681" s="36">
        <f>IF(AT681-AU681&lt;&gt;0,AV681/(AT681-AU681),"")</f>
      </c>
    </row>
    <row r="682" spans="1:52" ht="12.75" customHeight="1">
      <c r="A682" s="17" t="s">
        <v>696</v>
      </c>
      <c r="B682" s="17"/>
      <c r="C682" s="17">
        <v>563</v>
      </c>
      <c r="D682" s="20">
        <f>$K682+$R682+$Y682+$AF682+$AM682+$AT682</f>
        <v>59</v>
      </c>
      <c r="E682" s="21">
        <f>$L682+$S682+$Z682+$AG682+$AN682+$AU682</f>
        <v>6</v>
      </c>
      <c r="F682" s="21">
        <f>$M682+$T682+$AA682+$AH682+$AO682+$AV682</f>
        <v>846</v>
      </c>
      <c r="G682" s="22">
        <f>MAX($N682,$U682,$AB682,$AI682,$AP682,$AW682)</f>
        <v>88</v>
      </c>
      <c r="H682" s="22">
        <f>$O682+$V682+$AC682+$AJ682+$AQ682+$AX682</f>
        <v>5</v>
      </c>
      <c r="I682" s="22">
        <f>$P682+$W682+$AD682+$AK682+$AR682+$AY682</f>
        <v>0</v>
      </c>
      <c r="J682" s="23">
        <f>IF(D682-E682&lt;&gt;0,F682/(D682-E682),"")</f>
        <v>15.962264150943396</v>
      </c>
      <c r="K682" s="24"/>
      <c r="L682" s="24"/>
      <c r="M682" s="24"/>
      <c r="N682" s="24"/>
      <c r="O682" s="24"/>
      <c r="P682" s="24"/>
      <c r="Q682" s="26">
        <f>IF(K682-L682&lt;&gt;0,M682/(K682-L682),"")</f>
      </c>
      <c r="R682" s="27">
        <v>7</v>
      </c>
      <c r="S682" s="27">
        <v>1</v>
      </c>
      <c r="T682" s="27">
        <v>48</v>
      </c>
      <c r="U682" s="66">
        <v>19</v>
      </c>
      <c r="V682" s="27"/>
      <c r="W682" s="27"/>
      <c r="X682" s="29">
        <f>IF(R682-S682&lt;&gt;0,T682/(R682-S682),"")</f>
        <v>8</v>
      </c>
      <c r="Y682" s="30">
        <v>23</v>
      </c>
      <c r="Z682" s="30">
        <v>4</v>
      </c>
      <c r="AA682" s="30">
        <v>431</v>
      </c>
      <c r="AB682" s="30">
        <v>81</v>
      </c>
      <c r="AC682" s="30">
        <v>4</v>
      </c>
      <c r="AD682" s="30"/>
      <c r="AE682" s="31">
        <f>IF(Y682-Z682&lt;&gt;0,AA682/(Y682-Z682),"")</f>
        <v>22.68421052631579</v>
      </c>
      <c r="AF682" s="32">
        <v>21</v>
      </c>
      <c r="AG682" s="32">
        <v>0</v>
      </c>
      <c r="AH682" s="32">
        <v>309</v>
      </c>
      <c r="AI682" s="32">
        <v>88</v>
      </c>
      <c r="AJ682" s="32">
        <v>1</v>
      </c>
      <c r="AK682" s="32"/>
      <c r="AL682" s="33">
        <f>IF(AF682-AG682&lt;&gt;0,AH682/(AF682-AG682),"")</f>
        <v>14.714285714285714</v>
      </c>
      <c r="AM682" s="40">
        <v>8</v>
      </c>
      <c r="AN682" s="40">
        <v>1</v>
      </c>
      <c r="AO682" s="40">
        <v>58</v>
      </c>
      <c r="AP682" s="34">
        <v>17</v>
      </c>
      <c r="AQ682" s="34"/>
      <c r="AR682" s="34"/>
      <c r="AS682" s="35">
        <f>IF(AM682-AN682&lt;&gt;0,AO682/(AM682-AN682),"")</f>
        <v>8.285714285714286</v>
      </c>
      <c r="AT682" s="36"/>
      <c r="AU682" s="36"/>
      <c r="AV682" s="36"/>
      <c r="AW682" s="36"/>
      <c r="AX682" s="36"/>
      <c r="AY682" s="36"/>
      <c r="AZ682" s="36">
        <f>IF(AT682-AU682&lt;&gt;0,AV682/(AT682-AU682),"")</f>
      </c>
    </row>
    <row r="683" spans="1:52" ht="12.75" customHeight="1">
      <c r="A683" s="17" t="s">
        <v>697</v>
      </c>
      <c r="B683" s="17"/>
      <c r="C683" s="17">
        <v>509</v>
      </c>
      <c r="D683" s="20">
        <f>$K683+$R683+$Y683+$AF683+$AM683+$AT683</f>
        <v>41</v>
      </c>
      <c r="E683" s="21">
        <f>$L683+$S683+$Z683+$AG683+$AN683+$AU683</f>
        <v>10</v>
      </c>
      <c r="F683" s="21">
        <f>$M683+$T683+$AA683+$AH683+$AO683+$AV683</f>
        <v>841</v>
      </c>
      <c r="G683" s="22">
        <f>MAX($N683,$U683,$AB683,$AI683,$AP683,$AW683)</f>
        <v>111</v>
      </c>
      <c r="H683" s="22">
        <f>$O683+$V683+$AC683+$AJ683+$AQ683+$AX683</f>
        <v>4</v>
      </c>
      <c r="I683" s="22">
        <f>$P683+$W683+$AD683+$AK683+$AR683+$AY683</f>
        <v>1</v>
      </c>
      <c r="J683" s="23">
        <f>IF(D683-E683&lt;&gt;0,F683/(D683-E683),"")</f>
        <v>27.129032258064516</v>
      </c>
      <c r="K683" s="24"/>
      <c r="L683" s="24"/>
      <c r="M683" s="24"/>
      <c r="N683" s="24"/>
      <c r="O683" s="24"/>
      <c r="P683" s="24"/>
      <c r="Q683" s="26">
        <f>IF(K683-L683&lt;&gt;0,M683/(K683-L683),"")</f>
      </c>
      <c r="R683" s="27">
        <v>6</v>
      </c>
      <c r="S683" s="27">
        <v>1</v>
      </c>
      <c r="T683" s="27">
        <v>93</v>
      </c>
      <c r="U683" s="38">
        <v>31</v>
      </c>
      <c r="V683" s="38"/>
      <c r="W683" s="38"/>
      <c r="X683" s="29">
        <f>IF(R683-S683&lt;&gt;0,T683/(R683-S683),"")</f>
        <v>18.6</v>
      </c>
      <c r="Y683" s="30">
        <v>20</v>
      </c>
      <c r="Z683" s="30">
        <v>6</v>
      </c>
      <c r="AA683" s="30">
        <v>417</v>
      </c>
      <c r="AB683" s="30">
        <v>111</v>
      </c>
      <c r="AC683" s="30">
        <v>2</v>
      </c>
      <c r="AD683" s="30">
        <v>1</v>
      </c>
      <c r="AE683" s="31">
        <f>IF(Y683-Z683&lt;&gt;0,AA683/(Y683-Z683),"")</f>
        <v>29.785714285714285</v>
      </c>
      <c r="AF683" s="32">
        <v>11</v>
      </c>
      <c r="AG683" s="32">
        <v>3</v>
      </c>
      <c r="AH683" s="32">
        <v>278</v>
      </c>
      <c r="AI683" s="49">
        <v>79</v>
      </c>
      <c r="AJ683" s="32">
        <v>2</v>
      </c>
      <c r="AK683" s="49"/>
      <c r="AL683" s="33">
        <f>IF(AF683-AG683&lt;&gt;0,AH683/(AF683-AG683),"")</f>
        <v>34.75</v>
      </c>
      <c r="AM683" s="34">
        <v>4</v>
      </c>
      <c r="AN683" s="34">
        <v>0</v>
      </c>
      <c r="AO683" s="34">
        <v>53</v>
      </c>
      <c r="AP683" s="34">
        <v>21</v>
      </c>
      <c r="AQ683" s="34"/>
      <c r="AR683" s="34"/>
      <c r="AS683" s="35">
        <f>IF(AM683-AN683&lt;&gt;0,AO683/(AM683-AN683),"")</f>
        <v>13.25</v>
      </c>
      <c r="AT683" s="36"/>
      <c r="AU683" s="36"/>
      <c r="AV683" s="36"/>
      <c r="AW683" s="36"/>
      <c r="AX683" s="36"/>
      <c r="AY683" s="36"/>
      <c r="AZ683" s="36">
        <f>IF(AT683-AU683&lt;&gt;0,AV683/(AT683-AU683),"")</f>
      </c>
    </row>
    <row r="684" spans="1:52" ht="12.75" customHeight="1">
      <c r="A684" s="17" t="s">
        <v>698</v>
      </c>
      <c r="B684" s="17">
        <v>1990</v>
      </c>
      <c r="C684" s="17">
        <v>112</v>
      </c>
      <c r="D684" s="20">
        <f>$K684+$R684+$Y684+$AF684+$AM684+$AT684</f>
        <v>20</v>
      </c>
      <c r="E684" s="21">
        <f>$L684+$S684+$Z684+$AG684+$AN684+$AU684</f>
        <v>0</v>
      </c>
      <c r="F684" s="21">
        <f>$M684+$T684+$AA684+$AH684+$AO684+$AV684</f>
        <v>174</v>
      </c>
      <c r="G684" s="22">
        <f>MAX($N684,$U684,$AB684,$AI684,$AP684,$AW684)</f>
        <v>50</v>
      </c>
      <c r="H684" s="22">
        <f>$O684+$V684+$AC684+$AJ684+$AQ684+$AX684</f>
        <v>1</v>
      </c>
      <c r="I684" s="22">
        <f>$P684+$W684+$AD684+$AK684+$AR684+$AY684</f>
        <v>0</v>
      </c>
      <c r="J684" s="23">
        <f>IF(D684-E684&lt;&gt;0,F684/(D684-E684),"")</f>
        <v>8.7</v>
      </c>
      <c r="K684" s="24">
        <v>10</v>
      </c>
      <c r="L684" s="24">
        <v>0</v>
      </c>
      <c r="M684" s="24">
        <v>40</v>
      </c>
      <c r="N684" s="24">
        <v>9</v>
      </c>
      <c r="O684" s="24"/>
      <c r="P684" s="24"/>
      <c r="Q684" s="26">
        <f>IF(K684-L684&lt;&gt;0,M684/(K684-L684),"")</f>
        <v>4</v>
      </c>
      <c r="R684" s="38">
        <v>9</v>
      </c>
      <c r="S684" s="38">
        <v>0</v>
      </c>
      <c r="T684" s="38">
        <v>133</v>
      </c>
      <c r="U684" s="38">
        <v>50</v>
      </c>
      <c r="V684" s="38">
        <v>1</v>
      </c>
      <c r="W684" s="38"/>
      <c r="X684" s="29">
        <f>IF(R684-S684&lt;&gt;0,T684/(R684-S684),"")</f>
        <v>14.777777777777779</v>
      </c>
      <c r="Y684" s="30">
        <v>1</v>
      </c>
      <c r="Z684" s="30">
        <v>0</v>
      </c>
      <c r="AA684" s="30">
        <v>1</v>
      </c>
      <c r="AB684" s="30">
        <v>1</v>
      </c>
      <c r="AC684" s="30"/>
      <c r="AD684" s="30"/>
      <c r="AE684" s="31">
        <f>IF(Y684-Z684&lt;&gt;0,AA684/(Y684-Z684),"")</f>
        <v>1</v>
      </c>
      <c r="AF684" s="32"/>
      <c r="AG684" s="32"/>
      <c r="AH684" s="32"/>
      <c r="AI684" s="32"/>
      <c r="AJ684" s="32"/>
      <c r="AK684" s="32"/>
      <c r="AL684" s="33">
        <f>IF(AF684-AG684&lt;&gt;0,AH684/(AF684-AG684),"")</f>
      </c>
      <c r="AM684" s="34"/>
      <c r="AN684" s="34"/>
      <c r="AO684" s="34"/>
      <c r="AP684" s="34"/>
      <c r="AQ684" s="34"/>
      <c r="AR684" s="34"/>
      <c r="AS684" s="35">
        <f>IF(AM684-AN684&lt;&gt;0,AO684/(AM684-AN684),"")</f>
      </c>
      <c r="AT684" s="36"/>
      <c r="AU684" s="36"/>
      <c r="AV684" s="36"/>
      <c r="AW684" s="36"/>
      <c r="AX684" s="36"/>
      <c r="AY684" s="36"/>
      <c r="AZ684" s="36">
        <f>IF(AT684-AU684&lt;&gt;0,AV684/(AT684-AU684),"")</f>
      </c>
    </row>
    <row r="685" spans="1:52" ht="12.75" customHeight="1">
      <c r="A685" s="17" t="s">
        <v>699</v>
      </c>
      <c r="B685" s="17">
        <v>1973</v>
      </c>
      <c r="C685" s="17">
        <v>6</v>
      </c>
      <c r="D685" s="20">
        <f>$K685+$R685+$Y685+$AF685+$AM685+$AT685</f>
        <v>51</v>
      </c>
      <c r="E685" s="21">
        <f>$L685+$S685+$Z685+$AG685+$AN685+$AU685</f>
        <v>7</v>
      </c>
      <c r="F685" s="21">
        <f>$M685+$T685+$AA685+$AH685+$AO685+$AV685</f>
        <v>581</v>
      </c>
      <c r="G685" s="22">
        <f>MAX($N685,$U685,$AB685,$AI685,$AP685,$AW685)</f>
        <v>67</v>
      </c>
      <c r="H685" s="22">
        <f>$O685+$V685+$AC685+$AJ685+$AQ685+$AX685</f>
        <v>1</v>
      </c>
      <c r="I685" s="22">
        <f>$P685+$W685+$AD685+$AK685+$AR685+$AY685</f>
        <v>0</v>
      </c>
      <c r="J685" s="23">
        <f>IF(D685-E685&lt;&gt;0,F685/(D685-E685),"")</f>
        <v>13.204545454545455</v>
      </c>
      <c r="K685" s="24">
        <v>51</v>
      </c>
      <c r="L685" s="24">
        <v>7</v>
      </c>
      <c r="M685" s="24">
        <v>581</v>
      </c>
      <c r="N685" s="24">
        <v>67</v>
      </c>
      <c r="O685" s="24">
        <v>1</v>
      </c>
      <c r="P685" s="24"/>
      <c r="Q685" s="26">
        <f>IF(K685-L685&lt;&gt;0,M685/(K685-L685),"")</f>
        <v>13.204545454545455</v>
      </c>
      <c r="R685" s="38"/>
      <c r="S685" s="38"/>
      <c r="T685" s="38"/>
      <c r="U685" s="38"/>
      <c r="V685" s="38"/>
      <c r="W685" s="38"/>
      <c r="X685" s="29">
        <f>IF(R685-S685&lt;&gt;0,T685/(R685-S685),"")</f>
      </c>
      <c r="Y685" s="30"/>
      <c r="Z685" s="30"/>
      <c r="AA685" s="30"/>
      <c r="AB685" s="30"/>
      <c r="AC685" s="30"/>
      <c r="AD685" s="30"/>
      <c r="AE685" s="31">
        <f>IF(Y685-Z685&lt;&gt;0,AA685/(Y685-Z685),"")</f>
      </c>
      <c r="AF685" s="32"/>
      <c r="AG685" s="32"/>
      <c r="AH685" s="32"/>
      <c r="AI685" s="32"/>
      <c r="AJ685" s="32"/>
      <c r="AK685" s="32"/>
      <c r="AL685" s="33">
        <f>IF(AF685-AG685&lt;&gt;0,AH685/(AF685-AG685),"")</f>
      </c>
      <c r="AM685" s="34"/>
      <c r="AN685" s="34"/>
      <c r="AO685" s="34"/>
      <c r="AP685" s="34"/>
      <c r="AQ685" s="34"/>
      <c r="AR685" s="34"/>
      <c r="AS685" s="35">
        <f>IF(AM685-AN685&lt;&gt;0,AO685/(AM685-AN685),"")</f>
      </c>
      <c r="AT685" s="36"/>
      <c r="AU685" s="36"/>
      <c r="AV685" s="36"/>
      <c r="AW685" s="36"/>
      <c r="AX685" s="36"/>
      <c r="AY685" s="36"/>
      <c r="AZ685" s="36">
        <f>IF(AT685-AU685&lt;&gt;0,AV685/(AT685-AU685),"")</f>
      </c>
    </row>
    <row r="686" spans="1:52" ht="12.75" customHeight="1">
      <c r="A686" s="17" t="s">
        <v>700</v>
      </c>
      <c r="B686" s="17">
        <v>1983</v>
      </c>
      <c r="C686" s="17">
        <v>73</v>
      </c>
      <c r="D686" s="20">
        <f>$K686+$R686+$Y686+$AF686+$AM686+$AT686</f>
        <v>11</v>
      </c>
      <c r="E686" s="21">
        <f>$L686+$S686+$Z686+$AG686+$AN686+$AU686</f>
        <v>2</v>
      </c>
      <c r="F686" s="21">
        <f>$M686+$T686+$AA686+$AH686+$AO686+$AV686</f>
        <v>35</v>
      </c>
      <c r="G686" s="22">
        <f>MAX($N686,$U686,$AB686,$AI686,$AP686,$AW686)</f>
        <v>12</v>
      </c>
      <c r="H686" s="22">
        <f>$O686+$V686+$AC686+$AJ686+$AQ686+$AX686</f>
        <v>0</v>
      </c>
      <c r="I686" s="22">
        <f>$P686+$W686+$AD686+$AK686+$AR686+$AY686</f>
        <v>0</v>
      </c>
      <c r="J686" s="23">
        <f>IF(D686-E686&lt;&gt;0,F686/(D686-E686),"")</f>
        <v>3.888888888888889</v>
      </c>
      <c r="K686" s="24"/>
      <c r="L686" s="24"/>
      <c r="M686" s="24"/>
      <c r="N686" s="24"/>
      <c r="O686" s="24"/>
      <c r="P686" s="24"/>
      <c r="Q686" s="26">
        <f>IF(K686-L686&lt;&gt;0,M686/(K686-L686),"")</f>
      </c>
      <c r="R686" s="27"/>
      <c r="S686" s="27"/>
      <c r="T686" s="27"/>
      <c r="U686" s="27"/>
      <c r="V686" s="27"/>
      <c r="W686" s="27"/>
      <c r="X686" s="29">
        <f>IF(R686-S686&lt;&gt;0,T686/(R686-S686),"")</f>
      </c>
      <c r="Y686" s="30">
        <v>11</v>
      </c>
      <c r="Z686" s="30">
        <v>2</v>
      </c>
      <c r="AA686" s="30">
        <v>35</v>
      </c>
      <c r="AB686" s="30">
        <v>12</v>
      </c>
      <c r="AC686" s="30"/>
      <c r="AD686" s="30"/>
      <c r="AE686" s="31">
        <f>IF(Y686-Z686&lt;&gt;0,AA686/(Y686-Z686),"")</f>
        <v>3.888888888888889</v>
      </c>
      <c r="AF686" s="32"/>
      <c r="AG686" s="32"/>
      <c r="AH686" s="32"/>
      <c r="AI686" s="32"/>
      <c r="AJ686" s="32"/>
      <c r="AK686" s="32"/>
      <c r="AL686" s="33">
        <f>IF(AF686-AG686&lt;&gt;0,AH686/(AF686-AG686),"")</f>
      </c>
      <c r="AM686" s="34"/>
      <c r="AN686" s="34"/>
      <c r="AO686" s="34"/>
      <c r="AP686" s="34"/>
      <c r="AQ686" s="34"/>
      <c r="AR686" s="34"/>
      <c r="AS686" s="35">
        <f>IF(AM686-AN686&lt;&gt;0,AO686/(AM686-AN686),"")</f>
      </c>
      <c r="AT686" s="36"/>
      <c r="AU686" s="36"/>
      <c r="AV686" s="36"/>
      <c r="AW686" s="36"/>
      <c r="AX686" s="36"/>
      <c r="AY686" s="36"/>
      <c r="AZ686" s="36">
        <f>IF(AT686-AU686&lt;&gt;0,AV686/(AT686-AU686),"")</f>
      </c>
    </row>
    <row r="687" spans="1:52" ht="12.75" customHeight="1">
      <c r="A687" s="17" t="s">
        <v>701</v>
      </c>
      <c r="B687" s="17"/>
      <c r="C687" s="17">
        <v>522</v>
      </c>
      <c r="D687" s="20">
        <f>$K687+$R687+$Y687+$AF687+$AM687+$AT687</f>
        <v>1</v>
      </c>
      <c r="E687" s="21">
        <f>$L687+$S687+$Z687+$AG687+$AN687+$AU687</f>
        <v>0</v>
      </c>
      <c r="F687" s="21">
        <f>$M687+$T687+$AA687+$AH687+$AO687+$AV687</f>
        <v>2</v>
      </c>
      <c r="G687" s="22">
        <f>MAX($N687,$U687,$AB687,$AI687,$AP687,$AW687)</f>
        <v>2</v>
      </c>
      <c r="H687" s="22">
        <f>$O687+$V687+$AC687+$AJ687+$AQ687+$AX687</f>
        <v>0</v>
      </c>
      <c r="I687" s="22">
        <f>$P687+$W687+$AD687+$AK687+$AR687+$AY687</f>
        <v>0</v>
      </c>
      <c r="J687" s="23">
        <f>IF(D687-E687&lt;&gt;0,F687/(D687-E687),"")</f>
        <v>2</v>
      </c>
      <c r="K687" s="24"/>
      <c r="L687" s="24"/>
      <c r="M687" s="24"/>
      <c r="N687" s="24"/>
      <c r="O687" s="24"/>
      <c r="P687" s="24"/>
      <c r="Q687" s="26">
        <f>IF(K687-L687&lt;&gt;0,M687/(K687-L687),"")</f>
      </c>
      <c r="R687" s="38"/>
      <c r="S687" s="38"/>
      <c r="T687" s="38"/>
      <c r="U687" s="38"/>
      <c r="V687" s="38"/>
      <c r="W687" s="38"/>
      <c r="X687" s="29">
        <f>IF(R687-S687&lt;&gt;0,T687/(R687-S687),"")</f>
      </c>
      <c r="Y687" s="30"/>
      <c r="Z687" s="30"/>
      <c r="AA687" s="30"/>
      <c r="AB687" s="30"/>
      <c r="AC687" s="30"/>
      <c r="AD687" s="30"/>
      <c r="AE687" s="31">
        <f>IF(Y687-Z687&lt;&gt;0,AA687/(Y687-Z687),"")</f>
      </c>
      <c r="AF687" s="32"/>
      <c r="AG687" s="32"/>
      <c r="AH687" s="32"/>
      <c r="AI687" s="32"/>
      <c r="AJ687" s="32"/>
      <c r="AK687" s="32"/>
      <c r="AL687" s="33">
        <f>IF(AF687-AG687&lt;&gt;0,AH687/(AF687-AG687),"")</f>
      </c>
      <c r="AM687" s="34">
        <v>1</v>
      </c>
      <c r="AN687" s="34">
        <v>0</v>
      </c>
      <c r="AO687" s="34">
        <v>2</v>
      </c>
      <c r="AP687" s="34">
        <v>2</v>
      </c>
      <c r="AQ687" s="34"/>
      <c r="AR687" s="34"/>
      <c r="AS687" s="35">
        <f>IF(AM687-AN687&lt;&gt;0,AO687/(AM687-AN687),"")</f>
        <v>2</v>
      </c>
      <c r="AT687" s="36"/>
      <c r="AU687" s="36"/>
      <c r="AV687" s="36"/>
      <c r="AW687" s="36"/>
      <c r="AX687" s="36"/>
      <c r="AY687" s="36"/>
      <c r="AZ687" s="36">
        <f>IF(AT687-AU687&lt;&gt;0,AV687/(AT687-AU687),"")</f>
      </c>
    </row>
    <row r="688" spans="1:52" ht="12.75" customHeight="1">
      <c r="A688" s="17" t="s">
        <v>702</v>
      </c>
      <c r="B688" s="17"/>
      <c r="C688" s="17">
        <v>233</v>
      </c>
      <c r="D688" s="20">
        <f>$K688+$R688+$Y688+$AF688+$AM688+$AT688</f>
        <v>1</v>
      </c>
      <c r="E688" s="21">
        <f>$L688+$S688+$Z688+$AG688+$AN688+$AU688</f>
        <v>0</v>
      </c>
      <c r="F688" s="21">
        <f>$M688+$T688+$AA688+$AH688+$AO688+$AV688</f>
        <v>0</v>
      </c>
      <c r="G688" s="22">
        <f>MAX($N688,$U688,$AB688,$AI688,$AP688,$AW688)</f>
        <v>0</v>
      </c>
      <c r="H688" s="22">
        <f>$O688+$V688+$AC688+$AJ688+$AQ688+$AX688</f>
        <v>0</v>
      </c>
      <c r="I688" s="22">
        <f>$P688+$W688+$AD688+$AK688+$AR688+$AY688</f>
        <v>0</v>
      </c>
      <c r="J688" s="23">
        <f>IF(D688-E688&lt;&gt;0,F688/(D688-E688),"")</f>
        <v>0</v>
      </c>
      <c r="K688" s="24"/>
      <c r="L688" s="24"/>
      <c r="M688" s="24"/>
      <c r="N688" s="24"/>
      <c r="O688" s="24"/>
      <c r="P688" s="24"/>
      <c r="Q688" s="26">
        <f>IF(K688-L688&lt;&gt;0,M688/(K688-L688),"")</f>
      </c>
      <c r="R688" s="38">
        <v>1</v>
      </c>
      <c r="S688" s="38">
        <v>0</v>
      </c>
      <c r="T688" s="38">
        <v>0</v>
      </c>
      <c r="U688" s="38">
        <v>0</v>
      </c>
      <c r="V688" s="38"/>
      <c r="W688" s="38"/>
      <c r="X688" s="29">
        <f>IF(R688-S688&lt;&gt;0,T688/(R688-S688),"")</f>
        <v>0</v>
      </c>
      <c r="Y688" s="30"/>
      <c r="Z688" s="30"/>
      <c r="AA688" s="30"/>
      <c r="AB688" s="30"/>
      <c r="AC688" s="30"/>
      <c r="AD688" s="30"/>
      <c r="AE688" s="31">
        <f>IF(Y688-Z688&lt;&gt;0,AA688/(Y688-Z688),"")</f>
      </c>
      <c r="AF688" s="32"/>
      <c r="AG688" s="32"/>
      <c r="AH688" s="32"/>
      <c r="AI688" s="32"/>
      <c r="AJ688" s="32"/>
      <c r="AK688" s="32"/>
      <c r="AL688" s="33">
        <f>IF(AF688-AG688&lt;&gt;0,AH688/(AF688-AG688),"")</f>
      </c>
      <c r="AM688" s="34"/>
      <c r="AN688" s="34"/>
      <c r="AO688" s="34"/>
      <c r="AP688" s="34"/>
      <c r="AQ688" s="34"/>
      <c r="AR688" s="34"/>
      <c r="AS688" s="35">
        <f>IF(AM688-AN688&lt;&gt;0,AO688/(AM688-AN688),"")</f>
      </c>
      <c r="AT688" s="36"/>
      <c r="AU688" s="36"/>
      <c r="AV688" s="36"/>
      <c r="AW688" s="36"/>
      <c r="AX688" s="36"/>
      <c r="AY688" s="36"/>
      <c r="AZ688" s="36">
        <f>IF(AT688-AU688&lt;&gt;0,AV688/(AT688-AU688),"")</f>
      </c>
    </row>
    <row r="689" spans="1:52" ht="12.75" customHeight="1">
      <c r="A689" s="17" t="s">
        <v>703</v>
      </c>
      <c r="B689" s="17"/>
      <c r="C689" s="17">
        <v>615</v>
      </c>
      <c r="D689" s="20">
        <f>$K689+$R689+$Y689+$AF689+$AM689+$AT689</f>
        <v>3</v>
      </c>
      <c r="E689" s="21">
        <f>$L689+$S689+$Z689+$AG689+$AN689+$AU689</f>
        <v>0</v>
      </c>
      <c r="F689" s="21">
        <f>$M689+$T689+$AA689+$AH689+$AO689+$AV689</f>
        <v>65</v>
      </c>
      <c r="G689" s="22">
        <f>MAX($N689,$U689,$AB689,$AI689,$AP689,$AW689)</f>
        <v>35</v>
      </c>
      <c r="H689" s="22">
        <f>$O689+$V689+$AC689+$AJ689+$AQ689+$AX689</f>
        <v>0</v>
      </c>
      <c r="I689" s="22">
        <f>$P689+$W689+$AD689+$AK689+$AR689+$AY689</f>
        <v>0</v>
      </c>
      <c r="J689" s="23">
        <f>IF(D689-E689&lt;&gt;0,F689/(D689-E689),"")</f>
        <v>21.666666666666668</v>
      </c>
      <c r="K689" s="24"/>
      <c r="L689" s="24"/>
      <c r="M689" s="24"/>
      <c r="N689" s="24"/>
      <c r="O689" s="24"/>
      <c r="P689" s="24"/>
      <c r="Q689" s="26">
        <f>IF(K689-L689&lt;&gt;0,M689/(K689-L689),"")</f>
      </c>
      <c r="R689" s="27"/>
      <c r="S689" s="27"/>
      <c r="T689" s="27"/>
      <c r="U689" s="27"/>
      <c r="V689" s="27"/>
      <c r="W689" s="27"/>
      <c r="X689" s="29">
        <f>IF(R689-S689&lt;&gt;0,T689/(R689-S689),"")</f>
      </c>
      <c r="Y689" s="30"/>
      <c r="Z689" s="30"/>
      <c r="AA689" s="30"/>
      <c r="AB689" s="30"/>
      <c r="AC689" s="30"/>
      <c r="AD689" s="30"/>
      <c r="AE689" s="31">
        <f>IF(Y689-Z689&lt;&gt;0,AA689/(Y689-Z689),"")</f>
      </c>
      <c r="AF689" s="32">
        <v>1</v>
      </c>
      <c r="AG689" s="32">
        <v>0</v>
      </c>
      <c r="AH689" s="32">
        <v>20</v>
      </c>
      <c r="AI689" s="32">
        <v>20</v>
      </c>
      <c r="AJ689" s="32"/>
      <c r="AK689" s="32"/>
      <c r="AL689" s="33">
        <f>IF(AF689-AG689&lt;&gt;0,AH689/(AF689-AG689),"")</f>
        <v>20</v>
      </c>
      <c r="AM689" s="34">
        <v>2</v>
      </c>
      <c r="AN689" s="34">
        <v>0</v>
      </c>
      <c r="AO689" s="34">
        <v>45</v>
      </c>
      <c r="AP689" s="34">
        <v>35</v>
      </c>
      <c r="AQ689" s="34"/>
      <c r="AR689" s="34"/>
      <c r="AS689" s="35">
        <f>IF(AM689-AN689&lt;&gt;0,AO689/(AM689-AN689),"")</f>
        <v>22.5</v>
      </c>
      <c r="AT689" s="36"/>
      <c r="AU689" s="36"/>
      <c r="AV689" s="36"/>
      <c r="AW689" s="36"/>
      <c r="AX689" s="36"/>
      <c r="AY689" s="36"/>
      <c r="AZ689" s="36">
        <f>IF(AT689-AU689&lt;&gt;0,AV689/(AT689-AU689),"")</f>
      </c>
    </row>
    <row r="690" spans="1:52" ht="12.75" customHeight="1">
      <c r="A690" s="17" t="s">
        <v>704</v>
      </c>
      <c r="B690" s="17"/>
      <c r="C690" s="17">
        <v>315</v>
      </c>
      <c r="D690" s="20">
        <f>$K690+$R690+$Y690+$AF690+$AM690+$AT690</f>
        <v>22</v>
      </c>
      <c r="E690" s="21">
        <f>$L690+$S690+$Z690+$AG690+$AN690+$AU690</f>
        <v>6</v>
      </c>
      <c r="F690" s="21">
        <f>$M690+$T690+$AA690+$AH690+$AO690+$AV690</f>
        <v>117</v>
      </c>
      <c r="G690" s="22">
        <f>MAX($N690,$U690,$AB690,$AI690,$AP690,$AW690)</f>
        <v>22</v>
      </c>
      <c r="H690" s="22">
        <f>$O690+$V690+$AC690+$AJ690+$AQ690+$AX690</f>
        <v>0</v>
      </c>
      <c r="I690" s="22">
        <f>$P690+$W690+$AD690+$AK690+$AR690+$AY690</f>
        <v>0</v>
      </c>
      <c r="J690" s="23">
        <f>IF(D690-E690&lt;&gt;0,F690/(D690-E690),"")</f>
        <v>7.3125</v>
      </c>
      <c r="K690" s="24"/>
      <c r="L690" s="24"/>
      <c r="M690" s="24"/>
      <c r="N690" s="24"/>
      <c r="O690" s="24"/>
      <c r="P690" s="24"/>
      <c r="Q690" s="26">
        <f>IF(K690-L690&lt;&gt;0,M690/(K690-L690),"")</f>
      </c>
      <c r="R690" s="38">
        <f>9+1</f>
        <v>10</v>
      </c>
      <c r="S690" s="38">
        <v>3</v>
      </c>
      <c r="T690" s="38">
        <f>25+15</f>
        <v>40</v>
      </c>
      <c r="U690" s="38">
        <v>18</v>
      </c>
      <c r="V690" s="38"/>
      <c r="W690" s="38"/>
      <c r="X690" s="29">
        <f>IF(R690-S690&lt;&gt;0,T690/(R690-S690),"")</f>
        <v>5.714285714285714</v>
      </c>
      <c r="Y690" s="30">
        <v>8</v>
      </c>
      <c r="Z690" s="30">
        <v>1</v>
      </c>
      <c r="AA690" s="30">
        <v>41</v>
      </c>
      <c r="AB690" s="30">
        <v>22</v>
      </c>
      <c r="AC690" s="30"/>
      <c r="AD690" s="30"/>
      <c r="AE690" s="31">
        <f>IF(Y690-Z690&lt;&gt;0,AA690/(Y690-Z690),"")</f>
        <v>5.857142857142857</v>
      </c>
      <c r="AF690" s="32">
        <v>4</v>
      </c>
      <c r="AG690" s="32">
        <v>2</v>
      </c>
      <c r="AH690" s="32">
        <v>36</v>
      </c>
      <c r="AI690" s="49">
        <v>16</v>
      </c>
      <c r="AJ690" s="32"/>
      <c r="AK690" s="32"/>
      <c r="AL690" s="33">
        <f>IF(AF690-AG690&lt;&gt;0,AH690/(AF690-AG690),"")</f>
        <v>18</v>
      </c>
      <c r="AM690" s="34"/>
      <c r="AN690" s="34"/>
      <c r="AO690" s="34"/>
      <c r="AP690" s="34"/>
      <c r="AQ690" s="34"/>
      <c r="AR690" s="34"/>
      <c r="AS690" s="35">
        <f>IF(AM690-AN690&lt;&gt;0,AO690/(AM690-AN690),"")</f>
      </c>
      <c r="AT690" s="36"/>
      <c r="AU690" s="36"/>
      <c r="AV690" s="36"/>
      <c r="AW690" s="36"/>
      <c r="AX690" s="36"/>
      <c r="AY690" s="36"/>
      <c r="AZ690" s="36">
        <f>IF(AT690-AU690&lt;&gt;0,AV690/(AT690-AU690),"")</f>
      </c>
    </row>
    <row r="691" spans="1:52" ht="12.75" customHeight="1">
      <c r="A691" s="17" t="s">
        <v>705</v>
      </c>
      <c r="B691" s="17">
        <v>1976</v>
      </c>
      <c r="C691" s="17">
        <v>32</v>
      </c>
      <c r="D691" s="20">
        <f>$K691+$R691+$Y691+$AF691+$AM691+$AT691</f>
        <v>28</v>
      </c>
      <c r="E691" s="21">
        <f>$L691+$S691+$Z691+$AG691+$AN691+$AU691</f>
        <v>6</v>
      </c>
      <c r="F691" s="21">
        <f>$M691+$T691+$AA691+$AH691+$AO691+$AV691</f>
        <v>544</v>
      </c>
      <c r="G691" s="22">
        <f>MAX($N691,$U691,$AB691,$AI691,$AP691,$AW691)</f>
        <v>108</v>
      </c>
      <c r="H691" s="22">
        <f>$O691+$V691+$AC691+$AJ691+$AQ691+$AX691</f>
        <v>1</v>
      </c>
      <c r="I691" s="22">
        <f>$P691+$W691+$AD691+$AK691+$AR691+$AY691</f>
        <v>1</v>
      </c>
      <c r="J691" s="23">
        <f>IF(D691-E691&lt;&gt;0,F691/(D691-E691),"")</f>
        <v>24.727272727272727</v>
      </c>
      <c r="K691" s="77">
        <v>27</v>
      </c>
      <c r="L691" s="77">
        <v>6</v>
      </c>
      <c r="M691" s="77">
        <v>544</v>
      </c>
      <c r="N691" s="77">
        <v>108</v>
      </c>
      <c r="O691" s="77">
        <v>1</v>
      </c>
      <c r="P691" s="77">
        <v>1</v>
      </c>
      <c r="Q691" s="43">
        <f>IF(K691-L691&lt;&gt;0,M691/(K691-L691),"")</f>
        <v>25.904761904761905</v>
      </c>
      <c r="R691" s="79"/>
      <c r="S691" s="79"/>
      <c r="T691" s="79"/>
      <c r="U691" s="79"/>
      <c r="V691" s="79"/>
      <c r="W691" s="79"/>
      <c r="X691" s="29">
        <f>IF(R691-S691&lt;&gt;0,T691/(R691-S691),"")</f>
      </c>
      <c r="Y691" s="30">
        <v>1</v>
      </c>
      <c r="Z691" s="30">
        <v>0</v>
      </c>
      <c r="AA691" s="30">
        <v>0</v>
      </c>
      <c r="AB691" s="30">
        <v>0</v>
      </c>
      <c r="AC691" s="30"/>
      <c r="AD691" s="30"/>
      <c r="AE691" s="31">
        <f>IF(Y691-Z691&lt;&gt;0,AA691/(Y691-Z691),"")</f>
        <v>0</v>
      </c>
      <c r="AF691" s="32"/>
      <c r="AG691" s="32"/>
      <c r="AH691" s="32"/>
      <c r="AI691" s="32"/>
      <c r="AJ691" s="32"/>
      <c r="AK691" s="32"/>
      <c r="AL691" s="33">
        <f>IF(AF691-AG691&lt;&gt;0,AH691/(AF691-AG691),"")</f>
      </c>
      <c r="AM691" s="34"/>
      <c r="AN691" s="34"/>
      <c r="AO691" s="34"/>
      <c r="AP691" s="34"/>
      <c r="AQ691" s="34"/>
      <c r="AR691" s="34"/>
      <c r="AS691" s="35">
        <f>IF(AM691-AN691&lt;&gt;0,AO691/(AM691-AN691),"")</f>
      </c>
      <c r="AT691" s="36"/>
      <c r="AU691" s="36"/>
      <c r="AV691" s="36"/>
      <c r="AW691" s="36"/>
      <c r="AX691" s="36"/>
      <c r="AY691" s="36"/>
      <c r="AZ691" s="36">
        <f>IF(AT691-AU691&lt;&gt;0,AV691/(AT691-AU691),"")</f>
      </c>
    </row>
    <row r="692" spans="1:52" ht="12.75" customHeight="1">
      <c r="A692" s="42"/>
      <c r="B692" s="42"/>
      <c r="C692" s="42"/>
      <c r="D692" s="20">
        <f aca="true" t="shared" si="0" ref="D692:D726">$K692+$R692+$Y692+$AF692+$AM692+$AT692</f>
        <v>0</v>
      </c>
      <c r="E692" s="21">
        <f aca="true" t="shared" si="1" ref="E692:E709">$L692+$S692+$Z692+$AG692+$AN692+$AU692</f>
        <v>0</v>
      </c>
      <c r="F692" s="21">
        <f aca="true" t="shared" si="2" ref="F692:F709">$M692+$T692+$AA692+$AH692+$AO692+$AV692</f>
        <v>0</v>
      </c>
      <c r="G692" s="22">
        <f aca="true" t="shared" si="3" ref="G692:G709">MAX($N692,$U692,$AB692,$AI692,$AP692,$AW692)</f>
        <v>0</v>
      </c>
      <c r="H692" s="22">
        <f aca="true" t="shared" si="4" ref="H692:H709">$O692+$V692+$AC692+$AJ692+$AQ692+$AX692</f>
        <v>0</v>
      </c>
      <c r="I692" s="22">
        <f aca="true" t="shared" si="5" ref="I692:I709">$P692+$W692+$AD692+$AK692+$AR692+$AY692</f>
        <v>0</v>
      </c>
      <c r="J692" s="23">
        <f aca="true" t="shared" si="6" ref="J692:J708">IF(D692-E692&lt;&gt;0,F692/(D692-E692),"")</f>
      </c>
      <c r="K692" s="36"/>
      <c r="L692" s="36"/>
      <c r="M692" s="36"/>
      <c r="N692" s="36"/>
      <c r="O692" s="36"/>
      <c r="P692" s="36"/>
      <c r="Q692" s="43">
        <f aca="true" t="shared" si="7" ref="Q692:Q703">IF(K692-L692&lt;&gt;0,M692/(K692-L692),"")</f>
      </c>
      <c r="R692" s="44"/>
      <c r="S692" s="44"/>
      <c r="T692" s="44"/>
      <c r="U692" s="44"/>
      <c r="V692" s="44"/>
      <c r="W692" s="44"/>
      <c r="X692" s="29">
        <f aca="true" t="shared" si="8" ref="X692:X703">IF(R692-S692&lt;&gt;0,T692/(R692-S692),"")</f>
      </c>
      <c r="Y692" s="45"/>
      <c r="Z692" s="45"/>
      <c r="AA692" s="45"/>
      <c r="AB692" s="45"/>
      <c r="AC692" s="45"/>
      <c r="AD692" s="45"/>
      <c r="AE692" s="31">
        <f aca="true" t="shared" si="9" ref="AE692:AE703">IF(Y692-Z692&lt;&gt;0,AA692/(Y692-Z692),"")</f>
      </c>
      <c r="AF692" s="47"/>
      <c r="AG692" s="47"/>
      <c r="AH692" s="47"/>
      <c r="AI692" s="47"/>
      <c r="AJ692" s="47"/>
      <c r="AK692" s="47"/>
      <c r="AL692" s="33">
        <f aca="true" t="shared" si="10" ref="AL692:AL708">IF(AF692-AG692&lt;&gt;0,AH692/(AF692-AG692),"")</f>
      </c>
      <c r="AM692" s="48"/>
      <c r="AN692" s="48"/>
      <c r="AO692" s="48"/>
      <c r="AP692" s="48"/>
      <c r="AQ692" s="48"/>
      <c r="AR692" s="48"/>
      <c r="AS692" s="35">
        <f aca="true" t="shared" si="11" ref="AS692:AS702">IF(AM692-AN692&lt;&gt;0,AO692/(AM692-AN692),"")</f>
      </c>
      <c r="AT692" s="36"/>
      <c r="AU692" s="36"/>
      <c r="AV692" s="36"/>
      <c r="AW692" s="36"/>
      <c r="AX692" s="36"/>
      <c r="AY692" s="36"/>
      <c r="AZ692" s="36">
        <f aca="true" t="shared" si="12" ref="AZ692:AZ709">IF(AT692-AU692&lt;&gt;0,AV692/(AT692-AU692),"")</f>
      </c>
    </row>
    <row r="693" spans="1:52" ht="12.75" customHeight="1">
      <c r="A693" s="42"/>
      <c r="B693" s="42"/>
      <c r="C693" s="42"/>
      <c r="D693" s="20">
        <f t="shared" si="0"/>
        <v>0</v>
      </c>
      <c r="E693" s="21">
        <f t="shared" si="1"/>
        <v>0</v>
      </c>
      <c r="F693" s="21">
        <f t="shared" si="2"/>
        <v>0</v>
      </c>
      <c r="G693" s="22">
        <f t="shared" si="3"/>
        <v>0</v>
      </c>
      <c r="H693" s="22">
        <f t="shared" si="4"/>
        <v>0</v>
      </c>
      <c r="I693" s="22">
        <f t="shared" si="5"/>
        <v>0</v>
      </c>
      <c r="J693" s="23">
        <f t="shared" si="6"/>
      </c>
      <c r="K693" s="36"/>
      <c r="L693" s="36"/>
      <c r="M693" s="36"/>
      <c r="N693" s="36"/>
      <c r="O693" s="36"/>
      <c r="P693" s="36"/>
      <c r="Q693" s="43">
        <f t="shared" si="7"/>
      </c>
      <c r="R693" s="44"/>
      <c r="S693" s="44"/>
      <c r="T693" s="44"/>
      <c r="U693" s="44"/>
      <c r="V693" s="44"/>
      <c r="W693" s="44"/>
      <c r="X693" s="29">
        <f t="shared" si="8"/>
      </c>
      <c r="Y693" s="45"/>
      <c r="Z693" s="45"/>
      <c r="AA693" s="45"/>
      <c r="AB693" s="45"/>
      <c r="AC693" s="45"/>
      <c r="AD693" s="45"/>
      <c r="AE693" s="31">
        <f t="shared" si="9"/>
      </c>
      <c r="AF693" s="47"/>
      <c r="AG693" s="47"/>
      <c r="AH693" s="47"/>
      <c r="AI693" s="47"/>
      <c r="AJ693" s="47"/>
      <c r="AK693" s="47"/>
      <c r="AL693" s="33">
        <f t="shared" si="10"/>
      </c>
      <c r="AM693" s="48"/>
      <c r="AN693" s="48"/>
      <c r="AO693" s="48"/>
      <c r="AP693" s="48"/>
      <c r="AQ693" s="48"/>
      <c r="AR693" s="48"/>
      <c r="AS693" s="35">
        <f t="shared" si="11"/>
      </c>
      <c r="AT693" s="36"/>
      <c r="AU693" s="36"/>
      <c r="AV693" s="36"/>
      <c r="AW693" s="36"/>
      <c r="AX693" s="36"/>
      <c r="AY693" s="36"/>
      <c r="AZ693" s="36">
        <f t="shared" si="12"/>
      </c>
    </row>
    <row r="694" spans="1:52" ht="12.75" customHeight="1">
      <c r="A694" s="42"/>
      <c r="B694" s="42"/>
      <c r="C694" s="42"/>
      <c r="D694" s="20">
        <f t="shared" si="0"/>
        <v>0</v>
      </c>
      <c r="E694" s="21">
        <f t="shared" si="1"/>
        <v>0</v>
      </c>
      <c r="F694" s="21">
        <f t="shared" si="2"/>
        <v>0</v>
      </c>
      <c r="G694" s="22">
        <f t="shared" si="3"/>
        <v>0</v>
      </c>
      <c r="H694" s="22">
        <f t="shared" si="4"/>
        <v>0</v>
      </c>
      <c r="I694" s="22">
        <f t="shared" si="5"/>
        <v>0</v>
      </c>
      <c r="J694" s="23">
        <f t="shared" si="6"/>
      </c>
      <c r="K694" s="36"/>
      <c r="L694" s="36"/>
      <c r="M694" s="36"/>
      <c r="N694" s="36"/>
      <c r="O694" s="36"/>
      <c r="P694" s="36"/>
      <c r="Q694" s="43">
        <f t="shared" si="7"/>
      </c>
      <c r="R694" s="44"/>
      <c r="S694" s="44"/>
      <c r="T694" s="44"/>
      <c r="U694" s="44"/>
      <c r="V694" s="44"/>
      <c r="W694" s="44"/>
      <c r="X694" s="29">
        <f t="shared" si="8"/>
      </c>
      <c r="Y694" s="45"/>
      <c r="Z694" s="45"/>
      <c r="AA694" s="45"/>
      <c r="AB694" s="45"/>
      <c r="AC694" s="45"/>
      <c r="AD694" s="45"/>
      <c r="AE694" s="31">
        <f t="shared" si="9"/>
      </c>
      <c r="AF694" s="47"/>
      <c r="AG694" s="47"/>
      <c r="AH694" s="47"/>
      <c r="AI694" s="47"/>
      <c r="AJ694" s="47"/>
      <c r="AK694" s="47"/>
      <c r="AL694" s="33">
        <f t="shared" si="10"/>
      </c>
      <c r="AM694" s="48"/>
      <c r="AN694" s="48"/>
      <c r="AO694" s="48"/>
      <c r="AP694" s="48"/>
      <c r="AQ694" s="48"/>
      <c r="AR694" s="48"/>
      <c r="AS694" s="35">
        <f t="shared" si="11"/>
      </c>
      <c r="AT694" s="36"/>
      <c r="AU694" s="36"/>
      <c r="AV694" s="36"/>
      <c r="AW694" s="36"/>
      <c r="AX694" s="36"/>
      <c r="AY694" s="36"/>
      <c r="AZ694" s="36">
        <f t="shared" si="12"/>
      </c>
    </row>
    <row r="695" spans="1:52" ht="12.75" customHeight="1">
      <c r="A695" s="42"/>
      <c r="B695" s="42"/>
      <c r="C695" s="42"/>
      <c r="D695" s="20">
        <f t="shared" si="0"/>
        <v>0</v>
      </c>
      <c r="E695" s="21">
        <f t="shared" si="1"/>
        <v>0</v>
      </c>
      <c r="F695" s="21">
        <f t="shared" si="2"/>
        <v>0</v>
      </c>
      <c r="G695" s="22">
        <f t="shared" si="3"/>
        <v>0</v>
      </c>
      <c r="H695" s="22">
        <f t="shared" si="4"/>
        <v>0</v>
      </c>
      <c r="I695" s="22">
        <f t="shared" si="5"/>
        <v>0</v>
      </c>
      <c r="J695" s="23">
        <f t="shared" si="6"/>
      </c>
      <c r="K695" s="36"/>
      <c r="L695" s="36"/>
      <c r="M695" s="36"/>
      <c r="N695" s="36"/>
      <c r="O695" s="36"/>
      <c r="P695" s="36"/>
      <c r="Q695" s="43">
        <f t="shared" si="7"/>
      </c>
      <c r="R695" s="44"/>
      <c r="S695" s="44"/>
      <c r="T695" s="44"/>
      <c r="U695" s="44"/>
      <c r="V695" s="44"/>
      <c r="W695" s="44"/>
      <c r="X695" s="29">
        <f t="shared" si="8"/>
      </c>
      <c r="Y695" s="45"/>
      <c r="Z695" s="45"/>
      <c r="AA695" s="45"/>
      <c r="AB695" s="45"/>
      <c r="AC695" s="45"/>
      <c r="AD695" s="45"/>
      <c r="AE695" s="31">
        <f t="shared" si="9"/>
      </c>
      <c r="AF695" s="47"/>
      <c r="AG695" s="47"/>
      <c r="AH695" s="47"/>
      <c r="AI695" s="47"/>
      <c r="AJ695" s="47"/>
      <c r="AK695" s="47"/>
      <c r="AL695" s="33">
        <f t="shared" si="10"/>
      </c>
      <c r="AM695" s="48"/>
      <c r="AN695" s="48"/>
      <c r="AO695" s="48"/>
      <c r="AP695" s="48"/>
      <c r="AQ695" s="48"/>
      <c r="AR695" s="48"/>
      <c r="AS695" s="35">
        <f t="shared" si="11"/>
      </c>
      <c r="AT695" s="36"/>
      <c r="AU695" s="36"/>
      <c r="AV695" s="36"/>
      <c r="AW695" s="36"/>
      <c r="AX695" s="36"/>
      <c r="AY695" s="36"/>
      <c r="AZ695" s="36">
        <f t="shared" si="12"/>
      </c>
    </row>
    <row r="696" spans="1:52" ht="12.75" customHeight="1">
      <c r="A696" s="42"/>
      <c r="B696" s="42"/>
      <c r="C696" s="42"/>
      <c r="D696" s="20">
        <f t="shared" si="0"/>
        <v>0</v>
      </c>
      <c r="E696" s="21">
        <f t="shared" si="1"/>
        <v>0</v>
      </c>
      <c r="F696" s="21">
        <f t="shared" si="2"/>
        <v>0</v>
      </c>
      <c r="G696" s="22">
        <f t="shared" si="3"/>
        <v>0</v>
      </c>
      <c r="H696" s="22">
        <f t="shared" si="4"/>
        <v>0</v>
      </c>
      <c r="I696" s="22">
        <f t="shared" si="5"/>
        <v>0</v>
      </c>
      <c r="J696" s="23">
        <f t="shared" si="6"/>
      </c>
      <c r="K696" s="36"/>
      <c r="L696" s="36"/>
      <c r="M696" s="36"/>
      <c r="N696" s="36"/>
      <c r="O696" s="36"/>
      <c r="P696" s="36"/>
      <c r="Q696" s="43">
        <f t="shared" si="7"/>
      </c>
      <c r="R696" s="44"/>
      <c r="S696" s="44"/>
      <c r="T696" s="44"/>
      <c r="U696" s="44"/>
      <c r="V696" s="44"/>
      <c r="W696" s="44"/>
      <c r="X696" s="29">
        <f t="shared" si="8"/>
      </c>
      <c r="Y696" s="45"/>
      <c r="Z696" s="45"/>
      <c r="AA696" s="45"/>
      <c r="AB696" s="45"/>
      <c r="AC696" s="45"/>
      <c r="AD696" s="45"/>
      <c r="AE696" s="31">
        <f t="shared" si="9"/>
      </c>
      <c r="AF696" s="47"/>
      <c r="AG696" s="47"/>
      <c r="AH696" s="47"/>
      <c r="AI696" s="47"/>
      <c r="AJ696" s="47"/>
      <c r="AK696" s="47"/>
      <c r="AL696" s="33">
        <f t="shared" si="10"/>
      </c>
      <c r="AM696" s="48"/>
      <c r="AN696" s="48"/>
      <c r="AO696" s="48"/>
      <c r="AP696" s="48"/>
      <c r="AQ696" s="48"/>
      <c r="AR696" s="48"/>
      <c r="AS696" s="35">
        <f t="shared" si="11"/>
      </c>
      <c r="AT696" s="36"/>
      <c r="AU696" s="36"/>
      <c r="AV696" s="36"/>
      <c r="AW696" s="36"/>
      <c r="AX696" s="36"/>
      <c r="AY696" s="36"/>
      <c r="AZ696" s="36">
        <f t="shared" si="12"/>
      </c>
    </row>
    <row r="697" spans="1:52" ht="12.75" customHeight="1">
      <c r="A697" s="42"/>
      <c r="B697" s="42"/>
      <c r="C697" s="42"/>
      <c r="D697" s="20">
        <f t="shared" si="0"/>
        <v>0</v>
      </c>
      <c r="E697" s="21">
        <f t="shared" si="1"/>
        <v>0</v>
      </c>
      <c r="F697" s="21">
        <f t="shared" si="2"/>
        <v>0</v>
      </c>
      <c r="G697" s="22">
        <f t="shared" si="3"/>
        <v>0</v>
      </c>
      <c r="H697" s="22">
        <f t="shared" si="4"/>
        <v>0</v>
      </c>
      <c r="I697" s="22">
        <f t="shared" si="5"/>
        <v>0</v>
      </c>
      <c r="J697" s="23">
        <f t="shared" si="6"/>
      </c>
      <c r="K697" s="36"/>
      <c r="L697" s="36"/>
      <c r="M697" s="36"/>
      <c r="N697" s="36"/>
      <c r="O697" s="36"/>
      <c r="P697" s="36"/>
      <c r="Q697" s="43">
        <f t="shared" si="7"/>
      </c>
      <c r="R697" s="44"/>
      <c r="S697" s="44"/>
      <c r="T697" s="44"/>
      <c r="U697" s="44"/>
      <c r="V697" s="44"/>
      <c r="W697" s="44"/>
      <c r="X697" s="29">
        <f t="shared" si="8"/>
      </c>
      <c r="Y697" s="45"/>
      <c r="Z697" s="45"/>
      <c r="AA697" s="45"/>
      <c r="AB697" s="45"/>
      <c r="AC697" s="45"/>
      <c r="AD697" s="45"/>
      <c r="AE697" s="31">
        <f t="shared" si="9"/>
      </c>
      <c r="AF697" s="47"/>
      <c r="AG697" s="47"/>
      <c r="AH697" s="47"/>
      <c r="AI697" s="47"/>
      <c r="AJ697" s="47"/>
      <c r="AK697" s="47"/>
      <c r="AL697" s="33">
        <f t="shared" si="10"/>
      </c>
      <c r="AM697" s="48"/>
      <c r="AN697" s="48"/>
      <c r="AO697" s="48"/>
      <c r="AP697" s="48"/>
      <c r="AQ697" s="48"/>
      <c r="AR697" s="48"/>
      <c r="AS697" s="35">
        <f t="shared" si="11"/>
      </c>
      <c r="AT697" s="36"/>
      <c r="AU697" s="36"/>
      <c r="AV697" s="36"/>
      <c r="AW697" s="36"/>
      <c r="AX697" s="36"/>
      <c r="AY697" s="36"/>
      <c r="AZ697" s="36">
        <f t="shared" si="12"/>
      </c>
    </row>
    <row r="698" spans="1:52" ht="12.75" customHeight="1">
      <c r="A698" s="42"/>
      <c r="B698" s="42"/>
      <c r="C698" s="42"/>
      <c r="D698" s="20">
        <f t="shared" si="0"/>
        <v>0</v>
      </c>
      <c r="E698" s="21">
        <f t="shared" si="1"/>
        <v>0</v>
      </c>
      <c r="F698" s="21">
        <f t="shared" si="2"/>
        <v>0</v>
      </c>
      <c r="G698" s="22">
        <f t="shared" si="3"/>
        <v>0</v>
      </c>
      <c r="H698" s="22">
        <f t="shared" si="4"/>
        <v>0</v>
      </c>
      <c r="I698" s="22">
        <f t="shared" si="5"/>
        <v>0</v>
      </c>
      <c r="J698" s="23">
        <f t="shared" si="6"/>
      </c>
      <c r="K698" s="36"/>
      <c r="L698" s="36"/>
      <c r="M698" s="36"/>
      <c r="N698" s="36"/>
      <c r="O698" s="36"/>
      <c r="P698" s="36"/>
      <c r="Q698" s="43">
        <f t="shared" si="7"/>
      </c>
      <c r="R698" s="44"/>
      <c r="S698" s="44"/>
      <c r="T698" s="44"/>
      <c r="U698" s="44"/>
      <c r="V698" s="44"/>
      <c r="W698" s="44"/>
      <c r="X698" s="29">
        <f t="shared" si="8"/>
      </c>
      <c r="Y698" s="45"/>
      <c r="Z698" s="45"/>
      <c r="AA698" s="45"/>
      <c r="AB698" s="45"/>
      <c r="AC698" s="45"/>
      <c r="AD698" s="45"/>
      <c r="AE698" s="31">
        <f t="shared" si="9"/>
      </c>
      <c r="AF698" s="47"/>
      <c r="AG698" s="47"/>
      <c r="AH698" s="47"/>
      <c r="AI698" s="47"/>
      <c r="AJ698" s="47"/>
      <c r="AK698" s="47"/>
      <c r="AL698" s="33">
        <f t="shared" si="10"/>
      </c>
      <c r="AM698" s="48"/>
      <c r="AN698" s="48"/>
      <c r="AO698" s="48"/>
      <c r="AP698" s="48"/>
      <c r="AQ698" s="48"/>
      <c r="AR698" s="48"/>
      <c r="AS698" s="35">
        <f t="shared" si="11"/>
      </c>
      <c r="AT698" s="36"/>
      <c r="AU698" s="36"/>
      <c r="AV698" s="36"/>
      <c r="AW698" s="36"/>
      <c r="AX698" s="36"/>
      <c r="AY698" s="36"/>
      <c r="AZ698" s="36">
        <f t="shared" si="12"/>
      </c>
    </row>
    <row r="699" spans="1:52" ht="12.75" customHeight="1">
      <c r="A699" s="42"/>
      <c r="B699" s="42"/>
      <c r="C699" s="42"/>
      <c r="D699" s="20">
        <f t="shared" si="0"/>
        <v>0</v>
      </c>
      <c r="E699" s="21">
        <f t="shared" si="1"/>
        <v>0</v>
      </c>
      <c r="F699" s="21">
        <f t="shared" si="2"/>
        <v>0</v>
      </c>
      <c r="G699" s="22">
        <f t="shared" si="3"/>
        <v>0</v>
      </c>
      <c r="H699" s="22">
        <f t="shared" si="4"/>
        <v>0</v>
      </c>
      <c r="I699" s="22">
        <f t="shared" si="5"/>
        <v>0</v>
      </c>
      <c r="J699" s="23">
        <f t="shared" si="6"/>
      </c>
      <c r="K699" s="36"/>
      <c r="L699" s="36"/>
      <c r="M699" s="36"/>
      <c r="N699" s="36"/>
      <c r="O699" s="36"/>
      <c r="P699" s="36"/>
      <c r="Q699" s="43">
        <f t="shared" si="7"/>
      </c>
      <c r="R699" s="44"/>
      <c r="S699" s="44"/>
      <c r="T699" s="44"/>
      <c r="U699" s="44"/>
      <c r="V699" s="44"/>
      <c r="W699" s="44"/>
      <c r="X699" s="29">
        <f t="shared" si="8"/>
      </c>
      <c r="Y699" s="45"/>
      <c r="Z699" s="45"/>
      <c r="AA699" s="45"/>
      <c r="AB699" s="45"/>
      <c r="AC699" s="45"/>
      <c r="AD699" s="45"/>
      <c r="AE699" s="31">
        <f t="shared" si="9"/>
      </c>
      <c r="AF699" s="47"/>
      <c r="AG699" s="47"/>
      <c r="AH699" s="47"/>
      <c r="AI699" s="47"/>
      <c r="AJ699" s="47"/>
      <c r="AK699" s="47"/>
      <c r="AL699" s="33">
        <f t="shared" si="10"/>
      </c>
      <c r="AM699" s="48"/>
      <c r="AN699" s="48"/>
      <c r="AO699" s="48"/>
      <c r="AP699" s="48"/>
      <c r="AQ699" s="48"/>
      <c r="AR699" s="48"/>
      <c r="AS699" s="35">
        <f t="shared" si="11"/>
      </c>
      <c r="AT699" s="36"/>
      <c r="AU699" s="36"/>
      <c r="AV699" s="36"/>
      <c r="AW699" s="36"/>
      <c r="AX699" s="36"/>
      <c r="AY699" s="36"/>
      <c r="AZ699" s="36">
        <f t="shared" si="12"/>
      </c>
    </row>
    <row r="700" spans="1:52" ht="12.75" customHeight="1">
      <c r="A700" s="42"/>
      <c r="B700" s="42"/>
      <c r="C700" s="42"/>
      <c r="D700" s="20">
        <f t="shared" si="0"/>
        <v>0</v>
      </c>
      <c r="E700" s="21">
        <f t="shared" si="1"/>
        <v>0</v>
      </c>
      <c r="F700" s="21">
        <f t="shared" si="2"/>
        <v>0</v>
      </c>
      <c r="G700" s="22">
        <f t="shared" si="3"/>
        <v>0</v>
      </c>
      <c r="H700" s="22">
        <f t="shared" si="4"/>
        <v>0</v>
      </c>
      <c r="I700" s="22">
        <f t="shared" si="5"/>
        <v>0</v>
      </c>
      <c r="J700" s="23">
        <f t="shared" si="6"/>
      </c>
      <c r="K700" s="36"/>
      <c r="L700" s="36"/>
      <c r="M700" s="36"/>
      <c r="N700" s="36"/>
      <c r="O700" s="36"/>
      <c r="P700" s="36"/>
      <c r="Q700" s="43">
        <f t="shared" si="7"/>
      </c>
      <c r="R700" s="44"/>
      <c r="S700" s="44"/>
      <c r="T700" s="44"/>
      <c r="U700" s="44"/>
      <c r="V700" s="44"/>
      <c r="W700" s="44"/>
      <c r="X700" s="29">
        <f t="shared" si="8"/>
      </c>
      <c r="Y700" s="45"/>
      <c r="Z700" s="45"/>
      <c r="AA700" s="45"/>
      <c r="AB700" s="45"/>
      <c r="AC700" s="45"/>
      <c r="AD700" s="45"/>
      <c r="AE700" s="31">
        <f t="shared" si="9"/>
      </c>
      <c r="AF700" s="47"/>
      <c r="AG700" s="47"/>
      <c r="AH700" s="47"/>
      <c r="AI700" s="47"/>
      <c r="AJ700" s="47"/>
      <c r="AK700" s="47"/>
      <c r="AL700" s="33">
        <f t="shared" si="10"/>
      </c>
      <c r="AM700" s="48"/>
      <c r="AN700" s="48"/>
      <c r="AO700" s="48"/>
      <c r="AP700" s="48"/>
      <c r="AQ700" s="48"/>
      <c r="AR700" s="48"/>
      <c r="AS700" s="35">
        <f t="shared" si="11"/>
      </c>
      <c r="AT700" s="36"/>
      <c r="AU700" s="36"/>
      <c r="AV700" s="36"/>
      <c r="AW700" s="36"/>
      <c r="AX700" s="36"/>
      <c r="AY700" s="36"/>
      <c r="AZ700" s="36">
        <f t="shared" si="12"/>
      </c>
    </row>
    <row r="701" spans="1:52" ht="12.75" customHeight="1">
      <c r="A701" s="8"/>
      <c r="B701" s="8"/>
      <c r="C701" s="8"/>
      <c r="D701" s="20">
        <f t="shared" si="0"/>
        <v>0</v>
      </c>
      <c r="E701" s="21">
        <f t="shared" si="1"/>
        <v>0</v>
      </c>
      <c r="F701" s="21">
        <f t="shared" si="2"/>
        <v>0</v>
      </c>
      <c r="G701" s="22">
        <f t="shared" si="3"/>
        <v>0</v>
      </c>
      <c r="H701" s="22">
        <f t="shared" si="4"/>
        <v>0</v>
      </c>
      <c r="I701" s="22">
        <f t="shared" si="5"/>
        <v>0</v>
      </c>
      <c r="J701" s="23">
        <f t="shared" si="6"/>
      </c>
      <c r="K701" s="36"/>
      <c r="L701" s="36"/>
      <c r="M701" s="36"/>
      <c r="N701" s="36"/>
      <c r="O701" s="36"/>
      <c r="P701" s="36"/>
      <c r="Q701" s="43">
        <f t="shared" si="7"/>
      </c>
      <c r="R701" s="44"/>
      <c r="S701" s="44"/>
      <c r="T701" s="44"/>
      <c r="U701" s="44"/>
      <c r="V701" s="44"/>
      <c r="W701" s="44"/>
      <c r="X701" s="29">
        <f t="shared" si="8"/>
      </c>
      <c r="Y701" s="45"/>
      <c r="Z701" s="45"/>
      <c r="AA701" s="45"/>
      <c r="AB701" s="45"/>
      <c r="AC701" s="45"/>
      <c r="AD701" s="45"/>
      <c r="AE701" s="31">
        <f t="shared" si="9"/>
      </c>
      <c r="AF701" s="47"/>
      <c r="AG701" s="47"/>
      <c r="AH701" s="47"/>
      <c r="AI701" s="47"/>
      <c r="AJ701" s="47"/>
      <c r="AK701" s="47"/>
      <c r="AL701" s="33">
        <f t="shared" si="10"/>
      </c>
      <c r="AM701" s="48"/>
      <c r="AN701" s="48"/>
      <c r="AO701" s="48"/>
      <c r="AP701" s="48"/>
      <c r="AQ701" s="48"/>
      <c r="AR701" s="48"/>
      <c r="AS701" s="35">
        <f t="shared" si="11"/>
      </c>
      <c r="AT701" s="36"/>
      <c r="AU701" s="36"/>
      <c r="AV701" s="36"/>
      <c r="AW701" s="36"/>
      <c r="AX701" s="36"/>
      <c r="AY701" s="36"/>
      <c r="AZ701" s="36">
        <f t="shared" si="12"/>
      </c>
    </row>
    <row r="702" spans="1:52" ht="12.75" customHeight="1">
      <c r="A702" s="8"/>
      <c r="B702" s="8"/>
      <c r="C702" s="8"/>
      <c r="D702" s="20">
        <f t="shared" si="0"/>
        <v>0</v>
      </c>
      <c r="E702" s="21">
        <f t="shared" si="1"/>
        <v>0</v>
      </c>
      <c r="F702" s="21">
        <f t="shared" si="2"/>
        <v>0</v>
      </c>
      <c r="G702" s="22">
        <f t="shared" si="3"/>
        <v>0</v>
      </c>
      <c r="H702" s="22">
        <f t="shared" si="4"/>
        <v>0</v>
      </c>
      <c r="I702" s="22">
        <f t="shared" si="5"/>
        <v>0</v>
      </c>
      <c r="J702" s="23">
        <f t="shared" si="6"/>
      </c>
      <c r="K702" s="36"/>
      <c r="L702" s="36"/>
      <c r="M702" s="36"/>
      <c r="N702" s="36"/>
      <c r="O702" s="36"/>
      <c r="P702" s="36"/>
      <c r="Q702" s="43">
        <f t="shared" si="7"/>
      </c>
      <c r="R702" s="44"/>
      <c r="S702" s="44"/>
      <c r="T702" s="44"/>
      <c r="U702" s="44"/>
      <c r="V702" s="44"/>
      <c r="W702" s="44"/>
      <c r="X702" s="29">
        <f t="shared" si="8"/>
      </c>
      <c r="Y702" s="45"/>
      <c r="Z702" s="45"/>
      <c r="AA702" s="45"/>
      <c r="AB702" s="45"/>
      <c r="AC702" s="45"/>
      <c r="AD702" s="45"/>
      <c r="AE702" s="31">
        <f t="shared" si="9"/>
      </c>
      <c r="AF702" s="47"/>
      <c r="AG702" s="47"/>
      <c r="AH702" s="47"/>
      <c r="AI702" s="47"/>
      <c r="AJ702" s="47"/>
      <c r="AK702" s="47"/>
      <c r="AL702" s="33">
        <f t="shared" si="10"/>
      </c>
      <c r="AM702" s="48"/>
      <c r="AN702" s="48"/>
      <c r="AO702" s="48"/>
      <c r="AP702" s="48"/>
      <c r="AQ702" s="48"/>
      <c r="AR702" s="48"/>
      <c r="AS702" s="35">
        <f t="shared" si="11"/>
      </c>
      <c r="AT702" s="36"/>
      <c r="AU702" s="36"/>
      <c r="AV702" s="36"/>
      <c r="AW702" s="36"/>
      <c r="AX702" s="36"/>
      <c r="AY702" s="36"/>
      <c r="AZ702" s="36">
        <f t="shared" si="12"/>
      </c>
    </row>
    <row r="703" spans="1:52" ht="12.75" customHeight="1">
      <c r="A703" s="8"/>
      <c r="B703" s="8"/>
      <c r="C703" s="8"/>
      <c r="D703" s="20">
        <f t="shared" si="0"/>
        <v>0</v>
      </c>
      <c r="E703" s="21">
        <f t="shared" si="1"/>
        <v>0</v>
      </c>
      <c r="F703" s="21">
        <f t="shared" si="2"/>
        <v>0</v>
      </c>
      <c r="G703" s="22">
        <f t="shared" si="3"/>
        <v>0</v>
      </c>
      <c r="H703" s="22">
        <f t="shared" si="4"/>
        <v>0</v>
      </c>
      <c r="I703" s="22">
        <f t="shared" si="5"/>
        <v>0</v>
      </c>
      <c r="J703" s="23">
        <f t="shared" si="6"/>
      </c>
      <c r="K703" s="36"/>
      <c r="L703" s="36"/>
      <c r="M703" s="36"/>
      <c r="N703" s="36"/>
      <c r="O703" s="36"/>
      <c r="P703" s="36"/>
      <c r="Q703" s="43">
        <f t="shared" si="7"/>
      </c>
      <c r="R703" s="44"/>
      <c r="S703" s="44"/>
      <c r="T703" s="44"/>
      <c r="U703" s="44"/>
      <c r="V703" s="44"/>
      <c r="W703" s="44"/>
      <c r="X703" s="29">
        <f t="shared" si="8"/>
      </c>
      <c r="Y703" s="45"/>
      <c r="Z703" s="45"/>
      <c r="AA703" s="45"/>
      <c r="AB703" s="45"/>
      <c r="AC703" s="45"/>
      <c r="AD703" s="45"/>
      <c r="AE703" s="31">
        <f t="shared" si="9"/>
      </c>
      <c r="AF703" s="47"/>
      <c r="AG703" s="47"/>
      <c r="AH703" s="47"/>
      <c r="AI703" s="47"/>
      <c r="AJ703" s="47"/>
      <c r="AK703" s="47"/>
      <c r="AL703" s="33">
        <f t="shared" si="10"/>
      </c>
      <c r="AM703" s="48"/>
      <c r="AN703" s="48"/>
      <c r="AO703" s="48"/>
      <c r="AP703" s="48"/>
      <c r="AQ703" s="48"/>
      <c r="AR703" s="48"/>
      <c r="AS703" s="35">
        <f aca="true" t="shared" si="13" ref="AS703:AS726">IF(AM703-AN703&lt;&gt;0,AO703/(AM703-AN703),"")</f>
      </c>
      <c r="AT703" s="36"/>
      <c r="AU703" s="36"/>
      <c r="AV703" s="36"/>
      <c r="AW703" s="36"/>
      <c r="AX703" s="36"/>
      <c r="AY703" s="36"/>
      <c r="AZ703" s="36">
        <f t="shared" si="12"/>
      </c>
    </row>
    <row r="704" spans="1:52" ht="12.75" customHeight="1">
      <c r="A704" s="8"/>
      <c r="B704" s="8"/>
      <c r="C704" s="8"/>
      <c r="D704" s="20">
        <f t="shared" si="0"/>
        <v>0</v>
      </c>
      <c r="E704" s="21">
        <f t="shared" si="1"/>
        <v>0</v>
      </c>
      <c r="F704" s="21">
        <f t="shared" si="2"/>
        <v>0</v>
      </c>
      <c r="G704" s="22">
        <f t="shared" si="3"/>
        <v>0</v>
      </c>
      <c r="H704" s="22">
        <f t="shared" si="4"/>
        <v>0</v>
      </c>
      <c r="I704" s="22">
        <f t="shared" si="5"/>
        <v>0</v>
      </c>
      <c r="J704" s="23">
        <f t="shared" si="6"/>
      </c>
      <c r="K704" s="36"/>
      <c r="L704" s="36"/>
      <c r="M704" s="36"/>
      <c r="N704" s="36"/>
      <c r="O704" s="36"/>
      <c r="P704" s="36"/>
      <c r="Q704" s="43">
        <f aca="true" t="shared" si="14" ref="Q704:Q726">IF(K704-L704&lt;&gt;0,M704/(K704-L704),"")</f>
      </c>
      <c r="R704" s="44"/>
      <c r="S704" s="44"/>
      <c r="T704" s="44"/>
      <c r="U704" s="44"/>
      <c r="V704" s="44"/>
      <c r="W704" s="44"/>
      <c r="X704" s="29">
        <f aca="true" t="shared" si="15" ref="X704:X726">IF(R704-S704&lt;&gt;0,T704/(R704-S704),"")</f>
      </c>
      <c r="Y704" s="45"/>
      <c r="Z704" s="45"/>
      <c r="AA704" s="45"/>
      <c r="AB704" s="45"/>
      <c r="AC704" s="45"/>
      <c r="AD704" s="45"/>
      <c r="AE704" s="31">
        <f aca="true" t="shared" si="16" ref="AE704:AE726">IF(Y704-Z704&lt;&gt;0,AA704/(Y704-Z704),"")</f>
      </c>
      <c r="AF704" s="47"/>
      <c r="AG704" s="47"/>
      <c r="AH704" s="47"/>
      <c r="AI704" s="47"/>
      <c r="AJ704" s="47"/>
      <c r="AK704" s="47"/>
      <c r="AL704" s="33">
        <f t="shared" si="10"/>
      </c>
      <c r="AM704" s="48"/>
      <c r="AN704" s="48"/>
      <c r="AO704" s="48"/>
      <c r="AP704" s="48"/>
      <c r="AQ704" s="48"/>
      <c r="AR704" s="48"/>
      <c r="AS704" s="35">
        <f t="shared" si="13"/>
      </c>
      <c r="AT704" s="36"/>
      <c r="AU704" s="36"/>
      <c r="AV704" s="36"/>
      <c r="AW704" s="36"/>
      <c r="AX704" s="36"/>
      <c r="AY704" s="36"/>
      <c r="AZ704" s="36">
        <f t="shared" si="12"/>
      </c>
    </row>
    <row r="705" spans="1:52" ht="12.75" customHeight="1">
      <c r="A705" s="8"/>
      <c r="B705" s="8"/>
      <c r="C705" s="8"/>
      <c r="D705" s="20">
        <f t="shared" si="0"/>
        <v>0</v>
      </c>
      <c r="E705" s="21">
        <f t="shared" si="1"/>
        <v>0</v>
      </c>
      <c r="F705" s="21">
        <f t="shared" si="2"/>
        <v>0</v>
      </c>
      <c r="G705" s="22">
        <f t="shared" si="3"/>
        <v>0</v>
      </c>
      <c r="H705" s="22">
        <f t="shared" si="4"/>
        <v>0</v>
      </c>
      <c r="I705" s="22">
        <f t="shared" si="5"/>
        <v>0</v>
      </c>
      <c r="J705" s="23">
        <f t="shared" si="6"/>
      </c>
      <c r="K705" s="36"/>
      <c r="L705" s="36"/>
      <c r="M705" s="36"/>
      <c r="N705" s="36"/>
      <c r="O705" s="36"/>
      <c r="P705" s="36"/>
      <c r="Q705" s="43">
        <f t="shared" si="14"/>
      </c>
      <c r="R705" s="44"/>
      <c r="S705" s="44"/>
      <c r="T705" s="44"/>
      <c r="U705" s="44"/>
      <c r="V705" s="44"/>
      <c r="W705" s="44"/>
      <c r="X705" s="29">
        <f t="shared" si="15"/>
      </c>
      <c r="Y705" s="45"/>
      <c r="Z705" s="45"/>
      <c r="AA705" s="45"/>
      <c r="AB705" s="45"/>
      <c r="AC705" s="45"/>
      <c r="AD705" s="45"/>
      <c r="AE705" s="31">
        <f t="shared" si="16"/>
      </c>
      <c r="AF705" s="47"/>
      <c r="AG705" s="47"/>
      <c r="AH705" s="47"/>
      <c r="AI705" s="47"/>
      <c r="AJ705" s="47"/>
      <c r="AK705" s="47"/>
      <c r="AL705" s="33">
        <f t="shared" si="10"/>
      </c>
      <c r="AM705" s="48"/>
      <c r="AN705" s="48"/>
      <c r="AO705" s="48"/>
      <c r="AP705" s="48"/>
      <c r="AQ705" s="48"/>
      <c r="AR705" s="48"/>
      <c r="AS705" s="35">
        <f t="shared" si="13"/>
      </c>
      <c r="AT705" s="36"/>
      <c r="AU705" s="36"/>
      <c r="AV705" s="36"/>
      <c r="AW705" s="36"/>
      <c r="AX705" s="36"/>
      <c r="AY705" s="36"/>
      <c r="AZ705" s="36">
        <f t="shared" si="12"/>
      </c>
    </row>
    <row r="706" spans="1:52" ht="12.75" customHeight="1">
      <c r="A706" s="8"/>
      <c r="B706" s="8"/>
      <c r="C706" s="8"/>
      <c r="D706" s="20">
        <f t="shared" si="0"/>
        <v>0</v>
      </c>
      <c r="E706" s="21">
        <f t="shared" si="1"/>
        <v>0</v>
      </c>
      <c r="F706" s="21">
        <f t="shared" si="2"/>
        <v>0</v>
      </c>
      <c r="G706" s="22">
        <f t="shared" si="3"/>
        <v>0</v>
      </c>
      <c r="H706" s="22">
        <f t="shared" si="4"/>
        <v>0</v>
      </c>
      <c r="I706" s="22">
        <f t="shared" si="5"/>
        <v>0</v>
      </c>
      <c r="J706" s="23">
        <f t="shared" si="6"/>
      </c>
      <c r="K706" s="36"/>
      <c r="L706" s="36"/>
      <c r="M706" s="36"/>
      <c r="N706" s="36"/>
      <c r="O706" s="36"/>
      <c r="P706" s="36"/>
      <c r="Q706" s="43">
        <f t="shared" si="14"/>
      </c>
      <c r="R706" s="44"/>
      <c r="S706" s="44"/>
      <c r="T706" s="44"/>
      <c r="U706" s="44"/>
      <c r="V706" s="44"/>
      <c r="W706" s="44"/>
      <c r="X706" s="29">
        <f t="shared" si="15"/>
      </c>
      <c r="Y706" s="45"/>
      <c r="Z706" s="45"/>
      <c r="AA706" s="45"/>
      <c r="AB706" s="45"/>
      <c r="AC706" s="45"/>
      <c r="AD706" s="45"/>
      <c r="AE706" s="31">
        <f t="shared" si="16"/>
      </c>
      <c r="AF706" s="47"/>
      <c r="AG706" s="47"/>
      <c r="AH706" s="47"/>
      <c r="AI706" s="47"/>
      <c r="AJ706" s="47"/>
      <c r="AK706" s="47"/>
      <c r="AL706" s="33">
        <f t="shared" si="10"/>
      </c>
      <c r="AM706" s="48"/>
      <c r="AN706" s="48"/>
      <c r="AO706" s="48"/>
      <c r="AP706" s="48"/>
      <c r="AQ706" s="48"/>
      <c r="AR706" s="48"/>
      <c r="AS706" s="35">
        <f t="shared" si="13"/>
      </c>
      <c r="AT706" s="36"/>
      <c r="AU706" s="36"/>
      <c r="AV706" s="36"/>
      <c r="AW706" s="36"/>
      <c r="AX706" s="36"/>
      <c r="AY706" s="36"/>
      <c r="AZ706" s="36">
        <f t="shared" si="12"/>
      </c>
    </row>
    <row r="707" spans="1:52" ht="12.75" customHeight="1">
      <c r="A707" s="8"/>
      <c r="B707" s="8"/>
      <c r="C707" s="8"/>
      <c r="D707" s="20">
        <f t="shared" si="0"/>
        <v>0</v>
      </c>
      <c r="E707" s="21">
        <f t="shared" si="1"/>
        <v>0</v>
      </c>
      <c r="F707" s="21">
        <f t="shared" si="2"/>
        <v>0</v>
      </c>
      <c r="G707" s="22">
        <f t="shared" si="3"/>
        <v>0</v>
      </c>
      <c r="H707" s="22">
        <f t="shared" si="4"/>
        <v>0</v>
      </c>
      <c r="I707" s="22">
        <f t="shared" si="5"/>
        <v>0</v>
      </c>
      <c r="J707" s="23">
        <f t="shared" si="6"/>
      </c>
      <c r="K707" s="36"/>
      <c r="L707" s="36"/>
      <c r="M707" s="36"/>
      <c r="N707" s="36"/>
      <c r="O707" s="36"/>
      <c r="P707" s="36"/>
      <c r="Q707" s="43">
        <f t="shared" si="14"/>
      </c>
      <c r="R707" s="44"/>
      <c r="S707" s="44"/>
      <c r="T707" s="44"/>
      <c r="U707" s="44"/>
      <c r="V707" s="44"/>
      <c r="W707" s="44"/>
      <c r="X707" s="29">
        <f t="shared" si="15"/>
      </c>
      <c r="Y707" s="45"/>
      <c r="Z707" s="45"/>
      <c r="AA707" s="45"/>
      <c r="AB707" s="45"/>
      <c r="AC707" s="45"/>
      <c r="AD707" s="45"/>
      <c r="AE707" s="31">
        <f t="shared" si="16"/>
      </c>
      <c r="AF707" s="47"/>
      <c r="AG707" s="47"/>
      <c r="AH707" s="47"/>
      <c r="AI707" s="47"/>
      <c r="AJ707" s="47"/>
      <c r="AK707" s="47"/>
      <c r="AL707" s="33">
        <f t="shared" si="10"/>
      </c>
      <c r="AM707" s="48"/>
      <c r="AN707" s="48"/>
      <c r="AO707" s="48"/>
      <c r="AP707" s="48"/>
      <c r="AQ707" s="48"/>
      <c r="AR707" s="48"/>
      <c r="AS707" s="35">
        <f t="shared" si="13"/>
      </c>
      <c r="AT707" s="36"/>
      <c r="AU707" s="36"/>
      <c r="AV707" s="36"/>
      <c r="AW707" s="36"/>
      <c r="AX707" s="36"/>
      <c r="AY707" s="36"/>
      <c r="AZ707" s="36">
        <f t="shared" si="12"/>
      </c>
    </row>
    <row r="708" spans="1:52" ht="12.75" customHeight="1">
      <c r="A708" s="8"/>
      <c r="B708" s="8"/>
      <c r="C708" s="8"/>
      <c r="D708" s="20">
        <f t="shared" si="0"/>
        <v>0</v>
      </c>
      <c r="E708" s="21">
        <f t="shared" si="1"/>
        <v>0</v>
      </c>
      <c r="F708" s="21">
        <f t="shared" si="2"/>
        <v>0</v>
      </c>
      <c r="G708" s="22">
        <f t="shared" si="3"/>
        <v>0</v>
      </c>
      <c r="H708" s="22">
        <f t="shared" si="4"/>
        <v>0</v>
      </c>
      <c r="I708" s="22">
        <f t="shared" si="5"/>
        <v>0</v>
      </c>
      <c r="J708" s="23">
        <f t="shared" si="6"/>
      </c>
      <c r="K708" s="36"/>
      <c r="L708" s="36"/>
      <c r="M708" s="36"/>
      <c r="N708" s="36"/>
      <c r="O708" s="36"/>
      <c r="P708" s="36"/>
      <c r="Q708" s="43">
        <f t="shared" si="14"/>
      </c>
      <c r="R708" s="44"/>
      <c r="S708" s="44"/>
      <c r="T708" s="44"/>
      <c r="U708" s="44"/>
      <c r="V708" s="44"/>
      <c r="W708" s="44"/>
      <c r="X708" s="29">
        <f t="shared" si="15"/>
      </c>
      <c r="Y708" s="45"/>
      <c r="Z708" s="45"/>
      <c r="AA708" s="45"/>
      <c r="AB708" s="45"/>
      <c r="AC708" s="45"/>
      <c r="AD708" s="45"/>
      <c r="AE708" s="31">
        <f t="shared" si="16"/>
      </c>
      <c r="AF708" s="47"/>
      <c r="AG708" s="47"/>
      <c r="AH708" s="47"/>
      <c r="AI708" s="47"/>
      <c r="AJ708" s="47"/>
      <c r="AK708" s="47"/>
      <c r="AL708" s="33">
        <f t="shared" si="10"/>
      </c>
      <c r="AM708" s="48"/>
      <c r="AN708" s="48"/>
      <c r="AO708" s="48"/>
      <c r="AP708" s="48"/>
      <c r="AQ708" s="48"/>
      <c r="AR708" s="48"/>
      <c r="AS708" s="35">
        <f t="shared" si="13"/>
      </c>
      <c r="AT708" s="36"/>
      <c r="AU708" s="36"/>
      <c r="AV708" s="36"/>
      <c r="AW708" s="36"/>
      <c r="AX708" s="36"/>
      <c r="AY708" s="36"/>
      <c r="AZ708" s="36">
        <f t="shared" si="12"/>
      </c>
    </row>
    <row r="709" spans="1:52" ht="12.75" customHeight="1">
      <c r="A709" s="8"/>
      <c r="B709" s="8"/>
      <c r="C709" s="8"/>
      <c r="D709" s="20">
        <f t="shared" si="0"/>
        <v>0</v>
      </c>
      <c r="E709" s="21">
        <f t="shared" si="1"/>
        <v>0</v>
      </c>
      <c r="F709" s="21">
        <f t="shared" si="2"/>
        <v>0</v>
      </c>
      <c r="G709" s="22">
        <f t="shared" si="3"/>
        <v>0</v>
      </c>
      <c r="H709" s="22">
        <f t="shared" si="4"/>
        <v>0</v>
      </c>
      <c r="I709" s="22">
        <f t="shared" si="5"/>
        <v>0</v>
      </c>
      <c r="J709" s="23">
        <f aca="true" t="shared" si="17" ref="J709:J726">IF(D709-E709&lt;&gt;0,F709/(D709-E709),"")</f>
      </c>
      <c r="K709" s="36"/>
      <c r="L709" s="36"/>
      <c r="M709" s="36"/>
      <c r="N709" s="36"/>
      <c r="O709" s="36"/>
      <c r="P709" s="36"/>
      <c r="Q709" s="43">
        <f t="shared" si="14"/>
      </c>
      <c r="R709" s="44"/>
      <c r="S709" s="44"/>
      <c r="T709" s="44"/>
      <c r="U709" s="44"/>
      <c r="V709" s="44"/>
      <c r="W709" s="44"/>
      <c r="X709" s="29">
        <f t="shared" si="15"/>
      </c>
      <c r="Y709" s="45"/>
      <c r="Z709" s="45"/>
      <c r="AA709" s="45"/>
      <c r="AB709" s="45"/>
      <c r="AC709" s="45"/>
      <c r="AD709" s="45"/>
      <c r="AE709" s="31">
        <f t="shared" si="16"/>
      </c>
      <c r="AF709" s="47"/>
      <c r="AG709" s="47"/>
      <c r="AH709" s="47"/>
      <c r="AI709" s="47"/>
      <c r="AJ709" s="47"/>
      <c r="AK709" s="47"/>
      <c r="AL709" s="33">
        <f aca="true" t="shared" si="18" ref="AL709:AL726">IF(AF709-AG709&lt;&gt;0,AH709/(AF709-AG709),"")</f>
      </c>
      <c r="AM709" s="48"/>
      <c r="AN709" s="48"/>
      <c r="AO709" s="48"/>
      <c r="AP709" s="48"/>
      <c r="AQ709" s="48"/>
      <c r="AR709" s="48"/>
      <c r="AS709" s="35">
        <f t="shared" si="13"/>
      </c>
      <c r="AT709" s="36"/>
      <c r="AU709" s="36"/>
      <c r="AV709" s="36"/>
      <c r="AW709" s="36"/>
      <c r="AX709" s="36"/>
      <c r="AY709" s="36"/>
      <c r="AZ709" s="36">
        <f t="shared" si="12"/>
      </c>
    </row>
    <row r="710" spans="1:52" ht="12.75" customHeight="1">
      <c r="A710" s="8"/>
      <c r="B710" s="8"/>
      <c r="C710" s="8"/>
      <c r="D710" s="20">
        <f t="shared" si="0"/>
        <v>0</v>
      </c>
      <c r="E710" s="21">
        <f aca="true" t="shared" si="19" ref="E710:E726">$L710+$S710+$Z710+$AG710+$AN710+$AU710</f>
        <v>0</v>
      </c>
      <c r="F710" s="21">
        <f aca="true" t="shared" si="20" ref="F710:F726">$M710+$T710+$AA710+$AH710+$AO710+$AV710</f>
        <v>0</v>
      </c>
      <c r="G710" s="22">
        <f aca="true" t="shared" si="21" ref="G710:G726">MAX($N710,$U710,$AB710,$AI710,$AP710,$AW710)</f>
        <v>0</v>
      </c>
      <c r="H710" s="22">
        <f aca="true" t="shared" si="22" ref="H710:H726">$O710+$V710+$AC710+$AJ710+$AQ710+$AX710</f>
        <v>0</v>
      </c>
      <c r="I710" s="22">
        <f aca="true" t="shared" si="23" ref="I710:I726">$P710+$W710+$AD710+$AK710+$AR710+$AY710</f>
        <v>0</v>
      </c>
      <c r="J710" s="23">
        <f t="shared" si="17"/>
      </c>
      <c r="K710" s="36"/>
      <c r="L710" s="36"/>
      <c r="M710" s="36"/>
      <c r="N710" s="36"/>
      <c r="O710" s="36"/>
      <c r="P710" s="36"/>
      <c r="Q710" s="43">
        <f t="shared" si="14"/>
      </c>
      <c r="R710" s="44"/>
      <c r="S710" s="44"/>
      <c r="T710" s="44"/>
      <c r="U710" s="44"/>
      <c r="V710" s="44"/>
      <c r="W710" s="44"/>
      <c r="X710" s="29">
        <f t="shared" si="15"/>
      </c>
      <c r="Y710" s="45"/>
      <c r="Z710" s="45"/>
      <c r="AA710" s="45"/>
      <c r="AB710" s="45"/>
      <c r="AC710" s="45"/>
      <c r="AD710" s="45"/>
      <c r="AE710" s="31">
        <f t="shared" si="16"/>
      </c>
      <c r="AF710" s="47"/>
      <c r="AG710" s="47"/>
      <c r="AH710" s="47"/>
      <c r="AI710" s="47"/>
      <c r="AJ710" s="47"/>
      <c r="AK710" s="47"/>
      <c r="AL710" s="33">
        <f t="shared" si="18"/>
      </c>
      <c r="AM710" s="48"/>
      <c r="AN710" s="48"/>
      <c r="AO710" s="48"/>
      <c r="AP710" s="48"/>
      <c r="AQ710" s="48"/>
      <c r="AR710" s="48"/>
      <c r="AS710" s="35">
        <f t="shared" si="13"/>
      </c>
      <c r="AT710" s="36"/>
      <c r="AU710" s="36"/>
      <c r="AV710" s="36"/>
      <c r="AW710" s="36"/>
      <c r="AX710" s="36"/>
      <c r="AY710" s="36"/>
      <c r="AZ710" s="36">
        <f aca="true" t="shared" si="24" ref="AZ710:AZ726">IF(AT710-AU710&lt;&gt;0,AV710/(AT710-AU710),"")</f>
      </c>
    </row>
    <row r="711" spans="1:52" ht="12.75" customHeight="1">
      <c r="A711" s="8"/>
      <c r="B711" s="8"/>
      <c r="C711" s="8"/>
      <c r="D711" s="20">
        <f t="shared" si="0"/>
        <v>0</v>
      </c>
      <c r="E711" s="21">
        <f t="shared" si="19"/>
        <v>0</v>
      </c>
      <c r="F711" s="21">
        <f t="shared" si="20"/>
        <v>0</v>
      </c>
      <c r="G711" s="22">
        <f t="shared" si="21"/>
        <v>0</v>
      </c>
      <c r="H711" s="22">
        <f t="shared" si="22"/>
        <v>0</v>
      </c>
      <c r="I711" s="22">
        <f t="shared" si="23"/>
        <v>0</v>
      </c>
      <c r="J711" s="23">
        <f t="shared" si="17"/>
      </c>
      <c r="K711" s="36"/>
      <c r="L711" s="36"/>
      <c r="M711" s="36"/>
      <c r="N711" s="36"/>
      <c r="O711" s="36"/>
      <c r="P711" s="36"/>
      <c r="Q711" s="43">
        <f t="shared" si="14"/>
      </c>
      <c r="R711" s="44"/>
      <c r="S711" s="44"/>
      <c r="T711" s="44"/>
      <c r="U711" s="44"/>
      <c r="V711" s="44"/>
      <c r="W711" s="44"/>
      <c r="X711" s="29">
        <f t="shared" si="15"/>
      </c>
      <c r="Y711" s="45"/>
      <c r="Z711" s="45"/>
      <c r="AA711" s="45"/>
      <c r="AB711" s="45"/>
      <c r="AC711" s="45"/>
      <c r="AD711" s="45"/>
      <c r="AE711" s="31">
        <f t="shared" si="16"/>
      </c>
      <c r="AF711" s="47"/>
      <c r="AG711" s="47"/>
      <c r="AH711" s="47"/>
      <c r="AI711" s="47"/>
      <c r="AJ711" s="47"/>
      <c r="AK711" s="47"/>
      <c r="AL711" s="33">
        <f t="shared" si="18"/>
      </c>
      <c r="AM711" s="48"/>
      <c r="AN711" s="48"/>
      <c r="AO711" s="48"/>
      <c r="AP711" s="48"/>
      <c r="AQ711" s="48"/>
      <c r="AR711" s="48"/>
      <c r="AS711" s="35">
        <f t="shared" si="13"/>
      </c>
      <c r="AT711" s="36"/>
      <c r="AU711" s="36"/>
      <c r="AV711" s="36"/>
      <c r="AW711" s="36"/>
      <c r="AX711" s="36"/>
      <c r="AY711" s="36"/>
      <c r="AZ711" s="36">
        <f t="shared" si="24"/>
      </c>
    </row>
    <row r="712" spans="1:52" ht="12.75" customHeight="1">
      <c r="A712" s="8"/>
      <c r="B712" s="8"/>
      <c r="C712" s="8"/>
      <c r="D712" s="20">
        <f t="shared" si="0"/>
        <v>0</v>
      </c>
      <c r="E712" s="21">
        <f t="shared" si="19"/>
        <v>0</v>
      </c>
      <c r="F712" s="21">
        <f t="shared" si="20"/>
        <v>0</v>
      </c>
      <c r="G712" s="22">
        <f t="shared" si="21"/>
        <v>0</v>
      </c>
      <c r="H712" s="22">
        <f t="shared" si="22"/>
        <v>0</v>
      </c>
      <c r="I712" s="22">
        <f t="shared" si="23"/>
        <v>0</v>
      </c>
      <c r="J712" s="23">
        <f t="shared" si="17"/>
      </c>
      <c r="K712" s="36"/>
      <c r="L712" s="36"/>
      <c r="M712" s="36"/>
      <c r="N712" s="36"/>
      <c r="O712" s="36"/>
      <c r="P712" s="36"/>
      <c r="Q712" s="43">
        <f t="shared" si="14"/>
      </c>
      <c r="R712" s="44"/>
      <c r="S712" s="44"/>
      <c r="T712" s="44"/>
      <c r="U712" s="44"/>
      <c r="V712" s="44"/>
      <c r="W712" s="44"/>
      <c r="X712" s="29">
        <f t="shared" si="15"/>
      </c>
      <c r="Y712" s="45"/>
      <c r="Z712" s="45"/>
      <c r="AA712" s="45"/>
      <c r="AB712" s="45"/>
      <c r="AC712" s="45"/>
      <c r="AD712" s="45"/>
      <c r="AE712" s="31">
        <f t="shared" si="16"/>
      </c>
      <c r="AF712" s="47"/>
      <c r="AG712" s="47"/>
      <c r="AH712" s="47"/>
      <c r="AI712" s="47"/>
      <c r="AJ712" s="47"/>
      <c r="AK712" s="47"/>
      <c r="AL712" s="33">
        <f t="shared" si="18"/>
      </c>
      <c r="AM712" s="48"/>
      <c r="AN712" s="48"/>
      <c r="AO712" s="48"/>
      <c r="AP712" s="48"/>
      <c r="AQ712" s="48"/>
      <c r="AR712" s="48"/>
      <c r="AS712" s="35">
        <f t="shared" si="13"/>
      </c>
      <c r="AT712" s="36"/>
      <c r="AU712" s="36"/>
      <c r="AV712" s="36"/>
      <c r="AW712" s="36"/>
      <c r="AX712" s="36"/>
      <c r="AY712" s="36"/>
      <c r="AZ712" s="36">
        <f t="shared" si="24"/>
      </c>
    </row>
    <row r="713" spans="1:52" ht="12.75" customHeight="1">
      <c r="A713" s="8"/>
      <c r="B713" s="8"/>
      <c r="C713" s="8"/>
      <c r="D713" s="20">
        <f t="shared" si="0"/>
        <v>0</v>
      </c>
      <c r="E713" s="21">
        <f t="shared" si="19"/>
        <v>0</v>
      </c>
      <c r="F713" s="21">
        <f t="shared" si="20"/>
        <v>0</v>
      </c>
      <c r="G713" s="22">
        <f t="shared" si="21"/>
        <v>0</v>
      </c>
      <c r="H713" s="22">
        <f t="shared" si="22"/>
        <v>0</v>
      </c>
      <c r="I713" s="22">
        <f t="shared" si="23"/>
        <v>0</v>
      </c>
      <c r="J713" s="23">
        <f t="shared" si="17"/>
      </c>
      <c r="K713" s="36"/>
      <c r="L713" s="36"/>
      <c r="M713" s="36"/>
      <c r="N713" s="36"/>
      <c r="O713" s="36"/>
      <c r="P713" s="36"/>
      <c r="Q713" s="43">
        <f t="shared" si="14"/>
      </c>
      <c r="R713" s="44"/>
      <c r="S713" s="44"/>
      <c r="T713" s="44"/>
      <c r="U713" s="44"/>
      <c r="V713" s="44"/>
      <c r="W713" s="44"/>
      <c r="X713" s="29">
        <f t="shared" si="15"/>
      </c>
      <c r="Y713" s="45"/>
      <c r="Z713" s="45"/>
      <c r="AA713" s="45"/>
      <c r="AB713" s="45"/>
      <c r="AC713" s="45"/>
      <c r="AD713" s="45"/>
      <c r="AE713" s="31">
        <f t="shared" si="16"/>
      </c>
      <c r="AF713" s="47"/>
      <c r="AG713" s="47"/>
      <c r="AH713" s="47"/>
      <c r="AI713" s="47"/>
      <c r="AJ713" s="47"/>
      <c r="AK713" s="47"/>
      <c r="AL713" s="33">
        <f t="shared" si="18"/>
      </c>
      <c r="AM713" s="48"/>
      <c r="AN713" s="48"/>
      <c r="AO713" s="48"/>
      <c r="AP713" s="48"/>
      <c r="AQ713" s="48"/>
      <c r="AR713" s="48"/>
      <c r="AS713" s="35">
        <f t="shared" si="13"/>
      </c>
      <c r="AT713" s="36"/>
      <c r="AU713" s="36"/>
      <c r="AV713" s="36"/>
      <c r="AW713" s="36"/>
      <c r="AX713" s="36"/>
      <c r="AY713" s="36"/>
      <c r="AZ713" s="36">
        <f t="shared" si="24"/>
      </c>
    </row>
    <row r="714" spans="1:52" ht="12.75" customHeight="1">
      <c r="A714" s="8"/>
      <c r="B714" s="8"/>
      <c r="C714" s="8"/>
      <c r="D714" s="20">
        <f t="shared" si="0"/>
        <v>0</v>
      </c>
      <c r="E714" s="21">
        <f t="shared" si="19"/>
        <v>0</v>
      </c>
      <c r="F714" s="21">
        <f t="shared" si="20"/>
        <v>0</v>
      </c>
      <c r="G714" s="22">
        <f t="shared" si="21"/>
        <v>0</v>
      </c>
      <c r="H714" s="22">
        <f t="shared" si="22"/>
        <v>0</v>
      </c>
      <c r="I714" s="22">
        <f t="shared" si="23"/>
        <v>0</v>
      </c>
      <c r="J714" s="23">
        <f t="shared" si="17"/>
      </c>
      <c r="K714" s="36"/>
      <c r="L714" s="36"/>
      <c r="M714" s="36"/>
      <c r="N714" s="36"/>
      <c r="O714" s="36"/>
      <c r="P714" s="36"/>
      <c r="Q714" s="43">
        <f t="shared" si="14"/>
      </c>
      <c r="R714" s="44"/>
      <c r="S714" s="44"/>
      <c r="T714" s="44"/>
      <c r="U714" s="44"/>
      <c r="V714" s="44"/>
      <c r="W714" s="44"/>
      <c r="X714" s="29">
        <f t="shared" si="15"/>
      </c>
      <c r="Y714" s="45"/>
      <c r="Z714" s="45"/>
      <c r="AA714" s="45"/>
      <c r="AB714" s="45"/>
      <c r="AC714" s="45"/>
      <c r="AD714" s="45"/>
      <c r="AE714" s="31">
        <f t="shared" si="16"/>
      </c>
      <c r="AF714" s="47"/>
      <c r="AG714" s="47"/>
      <c r="AH714" s="47"/>
      <c r="AI714" s="47"/>
      <c r="AJ714" s="47"/>
      <c r="AK714" s="47"/>
      <c r="AL714" s="33">
        <f t="shared" si="18"/>
      </c>
      <c r="AM714" s="48"/>
      <c r="AN714" s="48"/>
      <c r="AO714" s="48"/>
      <c r="AP714" s="48"/>
      <c r="AQ714" s="48"/>
      <c r="AR714" s="48"/>
      <c r="AS714" s="35">
        <f t="shared" si="13"/>
      </c>
      <c r="AT714" s="36"/>
      <c r="AU714" s="36"/>
      <c r="AV714" s="36"/>
      <c r="AW714" s="36"/>
      <c r="AX714" s="36"/>
      <c r="AY714" s="36"/>
      <c r="AZ714" s="36">
        <f t="shared" si="24"/>
      </c>
    </row>
    <row r="715" spans="1:52" ht="12.75" customHeight="1">
      <c r="A715" s="8"/>
      <c r="B715" s="8"/>
      <c r="C715" s="8"/>
      <c r="D715" s="20">
        <f t="shared" si="0"/>
        <v>0</v>
      </c>
      <c r="E715" s="21">
        <f t="shared" si="19"/>
        <v>0</v>
      </c>
      <c r="F715" s="21">
        <f t="shared" si="20"/>
        <v>0</v>
      </c>
      <c r="G715" s="22">
        <f t="shared" si="21"/>
        <v>0</v>
      </c>
      <c r="H715" s="22">
        <f t="shared" si="22"/>
        <v>0</v>
      </c>
      <c r="I715" s="22">
        <f t="shared" si="23"/>
        <v>0</v>
      </c>
      <c r="J715" s="23">
        <f t="shared" si="17"/>
      </c>
      <c r="K715" s="36"/>
      <c r="L715" s="36"/>
      <c r="M715" s="36"/>
      <c r="N715" s="36"/>
      <c r="O715" s="36"/>
      <c r="P715" s="36"/>
      <c r="Q715" s="43">
        <f t="shared" si="14"/>
      </c>
      <c r="R715" s="44"/>
      <c r="S715" s="44"/>
      <c r="T715" s="44"/>
      <c r="U715" s="44"/>
      <c r="V715" s="44"/>
      <c r="W715" s="44"/>
      <c r="X715" s="29">
        <f t="shared" si="15"/>
      </c>
      <c r="Y715" s="45"/>
      <c r="Z715" s="45"/>
      <c r="AA715" s="45"/>
      <c r="AB715" s="45"/>
      <c r="AC715" s="45"/>
      <c r="AD715" s="45"/>
      <c r="AE715" s="31">
        <f t="shared" si="16"/>
      </c>
      <c r="AF715" s="47"/>
      <c r="AG715" s="47"/>
      <c r="AH715" s="47"/>
      <c r="AI715" s="47"/>
      <c r="AJ715" s="47"/>
      <c r="AK715" s="47"/>
      <c r="AL715" s="33">
        <f t="shared" si="18"/>
      </c>
      <c r="AM715" s="48"/>
      <c r="AN715" s="48"/>
      <c r="AO715" s="48"/>
      <c r="AP715" s="48"/>
      <c r="AQ715" s="48"/>
      <c r="AR715" s="48"/>
      <c r="AS715" s="35">
        <f t="shared" si="13"/>
      </c>
      <c r="AT715" s="36"/>
      <c r="AU715" s="36"/>
      <c r="AV715" s="36"/>
      <c r="AW715" s="36"/>
      <c r="AX715" s="36"/>
      <c r="AY715" s="36"/>
      <c r="AZ715" s="36">
        <f t="shared" si="24"/>
      </c>
    </row>
    <row r="716" spans="1:52" ht="12.75" customHeight="1">
      <c r="A716" s="8"/>
      <c r="B716" s="8"/>
      <c r="C716" s="8"/>
      <c r="D716" s="20">
        <f t="shared" si="0"/>
        <v>0</v>
      </c>
      <c r="E716" s="21">
        <f t="shared" si="19"/>
        <v>0</v>
      </c>
      <c r="F716" s="21">
        <f t="shared" si="20"/>
        <v>0</v>
      </c>
      <c r="G716" s="22">
        <f t="shared" si="21"/>
        <v>0</v>
      </c>
      <c r="H716" s="22">
        <f t="shared" si="22"/>
        <v>0</v>
      </c>
      <c r="I716" s="22">
        <f t="shared" si="23"/>
        <v>0</v>
      </c>
      <c r="J716" s="23">
        <f t="shared" si="17"/>
      </c>
      <c r="K716" s="36"/>
      <c r="L716" s="36"/>
      <c r="M716" s="36"/>
      <c r="N716" s="36"/>
      <c r="O716" s="36"/>
      <c r="P716" s="36"/>
      <c r="Q716" s="43">
        <f t="shared" si="14"/>
      </c>
      <c r="R716" s="44"/>
      <c r="S716" s="44"/>
      <c r="T716" s="44"/>
      <c r="U716" s="44"/>
      <c r="V716" s="44"/>
      <c r="W716" s="44"/>
      <c r="X716" s="29">
        <f t="shared" si="15"/>
      </c>
      <c r="Y716" s="45"/>
      <c r="Z716" s="45"/>
      <c r="AA716" s="45"/>
      <c r="AB716" s="45"/>
      <c r="AC716" s="45"/>
      <c r="AD716" s="45"/>
      <c r="AE716" s="31">
        <f t="shared" si="16"/>
      </c>
      <c r="AF716" s="47"/>
      <c r="AG716" s="47"/>
      <c r="AH716" s="47"/>
      <c r="AI716" s="47"/>
      <c r="AJ716" s="47"/>
      <c r="AK716" s="47"/>
      <c r="AL716" s="33">
        <f t="shared" si="18"/>
      </c>
      <c r="AM716" s="48"/>
      <c r="AN716" s="48"/>
      <c r="AO716" s="48"/>
      <c r="AP716" s="48"/>
      <c r="AQ716" s="48"/>
      <c r="AR716" s="48"/>
      <c r="AS716" s="35">
        <f t="shared" si="13"/>
      </c>
      <c r="AT716" s="36"/>
      <c r="AU716" s="36"/>
      <c r="AV716" s="36"/>
      <c r="AW716" s="36"/>
      <c r="AX716" s="36"/>
      <c r="AY716" s="36"/>
      <c r="AZ716" s="36">
        <f t="shared" si="24"/>
      </c>
    </row>
    <row r="717" spans="1:52" ht="12.75" customHeight="1">
      <c r="A717" s="8"/>
      <c r="B717" s="8"/>
      <c r="C717" s="8"/>
      <c r="D717" s="20">
        <f t="shared" si="0"/>
        <v>0</v>
      </c>
      <c r="E717" s="21">
        <f t="shared" si="19"/>
        <v>0</v>
      </c>
      <c r="F717" s="21">
        <f t="shared" si="20"/>
        <v>0</v>
      </c>
      <c r="G717" s="22">
        <f t="shared" si="21"/>
        <v>0</v>
      </c>
      <c r="H717" s="22">
        <f t="shared" si="22"/>
        <v>0</v>
      </c>
      <c r="I717" s="22">
        <f t="shared" si="23"/>
        <v>0</v>
      </c>
      <c r="J717" s="23">
        <f t="shared" si="17"/>
      </c>
      <c r="K717" s="36"/>
      <c r="L717" s="36"/>
      <c r="M717" s="36"/>
      <c r="N717" s="36"/>
      <c r="O717" s="36"/>
      <c r="P717" s="36"/>
      <c r="Q717" s="43">
        <f t="shared" si="14"/>
      </c>
      <c r="R717" s="44"/>
      <c r="S717" s="44"/>
      <c r="T717" s="44"/>
      <c r="U717" s="44"/>
      <c r="V717" s="44"/>
      <c r="W717" s="44"/>
      <c r="X717" s="29">
        <f t="shared" si="15"/>
      </c>
      <c r="Y717" s="45"/>
      <c r="Z717" s="45"/>
      <c r="AA717" s="45"/>
      <c r="AB717" s="45"/>
      <c r="AC717" s="45"/>
      <c r="AD717" s="45"/>
      <c r="AE717" s="31">
        <f t="shared" si="16"/>
      </c>
      <c r="AF717" s="47"/>
      <c r="AG717" s="47"/>
      <c r="AH717" s="47"/>
      <c r="AI717" s="47"/>
      <c r="AJ717" s="47"/>
      <c r="AK717" s="47"/>
      <c r="AL717" s="33">
        <f t="shared" si="18"/>
      </c>
      <c r="AM717" s="48"/>
      <c r="AN717" s="48"/>
      <c r="AO717" s="48"/>
      <c r="AP717" s="48"/>
      <c r="AQ717" s="48"/>
      <c r="AR717" s="48"/>
      <c r="AS717" s="35">
        <f t="shared" si="13"/>
      </c>
      <c r="AT717" s="36"/>
      <c r="AU717" s="36"/>
      <c r="AV717" s="36"/>
      <c r="AW717" s="36"/>
      <c r="AX717" s="36"/>
      <c r="AY717" s="36"/>
      <c r="AZ717" s="36">
        <f t="shared" si="24"/>
      </c>
    </row>
    <row r="718" spans="1:52" ht="12.75" customHeight="1">
      <c r="A718" s="8"/>
      <c r="B718" s="8"/>
      <c r="C718" s="8"/>
      <c r="D718" s="20">
        <f t="shared" si="0"/>
        <v>0</v>
      </c>
      <c r="E718" s="21">
        <f t="shared" si="19"/>
        <v>0</v>
      </c>
      <c r="F718" s="21">
        <f t="shared" si="20"/>
        <v>0</v>
      </c>
      <c r="G718" s="22">
        <f t="shared" si="21"/>
        <v>0</v>
      </c>
      <c r="H718" s="22">
        <f t="shared" si="22"/>
        <v>0</v>
      </c>
      <c r="I718" s="22">
        <f t="shared" si="23"/>
        <v>0</v>
      </c>
      <c r="J718" s="23">
        <f t="shared" si="17"/>
      </c>
      <c r="K718" s="36"/>
      <c r="L718" s="36"/>
      <c r="M718" s="36"/>
      <c r="N718" s="36"/>
      <c r="O718" s="36"/>
      <c r="P718" s="36"/>
      <c r="Q718" s="43">
        <f t="shared" si="14"/>
      </c>
      <c r="R718" s="44"/>
      <c r="S718" s="44"/>
      <c r="T718" s="44"/>
      <c r="U718" s="44"/>
      <c r="V718" s="44"/>
      <c r="W718" s="44"/>
      <c r="X718" s="29">
        <f t="shared" si="15"/>
      </c>
      <c r="Y718" s="45"/>
      <c r="Z718" s="45"/>
      <c r="AA718" s="45"/>
      <c r="AB718" s="45"/>
      <c r="AC718" s="45"/>
      <c r="AD718" s="45"/>
      <c r="AE718" s="31">
        <f t="shared" si="16"/>
      </c>
      <c r="AF718" s="47"/>
      <c r="AG718" s="47"/>
      <c r="AH718" s="47"/>
      <c r="AI718" s="47"/>
      <c r="AJ718" s="47"/>
      <c r="AK718" s="47"/>
      <c r="AL718" s="33">
        <f t="shared" si="18"/>
      </c>
      <c r="AM718" s="48"/>
      <c r="AN718" s="48"/>
      <c r="AO718" s="48"/>
      <c r="AP718" s="48"/>
      <c r="AQ718" s="48"/>
      <c r="AR718" s="48"/>
      <c r="AS718" s="35">
        <f t="shared" si="13"/>
      </c>
      <c r="AT718" s="36"/>
      <c r="AU718" s="36"/>
      <c r="AV718" s="36"/>
      <c r="AW718" s="36"/>
      <c r="AX718" s="36"/>
      <c r="AY718" s="36"/>
      <c r="AZ718" s="36">
        <f t="shared" si="24"/>
      </c>
    </row>
    <row r="719" spans="1:52" ht="12.75" customHeight="1">
      <c r="A719" s="8"/>
      <c r="B719" s="8"/>
      <c r="C719" s="8"/>
      <c r="D719" s="20">
        <f t="shared" si="0"/>
        <v>0</v>
      </c>
      <c r="E719" s="21">
        <f t="shared" si="19"/>
        <v>0</v>
      </c>
      <c r="F719" s="21">
        <f t="shared" si="20"/>
        <v>0</v>
      </c>
      <c r="G719" s="22">
        <f t="shared" si="21"/>
        <v>0</v>
      </c>
      <c r="H719" s="22">
        <f t="shared" si="22"/>
        <v>0</v>
      </c>
      <c r="I719" s="22">
        <f t="shared" si="23"/>
        <v>0</v>
      </c>
      <c r="J719" s="23">
        <f t="shared" si="17"/>
      </c>
      <c r="K719" s="36"/>
      <c r="L719" s="36"/>
      <c r="M719" s="36"/>
      <c r="N719" s="36"/>
      <c r="O719" s="36"/>
      <c r="P719" s="36"/>
      <c r="Q719" s="43">
        <f t="shared" si="14"/>
      </c>
      <c r="R719" s="44"/>
      <c r="S719" s="44"/>
      <c r="T719" s="44"/>
      <c r="U719" s="44"/>
      <c r="V719" s="44"/>
      <c r="W719" s="44"/>
      <c r="X719" s="29">
        <f t="shared" si="15"/>
      </c>
      <c r="Y719" s="45"/>
      <c r="Z719" s="45"/>
      <c r="AA719" s="45"/>
      <c r="AB719" s="45"/>
      <c r="AC719" s="45"/>
      <c r="AD719" s="45"/>
      <c r="AE719" s="31">
        <f t="shared" si="16"/>
      </c>
      <c r="AF719" s="47"/>
      <c r="AG719" s="47"/>
      <c r="AH719" s="47"/>
      <c r="AI719" s="47"/>
      <c r="AJ719" s="47"/>
      <c r="AK719" s="47"/>
      <c r="AL719" s="33">
        <f t="shared" si="18"/>
      </c>
      <c r="AM719" s="48"/>
      <c r="AN719" s="48"/>
      <c r="AO719" s="48"/>
      <c r="AP719" s="48"/>
      <c r="AQ719" s="48"/>
      <c r="AR719" s="48"/>
      <c r="AS719" s="35">
        <f t="shared" si="13"/>
      </c>
      <c r="AT719" s="36"/>
      <c r="AU719" s="36"/>
      <c r="AV719" s="36"/>
      <c r="AW719" s="36"/>
      <c r="AX719" s="36"/>
      <c r="AY719" s="36"/>
      <c r="AZ719" s="36">
        <f t="shared" si="24"/>
      </c>
    </row>
    <row r="720" spans="1:52" ht="12.75" customHeight="1">
      <c r="A720" s="8"/>
      <c r="B720" s="8"/>
      <c r="C720" s="8"/>
      <c r="D720" s="20">
        <f t="shared" si="0"/>
        <v>0</v>
      </c>
      <c r="E720" s="21">
        <f t="shared" si="19"/>
        <v>0</v>
      </c>
      <c r="F720" s="21">
        <f t="shared" si="20"/>
        <v>0</v>
      </c>
      <c r="G720" s="22">
        <f t="shared" si="21"/>
        <v>0</v>
      </c>
      <c r="H720" s="22">
        <f t="shared" si="22"/>
        <v>0</v>
      </c>
      <c r="I720" s="22">
        <f t="shared" si="23"/>
        <v>0</v>
      </c>
      <c r="J720" s="23">
        <f t="shared" si="17"/>
      </c>
      <c r="K720" s="36"/>
      <c r="L720" s="36"/>
      <c r="M720" s="36"/>
      <c r="N720" s="36"/>
      <c r="O720" s="36"/>
      <c r="P720" s="36"/>
      <c r="Q720" s="43">
        <f t="shared" si="14"/>
      </c>
      <c r="R720" s="44"/>
      <c r="S720" s="44"/>
      <c r="T720" s="44"/>
      <c r="U720" s="44"/>
      <c r="V720" s="44"/>
      <c r="W720" s="44"/>
      <c r="X720" s="29">
        <f t="shared" si="15"/>
      </c>
      <c r="Y720" s="45"/>
      <c r="Z720" s="45"/>
      <c r="AA720" s="45"/>
      <c r="AB720" s="45"/>
      <c r="AC720" s="45"/>
      <c r="AD720" s="45"/>
      <c r="AE720" s="31">
        <f t="shared" si="16"/>
      </c>
      <c r="AF720" s="47"/>
      <c r="AG720" s="47"/>
      <c r="AH720" s="47"/>
      <c r="AI720" s="47"/>
      <c r="AJ720" s="47"/>
      <c r="AK720" s="47"/>
      <c r="AL720" s="33">
        <f t="shared" si="18"/>
      </c>
      <c r="AM720" s="48"/>
      <c r="AN720" s="48"/>
      <c r="AO720" s="48"/>
      <c r="AP720" s="48"/>
      <c r="AQ720" s="48"/>
      <c r="AR720" s="48"/>
      <c r="AS720" s="35">
        <f t="shared" si="13"/>
      </c>
      <c r="AT720" s="36"/>
      <c r="AU720" s="36"/>
      <c r="AV720" s="36"/>
      <c r="AW720" s="36"/>
      <c r="AX720" s="36"/>
      <c r="AY720" s="36"/>
      <c r="AZ720" s="36">
        <f t="shared" si="24"/>
      </c>
    </row>
    <row r="721" spans="1:52" ht="12.75" customHeight="1">
      <c r="A721" s="8"/>
      <c r="B721" s="8"/>
      <c r="C721" s="8"/>
      <c r="D721" s="20">
        <f t="shared" si="0"/>
        <v>0</v>
      </c>
      <c r="E721" s="21">
        <f t="shared" si="19"/>
        <v>0</v>
      </c>
      <c r="F721" s="21">
        <f t="shared" si="20"/>
        <v>0</v>
      </c>
      <c r="G721" s="22">
        <f t="shared" si="21"/>
        <v>0</v>
      </c>
      <c r="H721" s="22">
        <f t="shared" si="22"/>
        <v>0</v>
      </c>
      <c r="I721" s="22">
        <f t="shared" si="23"/>
        <v>0</v>
      </c>
      <c r="J721" s="23">
        <f t="shared" si="17"/>
      </c>
      <c r="K721" s="36"/>
      <c r="L721" s="36"/>
      <c r="M721" s="36"/>
      <c r="N721" s="36"/>
      <c r="O721" s="36"/>
      <c r="P721" s="36"/>
      <c r="Q721" s="43">
        <f t="shared" si="14"/>
      </c>
      <c r="R721" s="44"/>
      <c r="S721" s="44"/>
      <c r="T721" s="44"/>
      <c r="U721" s="44"/>
      <c r="V721" s="44"/>
      <c r="W721" s="44"/>
      <c r="X721" s="29">
        <f t="shared" si="15"/>
      </c>
      <c r="Y721" s="45"/>
      <c r="Z721" s="45"/>
      <c r="AA721" s="45"/>
      <c r="AB721" s="45"/>
      <c r="AC721" s="45"/>
      <c r="AD721" s="45"/>
      <c r="AE721" s="31">
        <f t="shared" si="16"/>
      </c>
      <c r="AF721" s="47"/>
      <c r="AG721" s="47"/>
      <c r="AH721" s="47"/>
      <c r="AI721" s="47"/>
      <c r="AJ721" s="47"/>
      <c r="AK721" s="47"/>
      <c r="AL721" s="33">
        <f t="shared" si="18"/>
      </c>
      <c r="AM721" s="48"/>
      <c r="AN721" s="48"/>
      <c r="AO721" s="48"/>
      <c r="AP721" s="48"/>
      <c r="AQ721" s="48"/>
      <c r="AR721" s="48"/>
      <c r="AS721" s="35">
        <f t="shared" si="13"/>
      </c>
      <c r="AT721" s="36"/>
      <c r="AU721" s="36"/>
      <c r="AV721" s="36"/>
      <c r="AW721" s="36"/>
      <c r="AX721" s="36"/>
      <c r="AY721" s="36"/>
      <c r="AZ721" s="36">
        <f t="shared" si="24"/>
      </c>
    </row>
    <row r="722" spans="1:52" ht="12.75" customHeight="1">
      <c r="A722" s="8"/>
      <c r="B722" s="8"/>
      <c r="C722" s="8"/>
      <c r="D722" s="20">
        <f t="shared" si="0"/>
        <v>0</v>
      </c>
      <c r="E722" s="21">
        <f t="shared" si="19"/>
        <v>0</v>
      </c>
      <c r="F722" s="21">
        <f t="shared" si="20"/>
        <v>0</v>
      </c>
      <c r="G722" s="22">
        <f t="shared" si="21"/>
        <v>0</v>
      </c>
      <c r="H722" s="22">
        <f t="shared" si="22"/>
        <v>0</v>
      </c>
      <c r="I722" s="22">
        <f t="shared" si="23"/>
        <v>0</v>
      </c>
      <c r="J722" s="23">
        <f t="shared" si="17"/>
      </c>
      <c r="K722" s="36"/>
      <c r="L722" s="36"/>
      <c r="M722" s="36"/>
      <c r="N722" s="36"/>
      <c r="O722" s="36"/>
      <c r="P722" s="36"/>
      <c r="Q722" s="43">
        <f t="shared" si="14"/>
      </c>
      <c r="R722" s="44"/>
      <c r="S722" s="44"/>
      <c r="T722" s="44"/>
      <c r="U722" s="44"/>
      <c r="V722" s="44"/>
      <c r="W722" s="44"/>
      <c r="X722" s="29">
        <f t="shared" si="15"/>
      </c>
      <c r="Y722" s="45"/>
      <c r="Z722" s="45"/>
      <c r="AA722" s="45"/>
      <c r="AB722" s="45"/>
      <c r="AC722" s="45"/>
      <c r="AD722" s="45"/>
      <c r="AE722" s="31">
        <f t="shared" si="16"/>
      </c>
      <c r="AF722" s="47"/>
      <c r="AG722" s="47"/>
      <c r="AH722" s="47"/>
      <c r="AI722" s="47"/>
      <c r="AJ722" s="47"/>
      <c r="AK722" s="47"/>
      <c r="AL722" s="33">
        <f t="shared" si="18"/>
      </c>
      <c r="AM722" s="48"/>
      <c r="AN722" s="48"/>
      <c r="AO722" s="48"/>
      <c r="AP722" s="48"/>
      <c r="AQ722" s="48"/>
      <c r="AR722" s="48"/>
      <c r="AS722" s="35">
        <f t="shared" si="13"/>
      </c>
      <c r="AT722" s="36"/>
      <c r="AU722" s="36"/>
      <c r="AV722" s="36"/>
      <c r="AW722" s="36"/>
      <c r="AX722" s="36"/>
      <c r="AY722" s="36"/>
      <c r="AZ722" s="36">
        <f t="shared" si="24"/>
      </c>
    </row>
    <row r="723" spans="1:52" ht="12.75" customHeight="1">
      <c r="A723" s="8"/>
      <c r="B723" s="8"/>
      <c r="C723" s="8"/>
      <c r="D723" s="20">
        <f t="shared" si="0"/>
        <v>0</v>
      </c>
      <c r="E723" s="21">
        <f t="shared" si="19"/>
        <v>0</v>
      </c>
      <c r="F723" s="21">
        <f t="shared" si="20"/>
        <v>0</v>
      </c>
      <c r="G723" s="22">
        <f t="shared" si="21"/>
        <v>0</v>
      </c>
      <c r="H723" s="22">
        <f t="shared" si="22"/>
        <v>0</v>
      </c>
      <c r="I723" s="22">
        <f t="shared" si="23"/>
        <v>0</v>
      </c>
      <c r="J723" s="23">
        <f t="shared" si="17"/>
      </c>
      <c r="K723" s="36"/>
      <c r="L723" s="36"/>
      <c r="M723" s="36"/>
      <c r="N723" s="36"/>
      <c r="O723" s="36"/>
      <c r="P723" s="36"/>
      <c r="Q723" s="43">
        <f t="shared" si="14"/>
      </c>
      <c r="R723" s="44"/>
      <c r="S723" s="44"/>
      <c r="T723" s="44"/>
      <c r="U723" s="44"/>
      <c r="V723" s="44"/>
      <c r="W723" s="44"/>
      <c r="X723" s="29">
        <f t="shared" si="15"/>
      </c>
      <c r="Y723" s="45"/>
      <c r="Z723" s="45"/>
      <c r="AA723" s="45"/>
      <c r="AB723" s="45"/>
      <c r="AC723" s="45"/>
      <c r="AD723" s="45"/>
      <c r="AE723" s="31">
        <f t="shared" si="16"/>
      </c>
      <c r="AF723" s="47"/>
      <c r="AG723" s="47"/>
      <c r="AH723" s="47"/>
      <c r="AI723" s="47"/>
      <c r="AJ723" s="47"/>
      <c r="AK723" s="47"/>
      <c r="AL723" s="33">
        <f t="shared" si="18"/>
      </c>
      <c r="AM723" s="48"/>
      <c r="AN723" s="48"/>
      <c r="AO723" s="48"/>
      <c r="AP723" s="48"/>
      <c r="AQ723" s="48"/>
      <c r="AR723" s="48"/>
      <c r="AS723" s="35">
        <f t="shared" si="13"/>
      </c>
      <c r="AT723" s="36"/>
      <c r="AU723" s="36"/>
      <c r="AV723" s="36"/>
      <c r="AW723" s="36"/>
      <c r="AX723" s="36"/>
      <c r="AY723" s="36"/>
      <c r="AZ723" s="36">
        <f t="shared" si="24"/>
      </c>
    </row>
    <row r="724" spans="1:52" ht="12.75" customHeight="1">
      <c r="A724" s="8"/>
      <c r="B724" s="8"/>
      <c r="C724" s="8"/>
      <c r="D724" s="20">
        <f t="shared" si="0"/>
        <v>0</v>
      </c>
      <c r="E724" s="21">
        <f t="shared" si="19"/>
        <v>0</v>
      </c>
      <c r="F724" s="21">
        <f t="shared" si="20"/>
        <v>0</v>
      </c>
      <c r="G724" s="22">
        <f t="shared" si="21"/>
        <v>0</v>
      </c>
      <c r="H724" s="22">
        <f t="shared" si="22"/>
        <v>0</v>
      </c>
      <c r="I724" s="22">
        <f t="shared" si="23"/>
        <v>0</v>
      </c>
      <c r="J724" s="23">
        <f t="shared" si="17"/>
      </c>
      <c r="K724" s="36"/>
      <c r="L724" s="36"/>
      <c r="M724" s="36"/>
      <c r="N724" s="36"/>
      <c r="O724" s="36"/>
      <c r="P724" s="36"/>
      <c r="Q724" s="43">
        <f t="shared" si="14"/>
      </c>
      <c r="R724" s="44"/>
      <c r="S724" s="44"/>
      <c r="T724" s="44"/>
      <c r="U724" s="44"/>
      <c r="V724" s="44"/>
      <c r="W724" s="44"/>
      <c r="X724" s="29">
        <f t="shared" si="15"/>
      </c>
      <c r="Y724" s="45"/>
      <c r="Z724" s="45"/>
      <c r="AA724" s="45"/>
      <c r="AB724" s="45"/>
      <c r="AC724" s="45"/>
      <c r="AD724" s="45"/>
      <c r="AE724" s="31">
        <f t="shared" si="16"/>
      </c>
      <c r="AF724" s="47"/>
      <c r="AG724" s="47"/>
      <c r="AH724" s="47"/>
      <c r="AI724" s="47"/>
      <c r="AJ724" s="47"/>
      <c r="AK724" s="47"/>
      <c r="AL724" s="33">
        <f t="shared" si="18"/>
      </c>
      <c r="AM724" s="48"/>
      <c r="AN724" s="48"/>
      <c r="AO724" s="48"/>
      <c r="AP724" s="48"/>
      <c r="AQ724" s="48"/>
      <c r="AR724" s="48"/>
      <c r="AS724" s="35">
        <f t="shared" si="13"/>
      </c>
      <c r="AT724" s="36"/>
      <c r="AU724" s="36"/>
      <c r="AV724" s="36"/>
      <c r="AW724" s="36"/>
      <c r="AX724" s="36"/>
      <c r="AY724" s="36"/>
      <c r="AZ724" s="36">
        <f t="shared" si="24"/>
      </c>
    </row>
    <row r="725" spans="1:52" ht="12.75" customHeight="1">
      <c r="A725" s="8"/>
      <c r="B725" s="8"/>
      <c r="C725" s="8"/>
      <c r="D725" s="20">
        <f t="shared" si="0"/>
        <v>0</v>
      </c>
      <c r="E725" s="21">
        <f t="shared" si="19"/>
        <v>0</v>
      </c>
      <c r="F725" s="21">
        <f t="shared" si="20"/>
        <v>0</v>
      </c>
      <c r="G725" s="22">
        <f t="shared" si="21"/>
        <v>0</v>
      </c>
      <c r="H725" s="22">
        <f t="shared" si="22"/>
        <v>0</v>
      </c>
      <c r="I725" s="22">
        <f t="shared" si="23"/>
        <v>0</v>
      </c>
      <c r="J725" s="23">
        <f t="shared" si="17"/>
      </c>
      <c r="K725" s="36"/>
      <c r="L725" s="36"/>
      <c r="M725" s="36"/>
      <c r="N725" s="36"/>
      <c r="O725" s="36"/>
      <c r="P725" s="36"/>
      <c r="Q725" s="43">
        <f t="shared" si="14"/>
      </c>
      <c r="R725" s="44"/>
      <c r="S725" s="44"/>
      <c r="T725" s="44"/>
      <c r="U725" s="44"/>
      <c r="V725" s="44"/>
      <c r="W725" s="44"/>
      <c r="X725" s="29">
        <f t="shared" si="15"/>
      </c>
      <c r="Y725" s="45"/>
      <c r="Z725" s="45"/>
      <c r="AA725" s="45"/>
      <c r="AB725" s="45"/>
      <c r="AC725" s="45"/>
      <c r="AD725" s="45"/>
      <c r="AE725" s="31">
        <f t="shared" si="16"/>
      </c>
      <c r="AF725" s="47"/>
      <c r="AG725" s="47"/>
      <c r="AH725" s="47"/>
      <c r="AI725" s="47"/>
      <c r="AJ725" s="47"/>
      <c r="AK725" s="47"/>
      <c r="AL725" s="33">
        <f t="shared" si="18"/>
      </c>
      <c r="AM725" s="48"/>
      <c r="AN725" s="48"/>
      <c r="AO725" s="48"/>
      <c r="AP725" s="48"/>
      <c r="AQ725" s="48"/>
      <c r="AR725" s="48"/>
      <c r="AS725" s="35">
        <f t="shared" si="13"/>
      </c>
      <c r="AT725" s="36"/>
      <c r="AU725" s="36"/>
      <c r="AV725" s="36"/>
      <c r="AW725" s="36"/>
      <c r="AX725" s="36"/>
      <c r="AY725" s="36"/>
      <c r="AZ725" s="36">
        <f t="shared" si="24"/>
      </c>
    </row>
    <row r="726" spans="1:52" ht="12.75" customHeight="1">
      <c r="A726" s="8"/>
      <c r="B726" s="8"/>
      <c r="C726" s="8"/>
      <c r="D726" s="20">
        <f t="shared" si="0"/>
        <v>0</v>
      </c>
      <c r="E726" s="21">
        <f t="shared" si="19"/>
        <v>0</v>
      </c>
      <c r="F726" s="21">
        <f t="shared" si="20"/>
        <v>0</v>
      </c>
      <c r="G726" s="22">
        <f t="shared" si="21"/>
        <v>0</v>
      </c>
      <c r="H726" s="22">
        <f t="shared" si="22"/>
        <v>0</v>
      </c>
      <c r="I726" s="22">
        <f t="shared" si="23"/>
        <v>0</v>
      </c>
      <c r="J726" s="23">
        <f t="shared" si="17"/>
      </c>
      <c r="K726" s="36"/>
      <c r="L726" s="36"/>
      <c r="M726" s="36"/>
      <c r="N726" s="36"/>
      <c r="O726" s="36"/>
      <c r="P726" s="36"/>
      <c r="Q726" s="43">
        <f t="shared" si="14"/>
      </c>
      <c r="R726" s="44"/>
      <c r="S726" s="44"/>
      <c r="T726" s="44"/>
      <c r="U726" s="44"/>
      <c r="V726" s="44"/>
      <c r="W726" s="44"/>
      <c r="X726" s="29">
        <f t="shared" si="15"/>
      </c>
      <c r="Y726" s="45"/>
      <c r="Z726" s="45"/>
      <c r="AA726" s="45"/>
      <c r="AB726" s="45"/>
      <c r="AC726" s="45"/>
      <c r="AD726" s="45"/>
      <c r="AE726" s="31">
        <f t="shared" si="16"/>
      </c>
      <c r="AF726" s="47"/>
      <c r="AG726" s="47"/>
      <c r="AH726" s="47"/>
      <c r="AI726" s="47"/>
      <c r="AJ726" s="47"/>
      <c r="AK726" s="47"/>
      <c r="AL726" s="33">
        <f t="shared" si="18"/>
      </c>
      <c r="AM726" s="48"/>
      <c r="AN726" s="48"/>
      <c r="AO726" s="48"/>
      <c r="AP726" s="48"/>
      <c r="AQ726" s="48"/>
      <c r="AR726" s="48"/>
      <c r="AS726" s="35">
        <f t="shared" si="13"/>
      </c>
      <c r="AT726" s="36"/>
      <c r="AU726" s="36"/>
      <c r="AV726" s="36"/>
      <c r="AW726" s="36"/>
      <c r="AX726" s="36"/>
      <c r="AY726" s="36"/>
      <c r="AZ726" s="36">
        <f t="shared" si="24"/>
      </c>
    </row>
  </sheetData>
  <sheetProtection selectLockedCells="1" selectUnlockedCells="1"/>
  <mergeCells count="9">
    <mergeCell ref="M1:AE1"/>
    <mergeCell ref="D2:J2"/>
    <mergeCell ref="D3:J3"/>
    <mergeCell ref="K3:Q3"/>
    <mergeCell ref="R3:X3"/>
    <mergeCell ref="Y3:AE3"/>
    <mergeCell ref="AF3:AL3"/>
    <mergeCell ref="AM3:AS3"/>
    <mergeCell ref="AT3:AZ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7109375" style="1" customWidth="1"/>
    <col min="2" max="26" width="8.00390625" style="1" customWidth="1"/>
    <col min="27" max="16384" width="14.42187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