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5" activeTab="0"/>
  </bookViews>
  <sheets>
    <sheet name="OVERALL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<sst xmlns="http://schemas.openxmlformats.org/spreadsheetml/2006/main" count="2056" uniqueCount="1377">
  <si>
    <t>YMCA / GOLDEN HILL C.C. OVERALL LEAGUE BOWLING AVERAGES 1973 - 2020</t>
  </si>
  <si>
    <t>OVERALL</t>
  </si>
  <si>
    <t>FIRST ELEVEN</t>
  </si>
  <si>
    <t>SECOND ELEVEN</t>
  </si>
  <si>
    <t>THIRD ELEVEN</t>
  </si>
  <si>
    <t>FOURTH ELEVEN</t>
  </si>
  <si>
    <t>FIFTH ELEVEN</t>
  </si>
  <si>
    <t>SIXTH ELEVEN</t>
  </si>
  <si>
    <t>NAME</t>
  </si>
  <si>
    <t>OVERS</t>
  </si>
  <si>
    <t>MDNS</t>
  </si>
  <si>
    <t>RUNS</t>
  </si>
  <si>
    <t>WKTS</t>
  </si>
  <si>
    <t>5Wkts</t>
  </si>
  <si>
    <t>BB</t>
  </si>
  <si>
    <t>AVE</t>
  </si>
  <si>
    <t>ER</t>
  </si>
  <si>
    <t>SR</t>
  </si>
  <si>
    <t>ABRAHAM.D</t>
  </si>
  <si>
    <t>5-0-23-1</t>
  </si>
  <si>
    <t>3-0-32-1</t>
  </si>
  <si>
    <t>ADAMS.D</t>
  </si>
  <si>
    <t>4-0-19-1</t>
  </si>
  <si>
    <t>ADAMS.T</t>
  </si>
  <si>
    <t>9-0-40-4</t>
  </si>
  <si>
    <t>11-0-46-2</t>
  </si>
  <si>
    <t>AHMED.D.</t>
  </si>
  <si>
    <t>8-0-27-4</t>
  </si>
  <si>
    <t>4-0-31-1</t>
  </si>
  <si>
    <t>9-1-31-2</t>
  </si>
  <si>
    <t>6-1-26-2</t>
  </si>
  <si>
    <t>5-1-12-3</t>
  </si>
  <si>
    <t>AHMED.F</t>
  </si>
  <si>
    <t>11-2-28-5</t>
  </si>
  <si>
    <t>6-1-9-3</t>
  </si>
  <si>
    <t>4.5-1-19-4</t>
  </si>
  <si>
    <t>3-1-2-3</t>
  </si>
  <si>
    <t>8-1-18-4</t>
  </si>
  <si>
    <t>AHMED.M.</t>
  </si>
  <si>
    <t>12-1-54-5</t>
  </si>
  <si>
    <t>AHMED.R.S.</t>
  </si>
  <si>
    <t>10.2-2.21-7</t>
  </si>
  <si>
    <t>6.3-3-23-3</t>
  </si>
  <si>
    <t>5-2-10-6</t>
  </si>
  <si>
    <t>14.3-3-26-6</t>
  </si>
  <si>
    <t>10.2-2-21-7</t>
  </si>
  <si>
    <t>8-3-6-4</t>
  </si>
  <si>
    <t>AHMED.S</t>
  </si>
  <si>
    <t>4-2-3-3</t>
  </si>
  <si>
    <t>ALI.S.Y</t>
  </si>
  <si>
    <t>7-1-36-1</t>
  </si>
  <si>
    <t>ALLAN.C.</t>
  </si>
  <si>
    <t>6-0-22-2</t>
  </si>
  <si>
    <t>1-0-16-0</t>
  </si>
  <si>
    <t>ALLAN.M.</t>
  </si>
  <si>
    <t>5-0-50-0</t>
  </si>
  <si>
    <t>ALLEN.H.</t>
  </si>
  <si>
    <t>ALLEN.M.J.</t>
  </si>
  <si>
    <t>0.3-0-2-0</t>
  </si>
  <si>
    <t>2-0-7-0</t>
  </si>
  <si>
    <t>ANDERSON.N.</t>
  </si>
  <si>
    <t>8.4-2-39-3</t>
  </si>
  <si>
    <t>ANDREW.C.A.E.</t>
  </si>
  <si>
    <t>5-1-15-1</t>
  </si>
  <si>
    <t>ANDREWS.A.G.</t>
  </si>
  <si>
    <t>3.4-1-14-2</t>
  </si>
  <si>
    <t>ANSAR.S</t>
  </si>
  <si>
    <t>6-2-19-2</t>
  </si>
  <si>
    <t>ANSON.J.D.</t>
  </si>
  <si>
    <t>1-0-6-0</t>
  </si>
  <si>
    <t>ARUNDELL.S</t>
  </si>
  <si>
    <t>6-0-29-0</t>
  </si>
  <si>
    <t>ASBURY.D</t>
  </si>
  <si>
    <t>8-1-44-4</t>
  </si>
  <si>
    <t>4-0-19-0</t>
  </si>
  <si>
    <t>ASHRAF.A</t>
  </si>
  <si>
    <t>6-1-13-4</t>
  </si>
  <si>
    <t>5-1-21-3</t>
  </si>
  <si>
    <t>6-1-13-1</t>
  </si>
  <si>
    <t>ASIF.F.</t>
  </si>
  <si>
    <t>8-0-54-0</t>
  </si>
  <si>
    <t>ATTWOOD.A</t>
  </si>
  <si>
    <t>15-1-75-5</t>
  </si>
  <si>
    <t>15-1-74-5</t>
  </si>
  <si>
    <t>AUBREY.R</t>
  </si>
  <si>
    <t>5-1-9-1</t>
  </si>
  <si>
    <t>4-2-11-0</t>
  </si>
  <si>
    <t>BACON.G.F.J.</t>
  </si>
  <si>
    <t>11-0-34-3</t>
  </si>
  <si>
    <t>6-1-22-2</t>
  </si>
  <si>
    <t>4-1-16-2</t>
  </si>
  <si>
    <t>BACON.T</t>
  </si>
  <si>
    <t>9-1-21-3</t>
  </si>
  <si>
    <t>3-0-11-0</t>
  </si>
  <si>
    <t>11-2-38-3</t>
  </si>
  <si>
    <t>BADMAN.O</t>
  </si>
  <si>
    <t>2.4-0-12-2</t>
  </si>
  <si>
    <t>BALL.C.J.</t>
  </si>
  <si>
    <t>4.5-0-11-6</t>
  </si>
  <si>
    <t>10-2-54-2</t>
  </si>
  <si>
    <t>8-2-25-5</t>
  </si>
  <si>
    <t>8-3-17-4</t>
  </si>
  <si>
    <t>BALL.M.C.</t>
  </si>
  <si>
    <t>12-0-38-4</t>
  </si>
  <si>
    <t>4-0-35-0</t>
  </si>
  <si>
    <t>6-2-27-0</t>
  </si>
  <si>
    <t>BARNETT.A.J.</t>
  </si>
  <si>
    <t>9-3-28-1</t>
  </si>
  <si>
    <t>BARTLEY.T.D.</t>
  </si>
  <si>
    <t>10-0-56-1</t>
  </si>
  <si>
    <t>BASTERRECHEA.P.</t>
  </si>
  <si>
    <t>15.1-7-34-6</t>
  </si>
  <si>
    <t>7-3-6-3</t>
  </si>
  <si>
    <t>18-6-20-1</t>
  </si>
  <si>
    <t>BEES.I</t>
  </si>
  <si>
    <t>5-1-21-1</t>
  </si>
  <si>
    <t>BEES.J.</t>
  </si>
  <si>
    <t>7.2-1-21-2</t>
  </si>
  <si>
    <t>BERRY.G</t>
  </si>
  <si>
    <t>3-0-27-1</t>
  </si>
  <si>
    <t>7-0-71-1</t>
  </si>
  <si>
    <t>BILLINGTON.N</t>
  </si>
  <si>
    <t>4-0-11-1</t>
  </si>
  <si>
    <t>BIRD.J.S.</t>
  </si>
  <si>
    <t>15-1-43-5</t>
  </si>
  <si>
    <t>8-1-32-3</t>
  </si>
  <si>
    <t>BOND.C</t>
  </si>
  <si>
    <t>3-0-16-1</t>
  </si>
  <si>
    <t>BONYNGE-PEARCE.A.L.</t>
  </si>
  <si>
    <t>9-2-15-5</t>
  </si>
  <si>
    <t>7.2-0-35-5</t>
  </si>
  <si>
    <t>5.3-0-20-1</t>
  </si>
  <si>
    <t>BOYCE.J.R.</t>
  </si>
  <si>
    <t>10-2-28-4</t>
  </si>
  <si>
    <t>3-0-8-1</t>
  </si>
  <si>
    <t>BRADLEY.K.B.</t>
  </si>
  <si>
    <t>00-00-19-4</t>
  </si>
  <si>
    <t>6-0-16-2</t>
  </si>
  <si>
    <t>BRADY.J.P.</t>
  </si>
  <si>
    <t>5-0-15-1</t>
  </si>
  <si>
    <t>BRENCHLEY.J</t>
  </si>
  <si>
    <t>3-0-10-2</t>
  </si>
  <si>
    <t>BRENCHLEY.L</t>
  </si>
  <si>
    <t>4-0-25-2</t>
  </si>
  <si>
    <t>BRITTON.R.J.</t>
  </si>
  <si>
    <t>11-1-32-4</t>
  </si>
  <si>
    <t>1.2-0-7-1</t>
  </si>
  <si>
    <t>BROADHEAD.M.P.</t>
  </si>
  <si>
    <t>8-3-9-4</t>
  </si>
  <si>
    <t>5-0-18-0</t>
  </si>
  <si>
    <t>8.1-2-24-3</t>
  </si>
  <si>
    <t>5.3-0-24-3</t>
  </si>
  <si>
    <t>BROOKS.J.D.W.</t>
  </si>
  <si>
    <t>6-0-25-3</t>
  </si>
  <si>
    <t>1-0-3-1</t>
  </si>
  <si>
    <t>1-0-8-0</t>
  </si>
  <si>
    <t>BROOME.D</t>
  </si>
  <si>
    <t>9-2-23-4</t>
  </si>
  <si>
    <t>8-1-36-4</t>
  </si>
  <si>
    <t>8-2-23-4</t>
  </si>
  <si>
    <t>6-0-27-2</t>
  </si>
  <si>
    <t>4.1-0-29-3</t>
  </si>
  <si>
    <t>BROWNING.G.D.</t>
  </si>
  <si>
    <t>6-0-28-1</t>
  </si>
  <si>
    <t>BRYAN-SMITH.T</t>
  </si>
  <si>
    <t>5-0-43-1</t>
  </si>
  <si>
    <t>BUCKLAND.P.W.</t>
  </si>
  <si>
    <t>6-0-25-1</t>
  </si>
  <si>
    <t>BUCKLAND.S.</t>
  </si>
  <si>
    <t>3-0-9-4</t>
  </si>
  <si>
    <t>4-0-10-3</t>
  </si>
  <si>
    <t>BUCZEK.J</t>
  </si>
  <si>
    <t>7-0-29-1</t>
  </si>
  <si>
    <t>BUDD.J.W.</t>
  </si>
  <si>
    <t>11.1-3-26-8</t>
  </si>
  <si>
    <t>17-3-61-6</t>
  </si>
  <si>
    <t>BURGESS.J</t>
  </si>
  <si>
    <t>4-0-24-1</t>
  </si>
  <si>
    <t>8-0-32-1</t>
  </si>
  <si>
    <t>BUTLER.W</t>
  </si>
  <si>
    <t>5-0-19-1</t>
  </si>
  <si>
    <t>BUTLER.W.C.</t>
  </si>
  <si>
    <t>13-0-75-2</t>
  </si>
  <si>
    <t>BUTT.S.</t>
  </si>
  <si>
    <t>9-0-41-3</t>
  </si>
  <si>
    <t>9-3-28-2</t>
  </si>
  <si>
    <t>BYRNE.P</t>
  </si>
  <si>
    <t>1-0-6-1</t>
  </si>
  <si>
    <t>CANNOCK.S</t>
  </si>
  <si>
    <t>2-0-17-3</t>
  </si>
  <si>
    <t>CARMODY.S.S.</t>
  </si>
  <si>
    <t>13-5-23-5</t>
  </si>
  <si>
    <t>11-2-46-5</t>
  </si>
  <si>
    <t>4.4-0-8-2</t>
  </si>
  <si>
    <t>CARR.A.R.C.</t>
  </si>
  <si>
    <t>6-0-37-4</t>
  </si>
  <si>
    <t>2-0-17-1</t>
  </si>
  <si>
    <t>5-3-8-2</t>
  </si>
  <si>
    <t>CARR.C.D.</t>
  </si>
  <si>
    <t>2.1-0-2-3</t>
  </si>
  <si>
    <t>9-0-47-2</t>
  </si>
  <si>
    <t>2-0-10-0</t>
  </si>
  <si>
    <t>4-0-16-0</t>
  </si>
  <si>
    <t>CHANDLER.L</t>
  </si>
  <si>
    <t>CHANDLER.T.R.</t>
  </si>
  <si>
    <t>8-1-21-4</t>
  </si>
  <si>
    <t>2.3-1-6-2</t>
  </si>
  <si>
    <t>6-2-9-2</t>
  </si>
  <si>
    <t>10-2-37-3</t>
  </si>
  <si>
    <t>CHARD.D</t>
  </si>
  <si>
    <t>10-0-46-2</t>
  </si>
  <si>
    <t>5-0-34-1</t>
  </si>
  <si>
    <t>CHARD.T.C.</t>
  </si>
  <si>
    <t>4-0-37-1</t>
  </si>
  <si>
    <t>CHARLES.M.M.</t>
  </si>
  <si>
    <t>13-0-49-3</t>
  </si>
  <si>
    <t>CHATFIELD.T.J.</t>
  </si>
  <si>
    <t>0.5-0.2-1</t>
  </si>
  <si>
    <t>0.5-0-2-1</t>
  </si>
  <si>
    <t>CHICK.A.J.</t>
  </si>
  <si>
    <t>12-6-16-2</t>
  </si>
  <si>
    <t>CHIDGEY.J.F.</t>
  </si>
  <si>
    <t>00-00-22-9</t>
  </si>
  <si>
    <t>22.5-10-25-7</t>
  </si>
  <si>
    <t>17-8-27-7</t>
  </si>
  <si>
    <t>9.4-3-27-6</t>
  </si>
  <si>
    <t>6-1-13-2</t>
  </si>
  <si>
    <t>1.4-0-3-2</t>
  </si>
  <si>
    <t>CHILCOTT.P.L.</t>
  </si>
  <si>
    <t>12-0-47-4</t>
  </si>
  <si>
    <t>3-1-17-1</t>
  </si>
  <si>
    <t>CLARK.A.C.</t>
  </si>
  <si>
    <t>15-3-24-7</t>
  </si>
  <si>
    <t>10-0-31-3</t>
  </si>
  <si>
    <t>14-4-43-5</t>
  </si>
  <si>
    <t>CLEE.G</t>
  </si>
  <si>
    <t>13-1-37-4</t>
  </si>
  <si>
    <t>8-1-47-2</t>
  </si>
  <si>
    <t>CLEGG.J.R.</t>
  </si>
  <si>
    <t>0.4-0-0-1</t>
  </si>
  <si>
    <t>COCKLE.R.</t>
  </si>
  <si>
    <t>12-3-33-4</t>
  </si>
  <si>
    <t>13-3-33-4</t>
  </si>
  <si>
    <t>COGHLAN.S.</t>
  </si>
  <si>
    <t>8-0-33-2</t>
  </si>
  <si>
    <t>COLLEY.J.R.</t>
  </si>
  <si>
    <t>13-5-21-8</t>
  </si>
  <si>
    <t>10-5-16-3</t>
  </si>
  <si>
    <t>10-2-27-4</t>
  </si>
  <si>
    <t>6-1-29-1</t>
  </si>
  <si>
    <t>COLLING.L.</t>
  </si>
  <si>
    <t>4-2-4-1</t>
  </si>
  <si>
    <t>COLYER.D.C.</t>
  </si>
  <si>
    <t>11-2-37-2</t>
  </si>
  <si>
    <t>8-1-16-1</t>
  </si>
  <si>
    <t>COOK.S.V.R.</t>
  </si>
  <si>
    <t>5-0-21-0</t>
  </si>
  <si>
    <t>CORCORAN.A</t>
  </si>
  <si>
    <t>0.3-0-0-0</t>
  </si>
  <si>
    <t>CORDELL.D.M.</t>
  </si>
  <si>
    <t>5-1-19-1</t>
  </si>
  <si>
    <t>CORK.C.R.</t>
  </si>
  <si>
    <t>7-2-12-2</t>
  </si>
  <si>
    <t>11-0-51-2</t>
  </si>
  <si>
    <t>CORK.R.S.</t>
  </si>
  <si>
    <t>10-3-19-4</t>
  </si>
  <si>
    <t>16-3-68-7</t>
  </si>
  <si>
    <t>7-0-30-0</t>
  </si>
  <si>
    <t>CORNWELL.M.A.</t>
  </si>
  <si>
    <t>1-0-11-0</t>
  </si>
  <si>
    <t>COUSINS.J</t>
  </si>
  <si>
    <t>9-2-51-4</t>
  </si>
  <si>
    <t>COWLEY.C</t>
  </si>
  <si>
    <t>3-0-12-0</t>
  </si>
  <si>
    <t>COX.C</t>
  </si>
  <si>
    <t>7-2-22-2</t>
  </si>
  <si>
    <t>5-1-18-1</t>
  </si>
  <si>
    <t>COX.J</t>
  </si>
  <si>
    <t>4-0-17-1</t>
  </si>
  <si>
    <t>COX.M.H.</t>
  </si>
  <si>
    <t>6-2-6-4</t>
  </si>
  <si>
    <t>4-0-17-0</t>
  </si>
  <si>
    <t>5-0-34-0</t>
  </si>
  <si>
    <t>CROCKER.V</t>
  </si>
  <si>
    <t>11-2-45-3</t>
  </si>
  <si>
    <t>CROOK.D</t>
  </si>
  <si>
    <t>8-3-29-4</t>
  </si>
  <si>
    <t>CULLEN.P</t>
  </si>
  <si>
    <t>6.2-1-26-2</t>
  </si>
  <si>
    <t>2.4-1-3-1</t>
  </si>
  <si>
    <t>CURRIE.N</t>
  </si>
  <si>
    <t>6-0-29-1</t>
  </si>
  <si>
    <t>CURSON.L.</t>
  </si>
  <si>
    <t>DACK.J.</t>
  </si>
  <si>
    <t>11-3-26-5</t>
  </si>
  <si>
    <t>10-0-53-5</t>
  </si>
  <si>
    <t>11-3-29-2</t>
  </si>
  <si>
    <t>DAER.A.E.</t>
  </si>
  <si>
    <t>9.3-2-30-2</t>
  </si>
  <si>
    <t>DAVIES.B</t>
  </si>
  <si>
    <t>3-0-22-1</t>
  </si>
  <si>
    <t>DAVIES.C</t>
  </si>
  <si>
    <t>0.5-0-6-0</t>
  </si>
  <si>
    <t>DAVIES.G</t>
  </si>
  <si>
    <t>DAVIES.K.H.</t>
  </si>
  <si>
    <t>2-0-16-0</t>
  </si>
  <si>
    <t>DAVIES.P.D.</t>
  </si>
  <si>
    <t>7-3-11-4</t>
  </si>
  <si>
    <t>9-4-18-4</t>
  </si>
  <si>
    <t>9-0-32-3</t>
  </si>
  <si>
    <t>DAVIES.S</t>
  </si>
  <si>
    <t>10.1-4-14-6</t>
  </si>
  <si>
    <t>7-1-34-4</t>
  </si>
  <si>
    <t>12-1-67-3</t>
  </si>
  <si>
    <t>DAVIS.A.</t>
  </si>
  <si>
    <t>1-0-5-0</t>
  </si>
  <si>
    <t>DAVIS.J</t>
  </si>
  <si>
    <t>DAVIS.S</t>
  </si>
  <si>
    <t>3.3-1-12-2</t>
  </si>
  <si>
    <t>3-0-14-0</t>
  </si>
  <si>
    <t>DAWE.G.</t>
  </si>
  <si>
    <t>12.2-2-38-5</t>
  </si>
  <si>
    <t>DAY.G</t>
  </si>
  <si>
    <t>7-0-29-4</t>
  </si>
  <si>
    <t>6-3-12-2</t>
  </si>
  <si>
    <t>DAY.J.R.M.</t>
  </si>
  <si>
    <t>17.2-7-19-7</t>
  </si>
  <si>
    <t>DAY.J.S.</t>
  </si>
  <si>
    <t>9-4-26-7</t>
  </si>
  <si>
    <t>10-0-69-3</t>
  </si>
  <si>
    <t>10-6-8-4</t>
  </si>
  <si>
    <t>7-5-14-6</t>
  </si>
  <si>
    <t>9.1-0-33-6</t>
  </si>
  <si>
    <t>DEE.M</t>
  </si>
  <si>
    <t>5-0-27-0</t>
  </si>
  <si>
    <t>DEMPSEY.P</t>
  </si>
  <si>
    <t>8-0-20-6</t>
  </si>
  <si>
    <t>8.5-1-16-4</t>
  </si>
  <si>
    <t>5-0-13-4</t>
  </si>
  <si>
    <t>7-1-40-1</t>
  </si>
  <si>
    <t>DICKMAN.M</t>
  </si>
  <si>
    <t>8-2-23-1</t>
  </si>
  <si>
    <t>DOWLE.C.P.</t>
  </si>
  <si>
    <t>13-3-52-6</t>
  </si>
  <si>
    <t>14-4-34-3</t>
  </si>
  <si>
    <t>9-2-22-3</t>
  </si>
  <si>
    <t>12-4-20-3</t>
  </si>
  <si>
    <t>DOWLE.P.A.</t>
  </si>
  <si>
    <t>17-1-38-7</t>
  </si>
  <si>
    <t>15-3-46-5</t>
  </si>
  <si>
    <t>13-3-22-6</t>
  </si>
  <si>
    <t>14-4-18-4</t>
  </si>
  <si>
    <t>DRAKETT.W.P.</t>
  </si>
  <si>
    <t>7-0-23-4</t>
  </si>
  <si>
    <t>6-0-24-2</t>
  </si>
  <si>
    <t>5-1-22-1</t>
  </si>
  <si>
    <t>11-2-18-3</t>
  </si>
  <si>
    <t>DREW.C.B.</t>
  </si>
  <si>
    <t>7.2-0-25-4</t>
  </si>
  <si>
    <t>9-0-34-4</t>
  </si>
  <si>
    <t>2-0-8-0</t>
  </si>
  <si>
    <t>DREWETT.M.H.</t>
  </si>
  <si>
    <t>11.4-2-41-5</t>
  </si>
  <si>
    <t>15-2-36-4</t>
  </si>
  <si>
    <t>DURSTON.N.E.</t>
  </si>
  <si>
    <t>7-0-37-0</t>
  </si>
  <si>
    <t>8-0-44-0</t>
  </si>
  <si>
    <t>DURY.B.L.</t>
  </si>
  <si>
    <t>15-4-29-6</t>
  </si>
  <si>
    <t>15-1-71-1</t>
  </si>
  <si>
    <t>14.4-2-37-5</t>
  </si>
  <si>
    <t>9.3-1-32-5</t>
  </si>
  <si>
    <t>EDNEY.P</t>
  </si>
  <si>
    <t>12-5-22-4</t>
  </si>
  <si>
    <t>EDWARDS.J.S.L.</t>
  </si>
  <si>
    <t>7.3-3-12-5</t>
  </si>
  <si>
    <t>9-1-23-3</t>
  </si>
  <si>
    <t>8-0-52-3</t>
  </si>
  <si>
    <t>8-4-19-0</t>
  </si>
  <si>
    <t>6-1-20-2</t>
  </si>
  <si>
    <t>ELLIS.G.D.</t>
  </si>
  <si>
    <t>4-0-20-0</t>
  </si>
  <si>
    <t>5-0-38-0</t>
  </si>
  <si>
    <t>EVANS.C.M.</t>
  </si>
  <si>
    <t>7-0-45-3</t>
  </si>
  <si>
    <t>EVANS.M.</t>
  </si>
  <si>
    <t>8-4-9-4</t>
  </si>
  <si>
    <t>4.4-1-11-2</t>
  </si>
  <si>
    <t>9-2-29-3</t>
  </si>
  <si>
    <t>8-0-41-3</t>
  </si>
  <si>
    <t>EVANS.S</t>
  </si>
  <si>
    <t>5-0-28-1</t>
  </si>
  <si>
    <t>1-0-10-0</t>
  </si>
  <si>
    <t>FAIRHOLM.S.L.</t>
  </si>
  <si>
    <t>8-1-18-0</t>
  </si>
  <si>
    <t>FAULKNER.M.P.</t>
  </si>
  <si>
    <t>8-0-34-3</t>
  </si>
  <si>
    <t>4-0-27-0</t>
  </si>
  <si>
    <t>FAULKNER-ELLIS.E</t>
  </si>
  <si>
    <t>5-0-21-1</t>
  </si>
  <si>
    <t>FEATHER.T</t>
  </si>
  <si>
    <t>5-1-6-3</t>
  </si>
  <si>
    <t>FINNING.S.R.</t>
  </si>
  <si>
    <t>6.3-1-7-5</t>
  </si>
  <si>
    <t>7-2-15-2</t>
  </si>
  <si>
    <t>00-00-24-5</t>
  </si>
  <si>
    <t>FOALE.R.J.K.</t>
  </si>
  <si>
    <t>6-2-10-4</t>
  </si>
  <si>
    <t>5-1-17-2</t>
  </si>
  <si>
    <t>4-0-13-1</t>
  </si>
  <si>
    <t>FORBES.A.P.L.</t>
  </si>
  <si>
    <t>8-0-58-5</t>
  </si>
  <si>
    <t>6-0-30-3</t>
  </si>
  <si>
    <t>FRASER-TYTLER.A.H.B.</t>
  </si>
  <si>
    <t>3.1-0-31-2</t>
  </si>
  <si>
    <t>1-0-2-0</t>
  </si>
  <si>
    <t>FROST.W.O.J.</t>
  </si>
  <si>
    <t>FRY.R.J.</t>
  </si>
  <si>
    <t>6-0-11-4</t>
  </si>
  <si>
    <t>8-1-53-2</t>
  </si>
  <si>
    <t>8-3-21-4</t>
  </si>
  <si>
    <t>FULLER.G</t>
  </si>
  <si>
    <t>8-1-30-2</t>
  </si>
  <si>
    <t>GADD.R.M.</t>
  </si>
  <si>
    <t>15-4-42-5</t>
  </si>
  <si>
    <t>7-2-14-4</t>
  </si>
  <si>
    <t>5-1-9-3</t>
  </si>
  <si>
    <t>8-4-11-0</t>
  </si>
  <si>
    <t>GARDINER.L</t>
  </si>
  <si>
    <t>3-0-9-0</t>
  </si>
  <si>
    <t>GENGE.B.E.</t>
  </si>
  <si>
    <t>6-0-19-3</t>
  </si>
  <si>
    <t>GHANDI.S</t>
  </si>
  <si>
    <t>10-1-28-3</t>
  </si>
  <si>
    <t>9-4-16-2</t>
  </si>
  <si>
    <t>6-2-10-2</t>
  </si>
  <si>
    <t>GOLD.S</t>
  </si>
  <si>
    <t>10.4-1-57-2</t>
  </si>
  <si>
    <t>GOLIGHTLY.J.</t>
  </si>
  <si>
    <t>11-2-40-3</t>
  </si>
  <si>
    <t>6-0-45-2</t>
  </si>
  <si>
    <t>GOLLEDGE.K.P.</t>
  </si>
  <si>
    <t>12-3-30-2</t>
  </si>
  <si>
    <t>GORDON.T.A.</t>
  </si>
  <si>
    <t>5.3-1-12-3</t>
  </si>
  <si>
    <t>7-1-14-3</t>
  </si>
  <si>
    <t>4-1-10-0</t>
  </si>
  <si>
    <t>GOWER.P.G.</t>
  </si>
  <si>
    <t>10-3-30-2</t>
  </si>
  <si>
    <t>GREENWOOD.J</t>
  </si>
  <si>
    <t>9-2-48-2</t>
  </si>
  <si>
    <t>GREGG.M.P.</t>
  </si>
  <si>
    <t>12-5-21-2</t>
  </si>
  <si>
    <t>6-0-41-2</t>
  </si>
  <si>
    <t>GREGOR.L</t>
  </si>
  <si>
    <t>5-0-20-0</t>
  </si>
  <si>
    <t>GREWAL.S.S.</t>
  </si>
  <si>
    <t>8-0-55-1</t>
  </si>
  <si>
    <t>GRIFFITHS.D</t>
  </si>
  <si>
    <t>4-1-16-4</t>
  </si>
  <si>
    <t>3-0-17-1</t>
  </si>
  <si>
    <t>GUEST.M</t>
  </si>
  <si>
    <t>GUPTA.A</t>
  </si>
  <si>
    <t>6-0-19-4</t>
  </si>
  <si>
    <t>8-2-26-4</t>
  </si>
  <si>
    <t>HALE.D.A.</t>
  </si>
  <si>
    <t>HALL.G.J.</t>
  </si>
  <si>
    <t>8-4-16-4</t>
  </si>
  <si>
    <t>HALL.R.J.</t>
  </si>
  <si>
    <t>4.1-0-13-4</t>
  </si>
  <si>
    <t>HALLETT.M.P.</t>
  </si>
  <si>
    <t>4-0-20-1</t>
  </si>
  <si>
    <t>HAMID.T.</t>
  </si>
  <si>
    <t>9-0-30-1</t>
  </si>
  <si>
    <t>HAMILTON.N</t>
  </si>
  <si>
    <t>4-0-29-0</t>
  </si>
  <si>
    <t>HANSON.J</t>
  </si>
  <si>
    <t>HARDWELL.G.</t>
  </si>
  <si>
    <t>2.2-0-9-1</t>
  </si>
  <si>
    <t>2.2-0-19-1</t>
  </si>
  <si>
    <t>HARRIS.D</t>
  </si>
  <si>
    <t>1.3-0-9-1</t>
  </si>
  <si>
    <t>HARRIS.J</t>
  </si>
  <si>
    <t>11-3-18-3</t>
  </si>
  <si>
    <t>12-3-56-3</t>
  </si>
  <si>
    <t>HARRIS.L.C.</t>
  </si>
  <si>
    <t>6-0-23-1</t>
  </si>
  <si>
    <t>HARVEY.A</t>
  </si>
  <si>
    <t>5-0-36-2</t>
  </si>
  <si>
    <t>1.1-1-1-1</t>
  </si>
  <si>
    <t>HASSAN.A</t>
  </si>
  <si>
    <t>5-0-26-0</t>
  </si>
  <si>
    <t>HAWKINS.O.C.</t>
  </si>
  <si>
    <t>8-4-36-5</t>
  </si>
  <si>
    <t>8-2-23-5</t>
  </si>
  <si>
    <t>7.5-2-24-3</t>
  </si>
  <si>
    <t>HAYNES.A</t>
  </si>
  <si>
    <t>9-3-22-3</t>
  </si>
  <si>
    <t>5-0-26-3</t>
  </si>
  <si>
    <t>7-1-40-3</t>
  </si>
  <si>
    <t>HEALEY.M</t>
  </si>
  <si>
    <t>1-0-2-1</t>
  </si>
  <si>
    <t>HEIBERG-GIBBONS.M</t>
  </si>
  <si>
    <t>1-1-0-0</t>
  </si>
  <si>
    <t>HERBERT.A.P.</t>
  </si>
  <si>
    <t>13.5-3-26-5</t>
  </si>
  <si>
    <t>12-2-39-4</t>
  </si>
  <si>
    <t>18-5-48-6</t>
  </si>
  <si>
    <t>8.1-1-14-4</t>
  </si>
  <si>
    <t>HERBERT.P.R.</t>
  </si>
  <si>
    <t>5.2-0-6-5</t>
  </si>
  <si>
    <t>3-1-5-0</t>
  </si>
  <si>
    <t>9-0-46-1</t>
  </si>
  <si>
    <t>HERBERT.T.L.</t>
  </si>
  <si>
    <t>10-3-23-5</t>
  </si>
  <si>
    <t>7-0-28-1</t>
  </si>
  <si>
    <t>14-1-69-3</t>
  </si>
  <si>
    <t>HESLOP.M</t>
  </si>
  <si>
    <t>3-0-9-3</t>
  </si>
  <si>
    <t>9-2-41-2</t>
  </si>
  <si>
    <t>2-1-9-0</t>
  </si>
  <si>
    <t>HEWETT.S.J.</t>
  </si>
  <si>
    <t>4-0-30-0</t>
  </si>
  <si>
    <t>HEWLETT.O.D.R.</t>
  </si>
  <si>
    <t>6-0-28-3</t>
  </si>
  <si>
    <t>HIGGINS.J.M.L.</t>
  </si>
  <si>
    <t>6-1-8-4</t>
  </si>
  <si>
    <t>4.2-0-17-3</t>
  </si>
  <si>
    <t>6-3-4-3</t>
  </si>
  <si>
    <t>8-1-19-4</t>
  </si>
  <si>
    <t>HIGGINS.S.D.</t>
  </si>
  <si>
    <t>8-1-44-5</t>
  </si>
  <si>
    <t>4-0-53-2</t>
  </si>
  <si>
    <t>10-2-23-4</t>
  </si>
  <si>
    <t>9-0-17-3</t>
  </si>
  <si>
    <t>HILL.R.O.</t>
  </si>
  <si>
    <t>7-0-16-3</t>
  </si>
  <si>
    <t>HILLMAN.T</t>
  </si>
  <si>
    <t>10.2-1-21-2</t>
  </si>
  <si>
    <t>HINKS.M.J.</t>
  </si>
  <si>
    <t>8.5-3-25-4</t>
  </si>
  <si>
    <t>9-0-24-2</t>
  </si>
  <si>
    <t>HIRD.G</t>
  </si>
  <si>
    <t>4-1-16-1</t>
  </si>
  <si>
    <t>HIRD.I.D.</t>
  </si>
  <si>
    <t>15-6-30-6</t>
  </si>
  <si>
    <t>HOLBROOK.T</t>
  </si>
  <si>
    <t>7-0-45-0</t>
  </si>
  <si>
    <t>HOLDER.S</t>
  </si>
  <si>
    <t>4-0-17-3</t>
  </si>
  <si>
    <t>3-0-16-2</t>
  </si>
  <si>
    <t>HOLLINGHURST.E.T.</t>
  </si>
  <si>
    <t>8.2-0-38-3</t>
  </si>
  <si>
    <t>1.1-0-4-1</t>
  </si>
  <si>
    <t>5-0-26-2</t>
  </si>
  <si>
    <t>HONEY.M.</t>
  </si>
  <si>
    <t>18-3-43-5</t>
  </si>
  <si>
    <t>HOOPER.R.M.</t>
  </si>
  <si>
    <t>2-0-16-1</t>
  </si>
  <si>
    <t>HOPKINS.M</t>
  </si>
  <si>
    <t>12-7-14-3</t>
  </si>
  <si>
    <t>HOPKINSON.PARKER.W</t>
  </si>
  <si>
    <t>6-1-30-1</t>
  </si>
  <si>
    <t>HORNBY.I.D.</t>
  </si>
  <si>
    <t>3-2-1-3</t>
  </si>
  <si>
    <t>8-0-48-3</t>
  </si>
  <si>
    <t>5-2-9-1</t>
  </si>
  <si>
    <t>HUBERT.J</t>
  </si>
  <si>
    <t>11-2-25-5</t>
  </si>
  <si>
    <t>12-0-35-3</t>
  </si>
  <si>
    <t>HUDSWELL.K.D.</t>
  </si>
  <si>
    <t>15-2-36-5</t>
  </si>
  <si>
    <t>8-1-35-1</t>
  </si>
  <si>
    <t>HUGHES.J.W.</t>
  </si>
  <si>
    <t>4-1-12-2</t>
  </si>
  <si>
    <t>HUMPRIES.N</t>
  </si>
  <si>
    <t>3-0-13-0</t>
  </si>
  <si>
    <t>HUSSEIN.M</t>
  </si>
  <si>
    <t>4.5-1-15-3</t>
  </si>
  <si>
    <t>11-0-59-0</t>
  </si>
  <si>
    <t>10.3-3-27-3</t>
  </si>
  <si>
    <t>8.2-1-43-3</t>
  </si>
  <si>
    <t>HUSSEY.J</t>
  </si>
  <si>
    <t>8-1-19-2</t>
  </si>
  <si>
    <t>HUSSEY.P</t>
  </si>
  <si>
    <t>14.1-5-34-9</t>
  </si>
  <si>
    <t>12-4-17-1</t>
  </si>
  <si>
    <t>5.2-4-4-4</t>
  </si>
  <si>
    <t>HUSZLICSKA.A.S.</t>
  </si>
  <si>
    <t>13.2-1-46-9</t>
  </si>
  <si>
    <t>13-8-15-3</t>
  </si>
  <si>
    <t>14-7-20-6</t>
  </si>
  <si>
    <t>9-3-18-7</t>
  </si>
  <si>
    <t>12-3-41-3</t>
  </si>
  <si>
    <t>HUTCHINGS.C.</t>
  </si>
  <si>
    <t>3-0-38-1</t>
  </si>
  <si>
    <t>HUTTON.C.</t>
  </si>
  <si>
    <t>8-2-17-6</t>
  </si>
  <si>
    <t>6-0-21-0</t>
  </si>
  <si>
    <t>13.3-2-41-5</t>
  </si>
  <si>
    <t>15-4-35-2</t>
  </si>
  <si>
    <t>HYDE.A.D.</t>
  </si>
  <si>
    <t>9-3-27-4</t>
  </si>
  <si>
    <t>8-0-27-3</t>
  </si>
  <si>
    <t>7-3-21-3</t>
  </si>
  <si>
    <t>4-0-24-2</t>
  </si>
  <si>
    <t>HYDE.J</t>
  </si>
  <si>
    <t>HYGATE.S.J.</t>
  </si>
  <si>
    <t>HYGATE.S.M</t>
  </si>
  <si>
    <t>3.3-1-26-1</t>
  </si>
  <si>
    <t>ILES.M.J.</t>
  </si>
  <si>
    <t>8.5-1-29-7</t>
  </si>
  <si>
    <t>3-0-16-0</t>
  </si>
  <si>
    <t>00-00-27-4</t>
  </si>
  <si>
    <t>INGRAM.D.J.</t>
  </si>
  <si>
    <t>8-1-23-4</t>
  </si>
  <si>
    <t>IRELAND.J.P.</t>
  </si>
  <si>
    <t>14.3-11-10-8</t>
  </si>
  <si>
    <t>10.3-4-14-5</t>
  </si>
  <si>
    <t>11-3-32-1</t>
  </si>
  <si>
    <t>JALAGADEESWARAN.V</t>
  </si>
  <si>
    <t>2-0-19-0</t>
  </si>
  <si>
    <t>JENKINS.E</t>
  </si>
  <si>
    <t>4-0-11-0</t>
  </si>
  <si>
    <t>JENKINSON.C</t>
  </si>
  <si>
    <t>0.1-0-0-1</t>
  </si>
  <si>
    <t>2-0-20-0</t>
  </si>
  <si>
    <t>JOHANNSON.A.G.</t>
  </si>
  <si>
    <t>JONES.M.C.</t>
  </si>
  <si>
    <t>8-0-32-4</t>
  </si>
  <si>
    <t>9-0-62-3</t>
  </si>
  <si>
    <t>JONES.R.B.</t>
  </si>
  <si>
    <t>1-0-12-0</t>
  </si>
  <si>
    <t>6-0-30-0</t>
  </si>
  <si>
    <t>JONES.W</t>
  </si>
  <si>
    <t>8-1-21-5</t>
  </si>
  <si>
    <t>4.2-0-19-3</t>
  </si>
  <si>
    <t>6-1-37-2</t>
  </si>
  <si>
    <t>KEATING.J</t>
  </si>
  <si>
    <t>KEATING.R</t>
  </si>
  <si>
    <t>7-1-25-1</t>
  </si>
  <si>
    <t>KENT.T</t>
  </si>
  <si>
    <t>8-0-47-1</t>
  </si>
  <si>
    <t>KHAN.J</t>
  </si>
  <si>
    <t>7-0-14-2</t>
  </si>
  <si>
    <t>1-0-3-0</t>
  </si>
  <si>
    <t>9-2-29-2</t>
  </si>
  <si>
    <t>13-5-24-1</t>
  </si>
  <si>
    <t>KHAN.N</t>
  </si>
  <si>
    <t>7-0-32-4</t>
  </si>
  <si>
    <t>6-1-19-2</t>
  </si>
  <si>
    <t>5-0-20-2</t>
  </si>
  <si>
    <t>KIRK.P.D.</t>
  </si>
  <si>
    <t>14.1-2-52-5</t>
  </si>
  <si>
    <t>7-3-12-4</t>
  </si>
  <si>
    <t>KNAPP.A</t>
  </si>
  <si>
    <t>7.3-1-37-4</t>
  </si>
  <si>
    <t>8-0-38-3</t>
  </si>
  <si>
    <t>0-2-0-0-1</t>
  </si>
  <si>
    <t>KORIA.V.N.</t>
  </si>
  <si>
    <t>3.4-0-19-4</t>
  </si>
  <si>
    <t>KRASNAKUMAR.M.</t>
  </si>
  <si>
    <t>8-2-29-4</t>
  </si>
  <si>
    <t>8-3-28-3</t>
  </si>
  <si>
    <t>KULKARNI.A</t>
  </si>
  <si>
    <t>7.5-2-22-3</t>
  </si>
  <si>
    <t>LANGDON.D.</t>
  </si>
  <si>
    <t>2-0-8-2</t>
  </si>
  <si>
    <t>LAVERTON.R.C.L.</t>
  </si>
  <si>
    <t>5-0-31-2</t>
  </si>
  <si>
    <t>LAWRENCE.I.M.</t>
  </si>
  <si>
    <t>10-1-49-4</t>
  </si>
  <si>
    <t>5-0-41-0</t>
  </si>
  <si>
    <t>3-0-18-1</t>
  </si>
  <si>
    <t>LAWRENCE.M.A.</t>
  </si>
  <si>
    <t>LEDGARD.E</t>
  </si>
  <si>
    <t>6.2-0-38-4</t>
  </si>
  <si>
    <t>6-1-17-1</t>
  </si>
  <si>
    <t>6-0-53-3</t>
  </si>
  <si>
    <t>6-0-23-2</t>
  </si>
  <si>
    <t>LEE.M.D.</t>
  </si>
  <si>
    <t>12-1-28-7</t>
  </si>
  <si>
    <t>6-0-40-1</t>
  </si>
  <si>
    <t>11.1-1-20-1</t>
  </si>
  <si>
    <t>11-2-30-3</t>
  </si>
  <si>
    <t>LEE.N.R.</t>
  </si>
  <si>
    <t>LEGGE.P.J.F.</t>
  </si>
  <si>
    <t>10-1-30-2</t>
  </si>
  <si>
    <t>4.1-1-15-2</t>
  </si>
  <si>
    <t>LEMON.G.C.</t>
  </si>
  <si>
    <t>00-00-11-6</t>
  </si>
  <si>
    <t>10-4-20-6</t>
  </si>
  <si>
    <t>LLOYD.A.R.</t>
  </si>
  <si>
    <t>12-1-42-5</t>
  </si>
  <si>
    <t>1-0-7-1</t>
  </si>
  <si>
    <t>LUCIA.J.P.</t>
  </si>
  <si>
    <t>12-4-30-2</t>
  </si>
  <si>
    <t>LUSH.T.C.</t>
  </si>
  <si>
    <t>12-1-53-7</t>
  </si>
  <si>
    <t>10-0-54-4</t>
  </si>
  <si>
    <t>13-6-23-5</t>
  </si>
  <si>
    <t>11-2-30-6</t>
  </si>
  <si>
    <t>8-4-14-4</t>
  </si>
  <si>
    <t>LUSH.W.W.</t>
  </si>
  <si>
    <t>7-0-30-4</t>
  </si>
  <si>
    <t>10-0-43-4</t>
  </si>
  <si>
    <t>12-1-37-1</t>
  </si>
  <si>
    <t>MACHIN.C.P.</t>
  </si>
  <si>
    <t>10.4-2-22-6</t>
  </si>
  <si>
    <t>9-0-47-6</t>
  </si>
  <si>
    <t>7-1-17-2</t>
  </si>
  <si>
    <t>10-1-20-4</t>
  </si>
  <si>
    <t>MACHIN.J.W.</t>
  </si>
  <si>
    <t>15-9-19-6</t>
  </si>
  <si>
    <t>14.4-3-50-5</t>
  </si>
  <si>
    <t>3.4-0-3-4</t>
  </si>
  <si>
    <t>MALESH</t>
  </si>
  <si>
    <t>11-1-19-4</t>
  </si>
  <si>
    <t>MANDALIA.V.P.</t>
  </si>
  <si>
    <t>9-1-21-6</t>
  </si>
  <si>
    <t>4-0-14-2</t>
  </si>
  <si>
    <t>12.4-2-52-5</t>
  </si>
  <si>
    <t>6-0-24-1</t>
  </si>
  <si>
    <t>MANESH.K</t>
  </si>
  <si>
    <t>8.5-1-47-5</t>
  </si>
  <si>
    <t>3-0-25-2</t>
  </si>
  <si>
    <t>4-3-4-4</t>
  </si>
  <si>
    <t>4-0-15-2</t>
  </si>
  <si>
    <t>MANNINGS.K.</t>
  </si>
  <si>
    <t>6-2-12-2</t>
  </si>
  <si>
    <t>MAROOF.I</t>
  </si>
  <si>
    <t>8.2-1-32-4</t>
  </si>
  <si>
    <t>MARSDEN.D</t>
  </si>
  <si>
    <t>1-0-15-1</t>
  </si>
  <si>
    <t>MARSH.G.W.</t>
  </si>
  <si>
    <t>1.2-1-6-0</t>
  </si>
  <si>
    <t>MASON.K.R.</t>
  </si>
  <si>
    <t>4-0-14-1</t>
  </si>
  <si>
    <t>MASON.T.R.J.</t>
  </si>
  <si>
    <t>14.1-1-42-5</t>
  </si>
  <si>
    <t>MAY.D.B.</t>
  </si>
  <si>
    <t>8-0-16-3</t>
  </si>
  <si>
    <t>8-0-36-3</t>
  </si>
  <si>
    <t>6-0-31-2</t>
  </si>
  <si>
    <t>McALLISTER.K.J.</t>
  </si>
  <si>
    <t>8.5-0-26-3</t>
  </si>
  <si>
    <t>McCARTHY.M.</t>
  </si>
  <si>
    <t>8-0-31-4</t>
  </si>
  <si>
    <t>3-0-28-1</t>
  </si>
  <si>
    <t>McCORMICK.M</t>
  </si>
  <si>
    <t>McCOUBRIE.P.</t>
  </si>
  <si>
    <t>6-3-9-4</t>
  </si>
  <si>
    <t>8-1-37-3</t>
  </si>
  <si>
    <t>3-0-12-1</t>
  </si>
  <si>
    <t>McKIMM.D.A.</t>
  </si>
  <si>
    <t>7-0-37-3</t>
  </si>
  <si>
    <t>2-1-6-1</t>
  </si>
  <si>
    <t xml:space="preserve">McKIMM.D.R.M. </t>
  </si>
  <si>
    <t>5.3-0-30-4</t>
  </si>
  <si>
    <t>McKIMM.J.A.</t>
  </si>
  <si>
    <t>4-1-14-6</t>
  </si>
  <si>
    <t>7-4-15-3</t>
  </si>
  <si>
    <t>4-0-10-2</t>
  </si>
  <si>
    <t>McKIMM.J.M.</t>
  </si>
  <si>
    <t>8-0-26-2</t>
  </si>
  <si>
    <t>5-0-44-0</t>
  </si>
  <si>
    <t>8-0-26-1</t>
  </si>
  <si>
    <t>4-1-8-3</t>
  </si>
  <si>
    <t>McMAHON.M.S.</t>
  </si>
  <si>
    <t>15-3-30-6</t>
  </si>
  <si>
    <t>6-0-34-1</t>
  </si>
  <si>
    <t>McNAMRA.D</t>
  </si>
  <si>
    <t>2.2-2-0-3</t>
  </si>
  <si>
    <t>8-1-46-1</t>
  </si>
  <si>
    <t>MERTON.O</t>
  </si>
  <si>
    <t>9-0-39-2</t>
  </si>
  <si>
    <t>MIDDLETON.C.J.</t>
  </si>
  <si>
    <t>4-0-18-3</t>
  </si>
  <si>
    <t>4-1-28-1</t>
  </si>
  <si>
    <t>8-0-34-1</t>
  </si>
  <si>
    <t>MILFORD.R.G.</t>
  </si>
  <si>
    <t>2-0-17-0</t>
  </si>
  <si>
    <t>MILFORD.R.J.</t>
  </si>
  <si>
    <t>MILLMAN.A.L.</t>
  </si>
  <si>
    <t>1.1-0-2-2</t>
  </si>
  <si>
    <t>MILSOM.B.A.</t>
  </si>
  <si>
    <t>7-0-31-2</t>
  </si>
  <si>
    <t>7-0-68-2</t>
  </si>
  <si>
    <t>7-0-42-2</t>
  </si>
  <si>
    <t>MILSOM.K</t>
  </si>
  <si>
    <t>MILSOM.T.J.</t>
  </si>
  <si>
    <t>14-1-59-6</t>
  </si>
  <si>
    <t>10-0-45-3</t>
  </si>
  <si>
    <t>6-0-34-2</t>
  </si>
  <si>
    <t>MOHAMMED.S.</t>
  </si>
  <si>
    <t>6-3-14-2</t>
  </si>
  <si>
    <t>MOHAMMED.Z</t>
  </si>
  <si>
    <t>12-0-41-6</t>
  </si>
  <si>
    <t>11-1-29-3</t>
  </si>
  <si>
    <t>MOIR.S.W.</t>
  </si>
  <si>
    <t>3.2-0-19-1</t>
  </si>
  <si>
    <t>MOLTON.B</t>
  </si>
  <si>
    <t>8-0-27-2</t>
  </si>
  <si>
    <t>7-3-17-2</t>
  </si>
  <si>
    <t>MOODY.M.</t>
  </si>
  <si>
    <t>13-3-30-2</t>
  </si>
  <si>
    <t>MORRIS.C.</t>
  </si>
  <si>
    <t>1.1-0-6-0</t>
  </si>
  <si>
    <t>MOSS.D.A.</t>
  </si>
  <si>
    <t>12-2-29-5</t>
  </si>
  <si>
    <t>MOSS.E.J.</t>
  </si>
  <si>
    <t>5-0-38-2</t>
  </si>
  <si>
    <t>5-2-13-1</t>
  </si>
  <si>
    <t>MUHUHU.R</t>
  </si>
  <si>
    <t>6-0-50-0</t>
  </si>
  <si>
    <t>MULHOLLAND.G.K.V.</t>
  </si>
  <si>
    <t>5-0-18-2</t>
  </si>
  <si>
    <t>MUNNION.S</t>
  </si>
  <si>
    <t>4-0-16-1</t>
  </si>
  <si>
    <t>MURDOCH.J.D.</t>
  </si>
  <si>
    <t>2.4-0-6-2</t>
  </si>
  <si>
    <t>MURLEY.R</t>
  </si>
  <si>
    <t>MURPHY.C.R.</t>
  </si>
  <si>
    <t>1-0-14-0</t>
  </si>
  <si>
    <t>MURPHY.M.T.</t>
  </si>
  <si>
    <t>8-3-18-5</t>
  </si>
  <si>
    <t>8-2-30-1</t>
  </si>
  <si>
    <t>7.1-3-8-4</t>
  </si>
  <si>
    <t>4-0-22-1</t>
  </si>
  <si>
    <t>MURPHY.S.</t>
  </si>
  <si>
    <t>6-1-21-2</t>
  </si>
  <si>
    <t>8-0-46-1</t>
  </si>
  <si>
    <t>MURTON.O</t>
  </si>
  <si>
    <t>NANKERVIS.B</t>
  </si>
  <si>
    <t>7.1-0-38-3</t>
  </si>
  <si>
    <t>NAVDAY.</t>
  </si>
  <si>
    <t>5.3-0-30-0</t>
  </si>
  <si>
    <t>NAZIR.N.</t>
  </si>
  <si>
    <t>3-0-23-0</t>
  </si>
  <si>
    <t>9.3-1-36-1</t>
  </si>
  <si>
    <t>NEWELL.W.T.</t>
  </si>
  <si>
    <t>9-1-43-1</t>
  </si>
  <si>
    <t>NEWTON.H</t>
  </si>
  <si>
    <t>6-1-14-1</t>
  </si>
  <si>
    <t>NEWTON.W.</t>
  </si>
  <si>
    <t>NICOL.E.D</t>
  </si>
  <si>
    <t>4-0-16-5</t>
  </si>
  <si>
    <t>10-1-32-4</t>
  </si>
  <si>
    <t>2-0-26-0</t>
  </si>
  <si>
    <t>NOEL.L.J.</t>
  </si>
  <si>
    <t>8-1-40-3</t>
  </si>
  <si>
    <t>8-1-44-2</t>
  </si>
  <si>
    <t>NORRIS.J.A.</t>
  </si>
  <si>
    <t>12-7-15-4</t>
  </si>
  <si>
    <t>6-1-31-2</t>
  </si>
  <si>
    <t>5-0-30-1</t>
  </si>
  <si>
    <t>7-0-49-3</t>
  </si>
  <si>
    <t>NORRIS.L</t>
  </si>
  <si>
    <t>11-0-70-1</t>
  </si>
  <si>
    <t>NURSEY.P.R.</t>
  </si>
  <si>
    <t>O'CONOR.H.M.</t>
  </si>
  <si>
    <t>12-2-59-4</t>
  </si>
  <si>
    <t>O'REGAN.M</t>
  </si>
  <si>
    <t>4-0-63-1</t>
  </si>
  <si>
    <t>O'REGAN.P.C.C.</t>
  </si>
  <si>
    <t>8-1-35-3</t>
  </si>
  <si>
    <t>7-0-52-2</t>
  </si>
  <si>
    <t>OSBOURNE.R</t>
  </si>
  <si>
    <t>2-0-5-0</t>
  </si>
  <si>
    <t>OVER.T.D.</t>
  </si>
  <si>
    <t>2.2-0-2-2</t>
  </si>
  <si>
    <t>2-0-15-0</t>
  </si>
  <si>
    <t>PADGETT.D</t>
  </si>
  <si>
    <t>8-0-43-2</t>
  </si>
  <si>
    <t>PARKER.M.K.</t>
  </si>
  <si>
    <t>0-3-0-0-2</t>
  </si>
  <si>
    <t>7-1-37-2</t>
  </si>
  <si>
    <t>PARKER.S.P.</t>
  </si>
  <si>
    <t>10.1-3-23-7</t>
  </si>
  <si>
    <t>5-0-35-1</t>
  </si>
  <si>
    <t>10-0-39-4</t>
  </si>
  <si>
    <t>5-1-9-5</t>
  </si>
  <si>
    <t>6.4-1-19-4</t>
  </si>
  <si>
    <t>PARKINSON.A.J.</t>
  </si>
  <si>
    <t>7-1-15-4</t>
  </si>
  <si>
    <t>PARRETT.J.R.</t>
  </si>
  <si>
    <t>6-3-8-5</t>
  </si>
  <si>
    <t>4.5-0-32-1</t>
  </si>
  <si>
    <t>8-1-30-4</t>
  </si>
  <si>
    <t>8-0-39-1</t>
  </si>
  <si>
    <t>PARSONS.J</t>
  </si>
  <si>
    <t>8-1-18-5</t>
  </si>
  <si>
    <t>5-1-15-0</t>
  </si>
  <si>
    <t>4-0-21-3</t>
  </si>
  <si>
    <t>PARSONS.R.J.</t>
  </si>
  <si>
    <t>13-1-31-9</t>
  </si>
  <si>
    <t>PARTINGTON.H</t>
  </si>
  <si>
    <t>8-1-27-2</t>
  </si>
  <si>
    <t>PARTINGTON.R</t>
  </si>
  <si>
    <t>PEMBERTON.A.J.</t>
  </si>
  <si>
    <t>8.1-2-15-7</t>
  </si>
  <si>
    <t>7-3-14-5</t>
  </si>
  <si>
    <t>00-00-29-6</t>
  </si>
  <si>
    <t>PEPLAR.D</t>
  </si>
  <si>
    <t>2-0-18-0</t>
  </si>
  <si>
    <t>PERRYMAN.J</t>
  </si>
  <si>
    <t>10.3-2-50-1</t>
  </si>
  <si>
    <t>PHILIPS.H</t>
  </si>
  <si>
    <t>12-0-45-3</t>
  </si>
  <si>
    <t>8-1-43-2</t>
  </si>
  <si>
    <t>PICKFORD.M</t>
  </si>
  <si>
    <t>1-0-9-1</t>
  </si>
  <si>
    <t>6-0-39-1</t>
  </si>
  <si>
    <t>PINDER.A.W.</t>
  </si>
  <si>
    <t>8-1-12-6</t>
  </si>
  <si>
    <t>PINDER.M</t>
  </si>
  <si>
    <t>6-2-14-2</t>
  </si>
  <si>
    <t>6-0-19-0</t>
  </si>
  <si>
    <t>PORTCH.S.J.</t>
  </si>
  <si>
    <t>0.4-0-6-0</t>
  </si>
  <si>
    <t>PORTER.J.E.</t>
  </si>
  <si>
    <t>3-0-20-1</t>
  </si>
  <si>
    <t>PORTER.R.J.</t>
  </si>
  <si>
    <t>7-0-17-1</t>
  </si>
  <si>
    <t>PRENSAGAR.S.</t>
  </si>
  <si>
    <t>6-1-23-1</t>
  </si>
  <si>
    <t>PRIEST.C.P.</t>
  </si>
  <si>
    <t>14-3-16-6</t>
  </si>
  <si>
    <t>9-1-28-2</t>
  </si>
  <si>
    <t>10-1-41-6</t>
  </si>
  <si>
    <t>00-00-35-4</t>
  </si>
  <si>
    <t>PRIOR.M</t>
  </si>
  <si>
    <t>12-6-19-4</t>
  </si>
  <si>
    <t>8-0-43-1</t>
  </si>
  <si>
    <t>12-6-14-2</t>
  </si>
  <si>
    <t>QUAIFE.M.J.</t>
  </si>
  <si>
    <t>7.3-4-8-6</t>
  </si>
  <si>
    <t>15-6-38-3</t>
  </si>
  <si>
    <t>11-4-27-4</t>
  </si>
  <si>
    <t>12-3-28-4</t>
  </si>
  <si>
    <t>RAMUS.B</t>
  </si>
  <si>
    <t>7-2-20-5</t>
  </si>
  <si>
    <t>6-0-32-0</t>
  </si>
  <si>
    <t>8-0-58-3</t>
  </si>
  <si>
    <t>RAMUS.M</t>
  </si>
  <si>
    <t>2.4-0-11-2</t>
  </si>
  <si>
    <t>RAZAQ.M</t>
  </si>
  <si>
    <t>8.3-3-14-3</t>
  </si>
  <si>
    <t>REED.G.W.</t>
  </si>
  <si>
    <t>21.5-10-39-9</t>
  </si>
  <si>
    <t>16.4-2-49-6</t>
  </si>
  <si>
    <t>9-0-37-1</t>
  </si>
  <si>
    <t>REES.G.D.</t>
  </si>
  <si>
    <t>4.4-0-15-4</t>
  </si>
  <si>
    <t>5-1-17-1</t>
  </si>
  <si>
    <t>REES.M</t>
  </si>
  <si>
    <t>20-11-28-4</t>
  </si>
  <si>
    <t>RIAZ.T*</t>
  </si>
  <si>
    <t>9-2-24-5</t>
  </si>
  <si>
    <t>RICHARDSON.S.P.</t>
  </si>
  <si>
    <t>15-1-50-3</t>
  </si>
  <si>
    <t>RICHARDSON.S.P..</t>
  </si>
  <si>
    <t>5-0-17-2</t>
  </si>
  <si>
    <t>RIKKEN.F</t>
  </si>
  <si>
    <t>1.3-0-6-1</t>
  </si>
  <si>
    <t>RILEY.T.C.</t>
  </si>
  <si>
    <t>1.3-0-7-1</t>
  </si>
  <si>
    <t>RISDALE.C.R.</t>
  </si>
  <si>
    <t>8-1-40-1</t>
  </si>
  <si>
    <t>RIZVI.S.Sadiq.</t>
  </si>
  <si>
    <t>6-0-56-1</t>
  </si>
  <si>
    <t>8-2-12-0</t>
  </si>
  <si>
    <t>RIZVI.S.Samad.</t>
  </si>
  <si>
    <t>8-0-64-5</t>
  </si>
  <si>
    <t>ROBERTS.M.</t>
  </si>
  <si>
    <t>ROBERTSON.L</t>
  </si>
  <si>
    <t>12-3-43-2</t>
  </si>
  <si>
    <t>ROBERTSON.T</t>
  </si>
  <si>
    <t>9-2-21-3</t>
  </si>
  <si>
    <t>ROGER.L</t>
  </si>
  <si>
    <t>6-2-11-2</t>
  </si>
  <si>
    <t>5-0-27-2</t>
  </si>
  <si>
    <t>ROGERS.A</t>
  </si>
  <si>
    <t>16-1-50-6</t>
  </si>
  <si>
    <t>ROGERS.G</t>
  </si>
  <si>
    <t>5-0-23-0</t>
  </si>
  <si>
    <t>ROGERS.M</t>
  </si>
  <si>
    <t>8-3-27-3</t>
  </si>
  <si>
    <t>8-3-16-1</t>
  </si>
  <si>
    <t>5-0-17-1</t>
  </si>
  <si>
    <t>ROGERS.P.</t>
  </si>
  <si>
    <t>16.4-4-40-7</t>
  </si>
  <si>
    <t>ROSEN.H</t>
  </si>
  <si>
    <t>7.4-0-44-3</t>
  </si>
  <si>
    <t>8-1-51-2</t>
  </si>
  <si>
    <t>ROUTLEDGE.W.J.</t>
  </si>
  <si>
    <t>6.1-0-24-4</t>
  </si>
  <si>
    <t>ROWLAND.T</t>
  </si>
  <si>
    <t>7-0-29-2</t>
  </si>
  <si>
    <t>6-1-21-1</t>
  </si>
  <si>
    <t>ROXBOROUGH.J</t>
  </si>
  <si>
    <t>3-0-11-1</t>
  </si>
  <si>
    <t>ROYLANCE.D</t>
  </si>
  <si>
    <t>6-1-36-2</t>
  </si>
  <si>
    <t>RUTTER.T.M.</t>
  </si>
  <si>
    <t>00-00-13-5</t>
  </si>
  <si>
    <t>11-2-25-3</t>
  </si>
  <si>
    <t>RYLAND.M.J.</t>
  </si>
  <si>
    <t>2.4-1-1-4</t>
  </si>
  <si>
    <t>SAGE.J.A.</t>
  </si>
  <si>
    <t>1-0-18-0</t>
  </si>
  <si>
    <t>SAMITHANBY.U</t>
  </si>
  <si>
    <t>8-1-22-0</t>
  </si>
  <si>
    <t>SAWYER.K.W.</t>
  </si>
  <si>
    <t>12-0-55-7</t>
  </si>
  <si>
    <t>4-0-19-2</t>
  </si>
  <si>
    <t>SCHILLER.B.</t>
  </si>
  <si>
    <t>5.4-1-8-4</t>
  </si>
  <si>
    <t>14-4-29-4</t>
  </si>
  <si>
    <t>SCHOFIELD.T.</t>
  </si>
  <si>
    <t>6-0-49-1</t>
  </si>
  <si>
    <t>8-1-53-1</t>
  </si>
  <si>
    <t>SCOTT.C</t>
  </si>
  <si>
    <t>4-0-13-0</t>
  </si>
  <si>
    <t>SCRAFTON.M.R.V.</t>
  </si>
  <si>
    <t>11-0-46-5</t>
  </si>
  <si>
    <t>7.2-0-45-4</t>
  </si>
  <si>
    <t>6-0-31-1</t>
  </si>
  <si>
    <t>11.1-3-21-4</t>
  </si>
  <si>
    <t>SERJEANT.I</t>
  </si>
  <si>
    <t>4-1-8-4</t>
  </si>
  <si>
    <t>SHABAZ</t>
  </si>
  <si>
    <t>11-0-28-4</t>
  </si>
  <si>
    <t>7-2-19-2</t>
  </si>
  <si>
    <t>SHAFI.C.A.</t>
  </si>
  <si>
    <t>9-4-19-7</t>
  </si>
  <si>
    <t>6-0-22-3</t>
  </si>
  <si>
    <t>10-1-32-3</t>
  </si>
  <si>
    <t>9-0-51-3</t>
  </si>
  <si>
    <t>5-2-8-1</t>
  </si>
  <si>
    <t>SHAFI.Z.A.</t>
  </si>
  <si>
    <t>4.3-0-32-5</t>
  </si>
  <si>
    <t>5-0-37-0</t>
  </si>
  <si>
    <t>8-0-42-4</t>
  </si>
  <si>
    <t>SHAH.A</t>
  </si>
  <si>
    <t>8.5-0-35-5</t>
  </si>
  <si>
    <t>15-2-56-5</t>
  </si>
  <si>
    <t>SHAH.D.K.</t>
  </si>
  <si>
    <t>8-1-20-5</t>
  </si>
  <si>
    <t>9-1-24-1</t>
  </si>
  <si>
    <t>10-1-31-4</t>
  </si>
  <si>
    <t>9-5-12-4</t>
  </si>
  <si>
    <t>11-3-31-5</t>
  </si>
  <si>
    <t>SHAH.H.</t>
  </si>
  <si>
    <t>21-6-41-8</t>
  </si>
  <si>
    <t>15-8-17-4</t>
  </si>
  <si>
    <t>10.2-0-29-4</t>
  </si>
  <si>
    <t>SHAH.JOWAD</t>
  </si>
  <si>
    <t>2-0-15-1</t>
  </si>
  <si>
    <t>SHAH.JUNAID</t>
  </si>
  <si>
    <t>00-00-15-5</t>
  </si>
  <si>
    <t>9-3-22-0</t>
  </si>
  <si>
    <t>3-1-14-2</t>
  </si>
  <si>
    <t>6.2-1-15-5</t>
  </si>
  <si>
    <t>SHAH.S</t>
  </si>
  <si>
    <t>00-00-20-4</t>
  </si>
  <si>
    <t>SHANKAR.S</t>
  </si>
  <si>
    <t>5.2-0-16-2</t>
  </si>
  <si>
    <t>3-0-15-1</t>
  </si>
  <si>
    <t>7-1-17-1</t>
  </si>
  <si>
    <t>SHARLAND.P</t>
  </si>
  <si>
    <t>SHELDON.H.R.T.</t>
  </si>
  <si>
    <t>5-0-30-2</t>
  </si>
  <si>
    <t>4-0-14-0</t>
  </si>
  <si>
    <t>SHELLARD.S.R.</t>
  </si>
  <si>
    <t>15-6-46-5</t>
  </si>
  <si>
    <t>0.3-0-7-0</t>
  </si>
  <si>
    <t>10-0-65-1</t>
  </si>
  <si>
    <t>7-0-27-1</t>
  </si>
  <si>
    <t>SHEPHERD.M</t>
  </si>
  <si>
    <t>2.5-1-9-2</t>
  </si>
  <si>
    <t>SHINAWARI.B.</t>
  </si>
  <si>
    <t>10-2-35-4</t>
  </si>
  <si>
    <t>7-0-18-2</t>
  </si>
  <si>
    <t>5-1-13-2</t>
  </si>
  <si>
    <t>10-0-57-1</t>
  </si>
  <si>
    <t>SHUFFLEBOTHAM.D.H.</t>
  </si>
  <si>
    <t>7-0-35-6</t>
  </si>
  <si>
    <t>10-0-34-3</t>
  </si>
  <si>
    <t>8-4-10-1</t>
  </si>
  <si>
    <t>2.3-0-7-3</t>
  </si>
  <si>
    <t>SILLITOE.T.E.</t>
  </si>
  <si>
    <t>SIMON.T</t>
  </si>
  <si>
    <t>2-0-13-0</t>
  </si>
  <si>
    <t>SIMPSON.R.</t>
  </si>
  <si>
    <t>7-1-24-1</t>
  </si>
  <si>
    <t>SIMSON.D.P.</t>
  </si>
  <si>
    <t>2-0-9-0</t>
  </si>
  <si>
    <t>SKEATES.R.A.</t>
  </si>
  <si>
    <t>4-0-25-1</t>
  </si>
  <si>
    <t>SMITH.B</t>
  </si>
  <si>
    <t>6-1-29-2</t>
  </si>
  <si>
    <t>6-0-48-0</t>
  </si>
  <si>
    <t>3-0-22-0</t>
  </si>
  <si>
    <t>SMITH.C</t>
  </si>
  <si>
    <t>5.1-0-27-2</t>
  </si>
  <si>
    <t>5-2-18-1</t>
  </si>
  <si>
    <t>SMITH.J.S.</t>
  </si>
  <si>
    <t>13-2-35-5</t>
  </si>
  <si>
    <t>SMITH.M.D.</t>
  </si>
  <si>
    <t>4-0-25-3</t>
  </si>
  <si>
    <t>9.3-0-45-1</t>
  </si>
  <si>
    <t>SMITH.M.J.</t>
  </si>
  <si>
    <t>1-0-8-1</t>
  </si>
  <si>
    <t>SMITH.S.J.</t>
  </si>
  <si>
    <t>9.1-1-34-3</t>
  </si>
  <si>
    <t>SOUTHERN.M.</t>
  </si>
  <si>
    <t>SOUTHORN.J</t>
  </si>
  <si>
    <t>6.3-1-13-4</t>
  </si>
  <si>
    <t>1.1-0-13-0</t>
  </si>
  <si>
    <t>7.4-0-41-3</t>
  </si>
  <si>
    <t>SOUTTER.J</t>
  </si>
  <si>
    <t>8-2-14-5</t>
  </si>
  <si>
    <t>SPENCE.J.A.</t>
  </si>
  <si>
    <t>9-2-17-6</t>
  </si>
  <si>
    <t>9-1-28-3</t>
  </si>
  <si>
    <t>12-5-36-3</t>
  </si>
  <si>
    <t>5-2-7-2</t>
  </si>
  <si>
    <t>6-1-27-2</t>
  </si>
  <si>
    <t>SPENCE.M.D.</t>
  </si>
  <si>
    <t>10-2-24-6</t>
  </si>
  <si>
    <t>6-1-39-5</t>
  </si>
  <si>
    <t>10-3-24-6</t>
  </si>
  <si>
    <t>8-3-7-1</t>
  </si>
  <si>
    <t>4-1-15-1</t>
  </si>
  <si>
    <t>SPICER.A.H.</t>
  </si>
  <si>
    <t>12.3-7-12-9</t>
  </si>
  <si>
    <t>8.1-0-26-4</t>
  </si>
  <si>
    <t>12.1-4-15-6</t>
  </si>
  <si>
    <t>10.3-4-26-9</t>
  </si>
  <si>
    <t>8-4-8-4</t>
  </si>
  <si>
    <t>SPICER.J.H.</t>
  </si>
  <si>
    <t>9-4-16-4</t>
  </si>
  <si>
    <t>9-3-30-2</t>
  </si>
  <si>
    <t>8-3-21-1</t>
  </si>
  <si>
    <t>SPINK.D.M.P.</t>
  </si>
  <si>
    <t>4.1-0-20-3</t>
  </si>
  <si>
    <t>6.3-0-20-2</t>
  </si>
  <si>
    <t>3-2-1-13-1</t>
  </si>
  <si>
    <t>1.1-0-3-1</t>
  </si>
  <si>
    <t>SPINK.S.D.A.</t>
  </si>
  <si>
    <t>11-0-55-1</t>
  </si>
  <si>
    <t>STARK.C.J.</t>
  </si>
  <si>
    <t>13.4-3-40-6</t>
  </si>
  <si>
    <t>9.4-0-53-4</t>
  </si>
  <si>
    <t>STARR.B.C.</t>
  </si>
  <si>
    <t>6.1-0-41-1</t>
  </si>
  <si>
    <t>STEER.A</t>
  </si>
  <si>
    <t>6-4-15-1</t>
  </si>
  <si>
    <t>STEER.M.E.</t>
  </si>
  <si>
    <t>15-5-36-8</t>
  </si>
  <si>
    <t>10-0-35-4</t>
  </si>
  <si>
    <t>6-2-19-5</t>
  </si>
  <si>
    <t>8-1-34-3</t>
  </si>
  <si>
    <t>STEER.O</t>
  </si>
  <si>
    <t>6.4-0-37-4</t>
  </si>
  <si>
    <t>9-0-66-3</t>
  </si>
  <si>
    <t>8-2-45-1</t>
  </si>
  <si>
    <t>STEVEN.J.H.S.</t>
  </si>
  <si>
    <t>10-5-12-4</t>
  </si>
  <si>
    <t>15-5-48-3</t>
  </si>
  <si>
    <t>8-2-25-1</t>
  </si>
  <si>
    <t>STEVENSON.J.</t>
  </si>
  <si>
    <t>5.2-0-22-2</t>
  </si>
  <si>
    <t>STEWART.R.</t>
  </si>
  <si>
    <t>12-1-55-3</t>
  </si>
  <si>
    <t>5-0-33-1</t>
  </si>
  <si>
    <t>STIDDARD.G.E.</t>
  </si>
  <si>
    <t>STILWELL.J</t>
  </si>
  <si>
    <t>10-3-24-3</t>
  </si>
  <si>
    <t>STONE.R.G.</t>
  </si>
  <si>
    <t>STRACHAN.R.N.</t>
  </si>
  <si>
    <t>6-0-26-2</t>
  </si>
  <si>
    <t>4-0-25-0</t>
  </si>
  <si>
    <t>STUART.M</t>
  </si>
  <si>
    <t>7-0-40-0</t>
  </si>
  <si>
    <t>SUTOR.B.A.</t>
  </si>
  <si>
    <t>12-2-30-7</t>
  </si>
  <si>
    <t>15-8-17-3</t>
  </si>
  <si>
    <t>11-4-15-3</t>
  </si>
  <si>
    <t>2-1-8-1</t>
  </si>
  <si>
    <t>SUTOR.S.R.</t>
  </si>
  <si>
    <t>10-1-29-3</t>
  </si>
  <si>
    <t>SYKES.J.G.</t>
  </si>
  <si>
    <t>SYKES.J.P.M.</t>
  </si>
  <si>
    <t>4.1-1-17-0</t>
  </si>
  <si>
    <t>SYKES.P.J.E.</t>
  </si>
  <si>
    <t>14-0-43-4</t>
  </si>
  <si>
    <t>6-0-10-3</t>
  </si>
  <si>
    <t>TALLIS.V.R.</t>
  </si>
  <si>
    <t>0-1.-0-6-0</t>
  </si>
  <si>
    <t>TAUBMAN.H.</t>
  </si>
  <si>
    <t>8-0-46-0</t>
  </si>
  <si>
    <t>TAVARE.M.R.</t>
  </si>
  <si>
    <t>1.3-0-14-0</t>
  </si>
  <si>
    <t>TAYLOR.C</t>
  </si>
  <si>
    <t>TAYLOR.K.C.</t>
  </si>
  <si>
    <t>8.3-0-20-5</t>
  </si>
  <si>
    <t>15-2-59-5</t>
  </si>
  <si>
    <t>5-0-21-4</t>
  </si>
  <si>
    <t>TAYLOR.N</t>
  </si>
  <si>
    <t>TEBB.C.J.</t>
  </si>
  <si>
    <t>9-2-19-4</t>
  </si>
  <si>
    <t>TERRETT.N.E</t>
  </si>
  <si>
    <t>THOBURN.P.E.</t>
  </si>
  <si>
    <t>3-0-21-0</t>
  </si>
  <si>
    <t>THOMAS.A.J.</t>
  </si>
  <si>
    <t>THOMAS.H.S</t>
  </si>
  <si>
    <t>8-0-23-3</t>
  </si>
  <si>
    <t>THOMAS.N.</t>
  </si>
  <si>
    <t>0.5-0-14-0</t>
  </si>
  <si>
    <t>THOMAS.P.M.Q.</t>
  </si>
  <si>
    <t>8-1-17-4</t>
  </si>
  <si>
    <t>THOMAS.W</t>
  </si>
  <si>
    <t>6-0-39-0</t>
  </si>
  <si>
    <t>THOMPSON.A</t>
  </si>
  <si>
    <t>2-1-3-2</t>
  </si>
  <si>
    <t>THOMPSON.R.M.</t>
  </si>
  <si>
    <t>1.3-0-4-0</t>
  </si>
  <si>
    <t>THORNELL.M.J.</t>
  </si>
  <si>
    <t>7-0-36-2</t>
  </si>
  <si>
    <t>TILZEY.M.R.K.</t>
  </si>
  <si>
    <t>15-2-32-7</t>
  </si>
  <si>
    <t>3-0-32-2</t>
  </si>
  <si>
    <t>TOMKINS.J</t>
  </si>
  <si>
    <t>4.3-0-31-1</t>
  </si>
  <si>
    <t>TOWLER.J</t>
  </si>
  <si>
    <t>9-0-36-2</t>
  </si>
  <si>
    <t>4-0-39-2</t>
  </si>
  <si>
    <t>TOWLER.O</t>
  </si>
  <si>
    <t>TOYE.M</t>
  </si>
  <si>
    <t>TREACHER.M.</t>
  </si>
  <si>
    <t>7-0-53-1</t>
  </si>
  <si>
    <t>TURNER.N.</t>
  </si>
  <si>
    <t>14.2-2-38-7</t>
  </si>
  <si>
    <t>8.2-1-24-2</t>
  </si>
  <si>
    <t>TURNER.N.L.</t>
  </si>
  <si>
    <t>3-1-9-1</t>
  </si>
  <si>
    <t>TWOMEY.D</t>
  </si>
  <si>
    <t>TWOMEY.S</t>
  </si>
  <si>
    <t>4-0-15-0</t>
  </si>
  <si>
    <t>VENN.N</t>
  </si>
  <si>
    <t>9.4-1-39-9</t>
  </si>
  <si>
    <t>WALDRON.M</t>
  </si>
  <si>
    <t>WALKER.P.A.</t>
  </si>
  <si>
    <t>14.3-6-34-7</t>
  </si>
  <si>
    <t>11.3-6-14-4</t>
  </si>
  <si>
    <t>WALL.J.</t>
  </si>
  <si>
    <t>14-7-25-5</t>
  </si>
  <si>
    <t>WALLER.I</t>
  </si>
  <si>
    <t>2-0-36-0</t>
  </si>
  <si>
    <t>WALLER.L</t>
  </si>
  <si>
    <t>8-0-28-0</t>
  </si>
  <si>
    <t>WALLER.N</t>
  </si>
  <si>
    <t>9.1-2-20-4</t>
  </si>
  <si>
    <t>10-1-30-3</t>
  </si>
  <si>
    <t>9.4-0-31-4</t>
  </si>
  <si>
    <t>6-2-14-3</t>
  </si>
  <si>
    <t>4-2-3-2</t>
  </si>
  <si>
    <t>WARD.B.</t>
  </si>
  <si>
    <t>5-0-24-2</t>
  </si>
  <si>
    <t>WAREHAM.C</t>
  </si>
  <si>
    <t>WATSON-ROPER.L.</t>
  </si>
  <si>
    <t>4-0-6-2</t>
  </si>
  <si>
    <t>6-0-46-1</t>
  </si>
  <si>
    <t>WATTS.C.P.</t>
  </si>
  <si>
    <t>15-1-68-4</t>
  </si>
  <si>
    <t>10-1-21-2</t>
  </si>
  <si>
    <t>3.2-0-19-3</t>
  </si>
  <si>
    <t>WEBSTER.T.J.</t>
  </si>
  <si>
    <t>8-0-34-5</t>
  </si>
  <si>
    <t>8-2-19-4</t>
  </si>
  <si>
    <t>5.5-1-6-4</t>
  </si>
  <si>
    <t>6-0-40-3</t>
  </si>
  <si>
    <t>WEBSTER.W.R.J.</t>
  </si>
  <si>
    <t>0-5-0-0-1</t>
  </si>
  <si>
    <t>WENHAM.J.P.</t>
  </si>
  <si>
    <t>10.5-2-37-7</t>
  </si>
  <si>
    <t>9-1-50-2</t>
  </si>
  <si>
    <t>9.3-2-21-4</t>
  </si>
  <si>
    <t>WEST.S.</t>
  </si>
  <si>
    <t>WHALE.E.J.</t>
  </si>
  <si>
    <t>WHALE.M.J.</t>
  </si>
  <si>
    <t>14-6-31-6</t>
  </si>
  <si>
    <t>WHETTON.D.</t>
  </si>
  <si>
    <t>WHITE.A.S.</t>
  </si>
  <si>
    <t>14.2-0-56-6</t>
  </si>
  <si>
    <t>5-0-47-0</t>
  </si>
  <si>
    <t>10.4-1-31-5</t>
  </si>
  <si>
    <t>WHITE.R.H.</t>
  </si>
  <si>
    <t>10-0-54-3</t>
  </si>
  <si>
    <t>WHITE.S.</t>
  </si>
  <si>
    <t>6.1-0-17-5</t>
  </si>
  <si>
    <t>WHITE.S.J.</t>
  </si>
  <si>
    <t>16.1-7-50-7</t>
  </si>
  <si>
    <t>9.3-4-8-4</t>
  </si>
  <si>
    <t>4-2-4-4</t>
  </si>
  <si>
    <t>WHITING.J</t>
  </si>
  <si>
    <t>WICKS.M.A.C.</t>
  </si>
  <si>
    <t>7-0-28-0</t>
  </si>
  <si>
    <t>WILCOX.A.E.</t>
  </si>
  <si>
    <t>13.4-2-33-7</t>
  </si>
  <si>
    <t>14.1-1-33-7</t>
  </si>
  <si>
    <t>WILKINS.A</t>
  </si>
  <si>
    <t>2-0-24-0</t>
  </si>
  <si>
    <t>WILLIAMS.A</t>
  </si>
  <si>
    <t>8-0-39-4</t>
  </si>
  <si>
    <t>8-0-35-3</t>
  </si>
  <si>
    <t>5-2-10-1</t>
  </si>
  <si>
    <t>WILLIAMS.A.K.</t>
  </si>
  <si>
    <t>9-1-19-6</t>
  </si>
  <si>
    <t>6-2-16-0</t>
  </si>
  <si>
    <t>WILLIAMS.A.R.</t>
  </si>
  <si>
    <t>8-2-30-6</t>
  </si>
  <si>
    <t>WILLIAMS.D.G.</t>
  </si>
  <si>
    <t>10-2-28-6</t>
  </si>
  <si>
    <t>3-0-24-1</t>
  </si>
  <si>
    <t>12.5-2-43-5</t>
  </si>
  <si>
    <t>13-5-16-6</t>
  </si>
  <si>
    <t>WILLIAMS.G</t>
  </si>
  <si>
    <t>6-0-28-0</t>
  </si>
  <si>
    <t>WILLIAMS.M.A.</t>
  </si>
  <si>
    <t>WILLIAMS.M.P.</t>
  </si>
  <si>
    <t>4-0-46-3</t>
  </si>
  <si>
    <t>3-0-18-0</t>
  </si>
  <si>
    <t>1.1-0-12-1</t>
  </si>
  <si>
    <t>WILLIAMS.P.</t>
  </si>
  <si>
    <t>WILLIAMS.R</t>
  </si>
  <si>
    <t>WILLIAMS.R.</t>
  </si>
  <si>
    <t>5-0-16-5</t>
  </si>
  <si>
    <t>WILSON.I.M.</t>
  </si>
  <si>
    <t>7-5-4-1</t>
  </si>
  <si>
    <t>WILSON.M</t>
  </si>
  <si>
    <t>6-0-9-2</t>
  </si>
  <si>
    <t>WILSON.R.</t>
  </si>
  <si>
    <t>1-1-0-1</t>
  </si>
  <si>
    <t>4-1-21-0</t>
  </si>
  <si>
    <t>WILTON.P.A.</t>
  </si>
  <si>
    <t>8-1-43-4</t>
  </si>
  <si>
    <t>3-1-9-0</t>
  </si>
  <si>
    <t>6.1-0-40-2</t>
  </si>
  <si>
    <t>WINDOWS.W</t>
  </si>
  <si>
    <t>7-0-62-2</t>
  </si>
  <si>
    <t>8-0-27-1</t>
  </si>
  <si>
    <t>7-0-38-1</t>
  </si>
  <si>
    <t>WOOD.D.</t>
  </si>
  <si>
    <t>18-7-32-6</t>
  </si>
  <si>
    <t>WOODWORTH.J.G</t>
  </si>
  <si>
    <t>3-1-5-2</t>
  </si>
  <si>
    <t>4-0-33-1</t>
  </si>
  <si>
    <t>WOODWORTH.J.R</t>
  </si>
  <si>
    <t>3-1-5-3</t>
  </si>
  <si>
    <t>8-0-21-2</t>
  </si>
  <si>
    <t>WORSFOLD.R.V.</t>
  </si>
  <si>
    <t>8.4-0-33-3</t>
  </si>
  <si>
    <t>WRIGHT.W</t>
  </si>
  <si>
    <t>WYATT.S</t>
  </si>
  <si>
    <t>15-3-45-2</t>
  </si>
  <si>
    <t>YEO.C.</t>
  </si>
  <si>
    <t>15-4-41-7</t>
  </si>
  <si>
    <t>11-3-22-6</t>
  </si>
  <si>
    <t>7.4-1-18-5</t>
  </si>
  <si>
    <t>YOUNG.K.</t>
  </si>
  <si>
    <t>22-9-25-7</t>
  </si>
  <si>
    <t>BEST ECONOMY RATE</t>
  </si>
  <si>
    <t>BEST STRIKE RATE</t>
  </si>
  <si>
    <t>EC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</si>
</sst>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MMM\-YY"/>
    <numFmt numFmtId="168" formatCode="DD\-MMM"/>
  </numFmts>
  <fonts count="7">
    <font>
      <sz val="10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right"/>
      <protection/>
    </xf>
    <xf numFmtId="165" fontId="0" fillId="0" borderId="0" xfId="20" applyNumberFormat="1" applyAlignment="1">
      <alignment horizontal="right"/>
      <protection/>
    </xf>
    <xf numFmtId="164" fontId="1" fillId="0" borderId="0" xfId="0" applyFont="1" applyBorder="1" applyAlignment="1">
      <alignment horizontal="center"/>
    </xf>
    <xf numFmtId="164" fontId="2" fillId="0" borderId="0" xfId="20" applyFont="1" applyFill="1">
      <alignment/>
      <protection/>
    </xf>
    <xf numFmtId="164" fontId="2" fillId="0" borderId="0" xfId="20" applyFont="1">
      <alignment/>
      <protection/>
    </xf>
    <xf numFmtId="164" fontId="0" fillId="0" borderId="0" xfId="20" applyFont="1" applyAlignment="1">
      <alignment horizontal="left"/>
      <protection/>
    </xf>
    <xf numFmtId="164" fontId="0" fillId="0" borderId="0" xfId="20" applyFill="1">
      <alignment/>
      <protection/>
    </xf>
    <xf numFmtId="164" fontId="0" fillId="2" borderId="0" xfId="20" applyFill="1">
      <alignment/>
      <protection/>
    </xf>
    <xf numFmtId="164" fontId="3" fillId="2" borderId="1" xfId="20" applyFont="1" applyFill="1" applyBorder="1" applyAlignment="1">
      <alignment horizontal="center"/>
      <protection/>
    </xf>
    <xf numFmtId="164" fontId="3" fillId="2" borderId="2" xfId="20" applyFont="1" applyFill="1" applyBorder="1" applyAlignment="1">
      <alignment horizontal="center"/>
      <protection/>
    </xf>
    <xf numFmtId="164" fontId="3" fillId="2" borderId="3" xfId="20" applyFont="1" applyFill="1" applyBorder="1" applyAlignment="1">
      <alignment horizontal="center"/>
      <protection/>
    </xf>
    <xf numFmtId="164" fontId="4" fillId="0" borderId="4" xfId="20" applyFont="1" applyBorder="1">
      <alignment/>
      <protection/>
    </xf>
    <xf numFmtId="164" fontId="4" fillId="0" borderId="5" xfId="20" applyFont="1" applyBorder="1">
      <alignment/>
      <protection/>
    </xf>
    <xf numFmtId="164" fontId="4" fillId="0" borderId="6" xfId="20" applyFont="1" applyBorder="1" applyAlignment="1">
      <alignment horizontal="right"/>
      <protection/>
    </xf>
    <xf numFmtId="164" fontId="4" fillId="0" borderId="2" xfId="20" applyFont="1" applyBorder="1" applyAlignment="1">
      <alignment horizontal="right"/>
      <protection/>
    </xf>
    <xf numFmtId="165" fontId="4" fillId="0" borderId="2" xfId="20" applyNumberFormat="1" applyFont="1" applyBorder="1" applyAlignment="1">
      <alignment horizontal="right"/>
      <protection/>
    </xf>
    <xf numFmtId="164" fontId="4" fillId="0" borderId="0" xfId="20" applyFont="1" applyFill="1" applyBorder="1">
      <alignment/>
      <protection/>
    </xf>
    <xf numFmtId="164" fontId="0" fillId="0" borderId="0" xfId="20" applyFill="1" applyBorder="1">
      <alignment/>
      <protection/>
    </xf>
    <xf numFmtId="164" fontId="4" fillId="0" borderId="4" xfId="20" applyFont="1" applyBorder="1" applyAlignment="1">
      <alignment horizontal="left" vertical="center"/>
      <protection/>
    </xf>
    <xf numFmtId="164" fontId="5" fillId="0" borderId="4" xfId="20" applyFont="1" applyBorder="1" applyAlignment="1">
      <alignment horizontal="left" vertical="center"/>
      <protection/>
    </xf>
    <xf numFmtId="165" fontId="0" fillId="3" borderId="4" xfId="20" applyNumberFormat="1" applyFill="1" applyBorder="1" applyAlignment="1">
      <alignment horizontal="left" vertical="center"/>
      <protection/>
    </xf>
    <xf numFmtId="164" fontId="0" fillId="3" borderId="4" xfId="20" applyFill="1" applyBorder="1" applyAlignment="1">
      <alignment horizontal="left" vertical="center"/>
      <protection/>
    </xf>
    <xf numFmtId="166" fontId="0" fillId="3" borderId="4" xfId="20" applyNumberFormat="1" applyFill="1" applyBorder="1" applyAlignment="1">
      <alignment horizontal="left" vertical="center"/>
      <protection/>
    </xf>
    <xf numFmtId="164" fontId="0" fillId="3" borderId="4" xfId="20" applyFont="1" applyFill="1" applyBorder="1" applyAlignment="1">
      <alignment horizontal="left" vertical="center"/>
      <protection/>
    </xf>
    <xf numFmtId="164" fontId="0" fillId="4" borderId="4" xfId="20" applyFill="1" applyBorder="1" applyAlignment="1">
      <alignment horizontal="left" vertical="center"/>
      <protection/>
    </xf>
    <xf numFmtId="164" fontId="0" fillId="4" borderId="4" xfId="20" applyFont="1" applyFill="1" applyBorder="1" applyAlignment="1">
      <alignment horizontal="left" vertical="center"/>
      <protection/>
    </xf>
    <xf numFmtId="165" fontId="0" fillId="4" borderId="4" xfId="20" applyNumberFormat="1" applyFill="1" applyBorder="1" applyAlignment="1">
      <alignment horizontal="left" vertical="center"/>
      <protection/>
    </xf>
    <xf numFmtId="164" fontId="0" fillId="5" borderId="4" xfId="20" applyFill="1" applyBorder="1" applyAlignment="1">
      <alignment horizontal="left" vertical="center"/>
      <protection/>
    </xf>
    <xf numFmtId="164" fontId="0" fillId="5" borderId="4" xfId="20" applyFont="1" applyFill="1" applyBorder="1" applyAlignment="1">
      <alignment horizontal="left" vertical="center"/>
      <protection/>
    </xf>
    <xf numFmtId="165" fontId="0" fillId="5" borderId="4" xfId="20" applyNumberFormat="1" applyFill="1" applyBorder="1" applyAlignment="1">
      <alignment horizontal="left" vertical="center"/>
      <protection/>
    </xf>
    <xf numFmtId="164" fontId="0" fillId="4" borderId="4" xfId="0" applyFill="1" applyBorder="1" applyAlignment="1">
      <alignment horizontal="left" vertical="center"/>
    </xf>
    <xf numFmtId="164" fontId="0" fillId="4" borderId="4" xfId="0" applyFont="1" applyFill="1" applyBorder="1" applyAlignment="1">
      <alignment horizontal="left" vertical="center"/>
    </xf>
    <xf numFmtId="164" fontId="0" fillId="6" borderId="4" xfId="0" applyNumberFormat="1" applyFont="1" applyFill="1" applyBorder="1" applyAlignment="1" applyProtection="1">
      <alignment horizontal="left" vertical="center"/>
      <protection/>
    </xf>
    <xf numFmtId="165" fontId="0" fillId="6" borderId="4" xfId="20" applyNumberFormat="1" applyFill="1" applyBorder="1" applyAlignment="1">
      <alignment horizontal="left" vertical="center"/>
      <protection/>
    </xf>
    <xf numFmtId="164" fontId="0" fillId="7" borderId="4" xfId="20" applyFill="1" applyBorder="1" applyAlignment="1">
      <alignment horizontal="left" vertical="center"/>
      <protection/>
    </xf>
    <xf numFmtId="165" fontId="0" fillId="7" borderId="5" xfId="20" applyNumberFormat="1" applyFill="1" applyBorder="1" applyAlignment="1">
      <alignment horizontal="left" vertical="center"/>
      <protection/>
    </xf>
    <xf numFmtId="164" fontId="0" fillId="8" borderId="4" xfId="20" applyFont="1" applyFill="1" applyBorder="1">
      <alignment/>
      <protection/>
    </xf>
    <xf numFmtId="165" fontId="0" fillId="8" borderId="4" xfId="20" applyNumberFormat="1" applyFont="1" applyFill="1" applyBorder="1" applyAlignment="1">
      <alignment horizontal="right"/>
      <protection/>
    </xf>
    <xf numFmtId="164" fontId="0" fillId="8" borderId="4" xfId="20" applyFont="1" applyFill="1" applyBorder="1" applyAlignment="1">
      <alignment horizontal="right"/>
      <protection/>
    </xf>
    <xf numFmtId="165" fontId="0" fillId="0" borderId="0" xfId="20" applyNumberFormat="1" applyFill="1" applyBorder="1" applyAlignment="1">
      <alignment horizontal="right"/>
      <protection/>
    </xf>
    <xf numFmtId="164" fontId="0" fillId="0" borderId="0" xfId="20" applyFill="1" applyBorder="1" applyAlignment="1">
      <alignment horizontal="right"/>
      <protection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20" applyFill="1" applyBorder="1" applyAlignment="1">
      <alignment/>
      <protection/>
    </xf>
    <xf numFmtId="164" fontId="5" fillId="0" borderId="0" xfId="20" applyFont="1" applyFill="1" applyBorder="1">
      <alignment/>
      <protection/>
    </xf>
    <xf numFmtId="164" fontId="0" fillId="7" borderId="4" xfId="20" applyFont="1" applyFill="1" applyBorder="1" applyAlignment="1">
      <alignment horizontal="left" vertical="center"/>
      <protection/>
    </xf>
    <xf numFmtId="164" fontId="0" fillId="3" borderId="4" xfId="20" applyFont="1" applyFill="1" applyBorder="1">
      <alignment/>
      <protection/>
    </xf>
    <xf numFmtId="164" fontId="0" fillId="4" borderId="4" xfId="20" applyFill="1" applyBorder="1" applyAlignment="1">
      <alignment horizontal="left" vertical="top"/>
      <protection/>
    </xf>
    <xf numFmtId="164" fontId="0" fillId="4" borderId="4" xfId="20" applyFont="1" applyFill="1" applyBorder="1" applyAlignment="1">
      <alignment horizontal="left" vertical="top"/>
      <protection/>
    </xf>
    <xf numFmtId="165" fontId="0" fillId="4" borderId="4" xfId="20" applyNumberFormat="1" applyFill="1" applyBorder="1" applyAlignment="1">
      <alignment horizontal="left" vertical="top"/>
      <protection/>
    </xf>
    <xf numFmtId="164" fontId="0" fillId="5" borderId="4" xfId="20" applyFill="1" applyBorder="1" applyAlignment="1">
      <alignment horizontal="left" vertical="top"/>
      <protection/>
    </xf>
    <xf numFmtId="165" fontId="0" fillId="5" borderId="4" xfId="20" applyNumberFormat="1" applyFill="1" applyBorder="1" applyAlignment="1">
      <alignment horizontal="left" vertical="top"/>
      <protection/>
    </xf>
    <xf numFmtId="164" fontId="0" fillId="6" borderId="4" xfId="20" applyFill="1" applyBorder="1" applyAlignment="1">
      <alignment horizontal="left" vertical="top"/>
      <protection/>
    </xf>
    <xf numFmtId="165" fontId="0" fillId="6" borderId="4" xfId="20" applyNumberFormat="1" applyFill="1" applyBorder="1" applyAlignment="1">
      <alignment horizontal="left" vertical="top"/>
      <protection/>
    </xf>
    <xf numFmtId="164" fontId="0" fillId="7" borderId="4" xfId="20" applyFill="1" applyBorder="1" applyAlignment="1">
      <alignment horizontal="left" vertical="top"/>
      <protection/>
    </xf>
    <xf numFmtId="165" fontId="0" fillId="7" borderId="5" xfId="20" applyNumberFormat="1" applyFill="1" applyBorder="1" applyAlignment="1">
      <alignment horizontal="left" vertical="top"/>
      <protection/>
    </xf>
    <xf numFmtId="164" fontId="0" fillId="8" borderId="4" xfId="20" applyFont="1" applyFill="1" applyBorder="1" applyAlignment="1">
      <alignment horizontal="left" vertical="top"/>
      <protection/>
    </xf>
    <xf numFmtId="165" fontId="0" fillId="8" borderId="4" xfId="20" applyNumberFormat="1" applyFont="1" applyFill="1" applyBorder="1" applyAlignment="1">
      <alignment horizontal="left" vertical="top"/>
      <protection/>
    </xf>
    <xf numFmtId="164" fontId="0" fillId="6" borderId="4" xfId="20" applyFont="1" applyFill="1" applyBorder="1" applyAlignment="1">
      <alignment horizontal="left" vertical="top"/>
      <protection/>
    </xf>
    <xf numFmtId="164" fontId="0" fillId="7" borderId="4" xfId="20" applyFont="1" applyFill="1" applyBorder="1" applyAlignment="1">
      <alignment horizontal="left" vertical="top"/>
      <protection/>
    </xf>
    <xf numFmtId="164" fontId="0" fillId="0" borderId="4" xfId="20" applyBorder="1" applyAlignment="1">
      <alignment horizontal="left" vertical="center"/>
      <protection/>
    </xf>
    <xf numFmtId="164" fontId="0" fillId="6" borderId="4" xfId="20" applyFill="1" applyBorder="1" applyAlignment="1">
      <alignment horizontal="left" vertical="center"/>
      <protection/>
    </xf>
    <xf numFmtId="164" fontId="0" fillId="9" borderId="4" xfId="20" applyFont="1" applyFill="1" applyBorder="1" applyAlignment="1">
      <alignment horizontal="left" vertical="center"/>
      <protection/>
    </xf>
    <xf numFmtId="164" fontId="0" fillId="6" borderId="4" xfId="20" applyFont="1" applyFill="1" applyBorder="1" applyAlignment="1">
      <alignment horizontal="left" vertical="center"/>
      <protection/>
    </xf>
    <xf numFmtId="167" fontId="0" fillId="4" borderId="4" xfId="20" applyNumberFormat="1" applyFont="1" applyFill="1" applyBorder="1" applyAlignment="1">
      <alignment horizontal="left" vertical="center"/>
      <protection/>
    </xf>
    <xf numFmtId="164" fontId="4" fillId="0" borderId="4" xfId="20" applyFont="1" applyFill="1" applyBorder="1" applyAlignment="1">
      <alignment horizontal="left" vertical="center"/>
      <protection/>
    </xf>
    <xf numFmtId="164" fontId="4" fillId="5" borderId="4" xfId="20" applyFont="1" applyFill="1" applyBorder="1" applyAlignment="1">
      <alignment horizontal="left" vertical="center"/>
      <protection/>
    </xf>
    <xf numFmtId="164" fontId="4" fillId="7" borderId="4" xfId="20" applyFont="1" applyFill="1" applyBorder="1" applyAlignment="1">
      <alignment horizontal="left" vertical="center"/>
      <protection/>
    </xf>
    <xf numFmtId="164" fontId="0" fillId="5" borderId="4" xfId="20" applyFont="1" applyFill="1" applyBorder="1" applyAlignment="1">
      <alignment horizontal="left" vertical="top"/>
      <protection/>
    </xf>
    <xf numFmtId="164" fontId="6" fillId="6" borderId="4" xfId="0" applyNumberFormat="1" applyFont="1" applyFill="1" applyBorder="1" applyAlignment="1" applyProtection="1">
      <alignment horizontal="left" vertical="center"/>
      <protection/>
    </xf>
    <xf numFmtId="168" fontId="0" fillId="4" borderId="4" xfId="0" applyNumberFormat="1" applyFont="1" applyFill="1" applyBorder="1" applyAlignment="1">
      <alignment horizontal="left" vertical="center"/>
    </xf>
    <xf numFmtId="164" fontId="0" fillId="8" borderId="7" xfId="20" applyFont="1" applyFill="1" applyBorder="1">
      <alignment/>
      <protection/>
    </xf>
    <xf numFmtId="164" fontId="0" fillId="3" borderId="4" xfId="20" applyFill="1" applyBorder="1">
      <alignment/>
      <protection/>
    </xf>
    <xf numFmtId="164" fontId="0" fillId="8" borderId="7" xfId="20" applyFont="1" applyFill="1" applyBorder="1" applyAlignment="1">
      <alignment horizontal="left" vertical="top"/>
      <protection/>
    </xf>
    <xf numFmtId="165" fontId="0" fillId="0" borderId="0" xfId="0" applyNumberFormat="1" applyAlignment="1">
      <alignment/>
    </xf>
    <xf numFmtId="164" fontId="4" fillId="0" borderId="5" xfId="0" applyFont="1" applyBorder="1" applyAlignment="1">
      <alignment/>
    </xf>
    <xf numFmtId="164" fontId="0" fillId="0" borderId="8" xfId="0" applyBorder="1" applyAlignment="1">
      <alignment/>
    </xf>
    <xf numFmtId="165" fontId="0" fillId="0" borderId="7" xfId="0" applyNumberFormat="1" applyBorder="1" applyAlignment="1">
      <alignment/>
    </xf>
    <xf numFmtId="164" fontId="4" fillId="0" borderId="8" xfId="0" applyFont="1" applyBorder="1" applyAlignment="1">
      <alignment/>
    </xf>
    <xf numFmtId="165" fontId="4" fillId="0" borderId="7" xfId="0" applyNumberFormat="1" applyFont="1" applyBorder="1" applyAlignment="1">
      <alignment/>
    </xf>
    <xf numFmtId="164" fontId="4" fillId="0" borderId="9" xfId="0" applyFont="1" applyBorder="1" applyAlignment="1">
      <alignment/>
    </xf>
    <xf numFmtId="164" fontId="4" fillId="0" borderId="9" xfId="0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164" fontId="4" fillId="0" borderId="0" xfId="0" applyFont="1" applyAlignment="1">
      <alignment/>
    </xf>
    <xf numFmtId="164" fontId="0" fillId="0" borderId="4" xfId="0" applyFont="1" applyBorder="1" applyAlignment="1">
      <alignment/>
    </xf>
    <xf numFmtId="165" fontId="0" fillId="0" borderId="4" xfId="0" applyNumberFormat="1" applyBorder="1" applyAlignment="1">
      <alignment/>
    </xf>
    <xf numFmtId="164" fontId="4" fillId="0" borderId="4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1"/>
  <sheetViews>
    <sheetView tabSelected="1" workbookViewId="0" topLeftCell="A1">
      <pane xSplit="12" ySplit="4" topLeftCell="AJ70" activePane="bottomRight" state="frozen"/>
      <selection pane="topLeft" activeCell="A1" sqref="A1"/>
      <selection pane="topRight" activeCell="AJ1" sqref="AJ1"/>
      <selection pane="bottomLeft" activeCell="A70" sqref="A70"/>
      <selection pane="bottomRight" activeCell="AQ538" sqref="AQ538"/>
    </sheetView>
  </sheetViews>
  <sheetFormatPr defaultColWidth="9.140625" defaultRowHeight="12.75"/>
  <cols>
    <col min="1" max="1" width="22.7109375" style="1" customWidth="1"/>
    <col min="2" max="2" width="7.421875" style="1" customWidth="1"/>
    <col min="3" max="3" width="3.8515625" style="1" customWidth="1"/>
    <col min="4" max="8" width="7.140625" style="1" customWidth="1"/>
    <col min="9" max="9" width="11.8515625" style="1" customWidth="1"/>
    <col min="10" max="10" width="7.140625" style="1" customWidth="1"/>
    <col min="11" max="11" width="6.28125" style="1" customWidth="1"/>
    <col min="12" max="12" width="6.57421875" style="1" customWidth="1"/>
    <col min="13" max="13" width="8.421875" style="2" customWidth="1"/>
    <col min="14" max="17" width="7.140625" style="2" customWidth="1"/>
    <col min="18" max="18" width="12.00390625" style="2" customWidth="1"/>
    <col min="19" max="19" width="7.140625" style="2" customWidth="1"/>
    <col min="20" max="20" width="8.00390625" style="2" customWidth="1"/>
    <col min="21" max="24" width="7.140625" style="2" customWidth="1"/>
    <col min="25" max="25" width="12.00390625" style="2" customWidth="1"/>
    <col min="26" max="26" width="7.140625" style="3" customWidth="1"/>
    <col min="27" max="31" width="7.140625" style="2" customWidth="1"/>
    <col min="32" max="32" width="11.28125" style="2" customWidth="1"/>
    <col min="33" max="33" width="7.28125" style="2" customWidth="1"/>
    <col min="34" max="38" width="7.140625" style="2" customWidth="1"/>
    <col min="39" max="39" width="10.57421875" style="2" customWidth="1"/>
    <col min="40" max="45" width="7.140625" style="2" customWidth="1"/>
    <col min="46" max="46" width="11.00390625" style="2" customWidth="1"/>
    <col min="47" max="47" width="8.8515625" style="2" customWidth="1"/>
    <col min="48" max="16384" width="8.7109375" style="1" customWidth="1"/>
  </cols>
  <sheetData>
    <row r="1" spans="1:256" s="5" customFormat="1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s="8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3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8" customFormat="1" ht="12.75">
      <c r="A3" s="9"/>
      <c r="B3" s="9"/>
      <c r="C3" s="1"/>
      <c r="D3" s="10" t="s">
        <v>1</v>
      </c>
      <c r="E3" s="10"/>
      <c r="F3" s="10"/>
      <c r="G3" s="10"/>
      <c r="H3" s="10"/>
      <c r="I3" s="10"/>
      <c r="J3" s="10"/>
      <c r="K3" s="11"/>
      <c r="L3" s="11"/>
      <c r="M3" s="10" t="s">
        <v>2</v>
      </c>
      <c r="N3" s="10"/>
      <c r="O3" s="10"/>
      <c r="P3" s="10"/>
      <c r="Q3" s="10"/>
      <c r="R3" s="10"/>
      <c r="S3" s="10"/>
      <c r="T3" s="10" t="s">
        <v>3</v>
      </c>
      <c r="U3" s="10"/>
      <c r="V3" s="10"/>
      <c r="W3" s="10"/>
      <c r="X3" s="10"/>
      <c r="Y3" s="10"/>
      <c r="Z3" s="10"/>
      <c r="AA3" s="10" t="s">
        <v>4</v>
      </c>
      <c r="AB3" s="10"/>
      <c r="AC3" s="10"/>
      <c r="AD3" s="10"/>
      <c r="AE3" s="10"/>
      <c r="AF3" s="10"/>
      <c r="AG3" s="10"/>
      <c r="AH3" s="10" t="s">
        <v>5</v>
      </c>
      <c r="AI3" s="10"/>
      <c r="AJ3" s="10"/>
      <c r="AK3" s="10"/>
      <c r="AL3" s="10"/>
      <c r="AM3" s="10"/>
      <c r="AN3" s="10"/>
      <c r="AO3" s="10" t="s">
        <v>6</v>
      </c>
      <c r="AP3" s="10"/>
      <c r="AQ3" s="10"/>
      <c r="AR3" s="10"/>
      <c r="AS3" s="10"/>
      <c r="AT3" s="10"/>
      <c r="AU3" s="10"/>
      <c r="AV3" s="12" t="s">
        <v>7</v>
      </c>
      <c r="AW3" s="12"/>
      <c r="AX3" s="12"/>
      <c r="AY3" s="12"/>
      <c r="AZ3" s="12"/>
      <c r="BA3" s="12"/>
      <c r="BB3" s="12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54" s="19" customFormat="1" ht="12.75">
      <c r="A4" s="13" t="s">
        <v>8</v>
      </c>
      <c r="B4" s="14"/>
      <c r="C4" s="14"/>
      <c r="D4" s="15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16" t="s">
        <v>9</v>
      </c>
      <c r="N4" s="16" t="s">
        <v>10</v>
      </c>
      <c r="O4" s="16" t="s">
        <v>11</v>
      </c>
      <c r="P4" s="16" t="s">
        <v>12</v>
      </c>
      <c r="Q4" s="16" t="s">
        <v>13</v>
      </c>
      <c r="R4" s="16" t="s">
        <v>14</v>
      </c>
      <c r="S4" s="16" t="s">
        <v>15</v>
      </c>
      <c r="T4" s="16" t="s">
        <v>9</v>
      </c>
      <c r="U4" s="16" t="s">
        <v>10</v>
      </c>
      <c r="V4" s="16" t="s">
        <v>11</v>
      </c>
      <c r="W4" s="16" t="s">
        <v>12</v>
      </c>
      <c r="X4" s="16" t="s">
        <v>13</v>
      </c>
      <c r="Y4" s="16" t="s">
        <v>14</v>
      </c>
      <c r="Z4" s="17" t="s">
        <v>15</v>
      </c>
      <c r="AA4" s="16" t="s">
        <v>9</v>
      </c>
      <c r="AB4" s="16" t="s">
        <v>10</v>
      </c>
      <c r="AC4" s="16" t="s">
        <v>11</v>
      </c>
      <c r="AD4" s="16" t="s">
        <v>12</v>
      </c>
      <c r="AE4" s="16" t="s">
        <v>13</v>
      </c>
      <c r="AF4" s="16" t="s">
        <v>14</v>
      </c>
      <c r="AG4" s="16" t="s">
        <v>15</v>
      </c>
      <c r="AH4" s="16" t="s">
        <v>9</v>
      </c>
      <c r="AI4" s="16" t="s">
        <v>10</v>
      </c>
      <c r="AJ4" s="16" t="s">
        <v>11</v>
      </c>
      <c r="AK4" s="16" t="s">
        <v>12</v>
      </c>
      <c r="AL4" s="16" t="s">
        <v>13</v>
      </c>
      <c r="AM4" s="16" t="s">
        <v>14</v>
      </c>
      <c r="AN4" s="16" t="s">
        <v>15</v>
      </c>
      <c r="AO4" s="16" t="s">
        <v>9</v>
      </c>
      <c r="AP4" s="16" t="s">
        <v>10</v>
      </c>
      <c r="AQ4" s="16" t="s">
        <v>11</v>
      </c>
      <c r="AR4" s="16" t="s">
        <v>12</v>
      </c>
      <c r="AS4" s="16" t="s">
        <v>13</v>
      </c>
      <c r="AT4" s="16" t="s">
        <v>14</v>
      </c>
      <c r="AU4" s="16" t="s">
        <v>15</v>
      </c>
      <c r="AV4" s="18" t="s">
        <v>9</v>
      </c>
      <c r="AW4" s="18" t="s">
        <v>10</v>
      </c>
      <c r="AX4" s="18" t="s">
        <v>11</v>
      </c>
      <c r="AY4" s="18" t="s">
        <v>12</v>
      </c>
      <c r="AZ4" s="18" t="s">
        <v>13</v>
      </c>
      <c r="BA4" s="18" t="s">
        <v>14</v>
      </c>
      <c r="BB4" s="18" t="s">
        <v>15</v>
      </c>
    </row>
    <row r="5" spans="1:254" s="42" customFormat="1" ht="15" customHeight="1">
      <c r="A5" s="20" t="s">
        <v>18</v>
      </c>
      <c r="B5" s="20"/>
      <c r="C5" s="21"/>
      <c r="D5" s="22">
        <f>IF(MOD(SUM($M5+$T5+$AA5+$AH5+$AO5+$AV5),1)&gt;=0.6,INT(SUM($M5+$T5+$AA5+$AH5+$AO5+$AV5))+1+MOD(SUM($M5+$T5+$AA5+$AH5+$AO5+$AV5),1)-0.6,SUM($M5+$T5+$AA5+$AH5+$AO5+$AV5))</f>
        <v>11.1</v>
      </c>
      <c r="E5" s="23">
        <f>$N5+$U5+$AB5+$AI5+$AP5+$AW5</f>
        <v>0</v>
      </c>
      <c r="F5" s="24">
        <f>$O5+$V5+$AC5+$AJ5+$AQ5+$AX5</f>
        <v>75</v>
      </c>
      <c r="G5" s="23">
        <f>$P5+$W5+$AD5+$AK5+$AR5+$AY5</f>
        <v>2</v>
      </c>
      <c r="H5" s="23">
        <f>$Q5+X5+AE5+AL5+AS5+AZ5</f>
        <v>0</v>
      </c>
      <c r="I5" s="25" t="s">
        <v>19</v>
      </c>
      <c r="J5" s="22">
        <f>IF(G5&lt;&gt;0,F5/G5,"")</f>
        <v>37.5</v>
      </c>
      <c r="K5" s="22">
        <f>IF(D5&lt;&gt;0,F5/D5,"")</f>
        <v>6.756756756756757</v>
      </c>
      <c r="L5" s="22">
        <f>IF(G5&lt;&gt;0,(INT(D5)*6+(10*(D5-INT(D5))))/G5,"")</f>
        <v>33.5</v>
      </c>
      <c r="M5" s="26">
        <v>6.1</v>
      </c>
      <c r="N5" s="27">
        <v>0</v>
      </c>
      <c r="O5" s="26">
        <v>52</v>
      </c>
      <c r="P5" s="26">
        <v>1</v>
      </c>
      <c r="Q5" s="26"/>
      <c r="R5" s="27" t="s">
        <v>20</v>
      </c>
      <c r="S5" s="28">
        <f>IF(P5&lt;&gt;0,O5/P5,"")</f>
        <v>52</v>
      </c>
      <c r="T5" s="29">
        <v>5</v>
      </c>
      <c r="U5" s="29">
        <v>0</v>
      </c>
      <c r="V5" s="29">
        <v>23</v>
      </c>
      <c r="W5" s="29">
        <v>1</v>
      </c>
      <c r="X5" s="29"/>
      <c r="Y5" s="30" t="s">
        <v>19</v>
      </c>
      <c r="Z5" s="31">
        <f>IF(W5&lt;&gt;0,V5/W5,"")</f>
        <v>23</v>
      </c>
      <c r="AA5" s="32"/>
      <c r="AB5" s="32"/>
      <c r="AC5" s="32"/>
      <c r="AD5" s="33"/>
      <c r="AE5" s="33"/>
      <c r="AF5" s="33"/>
      <c r="AG5" s="28">
        <f>IF(AD5&lt;&gt;0,AC5/AD5,"")</f>
      </c>
      <c r="AH5" s="34"/>
      <c r="AI5" s="34"/>
      <c r="AJ5" s="34"/>
      <c r="AK5" s="34"/>
      <c r="AL5" s="34"/>
      <c r="AM5" s="34"/>
      <c r="AN5" s="35">
        <f>IF(AK5&lt;&gt;0,AJ5/AK5,"")</f>
      </c>
      <c r="AO5" s="36"/>
      <c r="AP5" s="36"/>
      <c r="AQ5" s="36"/>
      <c r="AR5" s="36"/>
      <c r="AS5" s="36"/>
      <c r="AT5" s="36"/>
      <c r="AU5" s="37">
        <f>IF(AR5&lt;&gt;0,AQ5/AR5,"")</f>
      </c>
      <c r="AV5" s="38"/>
      <c r="AW5" s="38"/>
      <c r="AX5" s="39"/>
      <c r="AY5" s="40"/>
      <c r="AZ5" s="40"/>
      <c r="BA5" s="40"/>
      <c r="BB5" s="39">
        <f>IF(AY5&lt;&gt;0,AX5/AY5,"")</f>
      </c>
      <c r="BC5" s="41"/>
      <c r="BD5" s="41"/>
      <c r="BI5" s="41"/>
      <c r="BN5" s="41"/>
      <c r="BO5" s="43"/>
      <c r="BP5" s="43"/>
      <c r="BQ5" s="43"/>
      <c r="BR5" s="44"/>
      <c r="BS5" s="41"/>
      <c r="BT5" s="45"/>
      <c r="BU5" s="45"/>
      <c r="BV5" s="45"/>
      <c r="BW5" s="45"/>
      <c r="BX5" s="41"/>
      <c r="BY5" s="46"/>
      <c r="BZ5" s="46"/>
      <c r="CA5" s="46"/>
      <c r="CB5" s="19"/>
      <c r="CC5" s="41"/>
      <c r="CD5" s="18"/>
      <c r="CE5" s="47"/>
      <c r="CF5" s="41"/>
      <c r="CJ5" s="41"/>
      <c r="CK5" s="41"/>
      <c r="CL5" s="41"/>
      <c r="CQ5" s="41"/>
      <c r="CV5" s="41"/>
      <c r="CW5" s="43"/>
      <c r="CX5" s="43"/>
      <c r="CY5" s="43"/>
      <c r="CZ5" s="44"/>
      <c r="DA5" s="41"/>
      <c r="DB5" s="45"/>
      <c r="DC5" s="45"/>
      <c r="DD5" s="45"/>
      <c r="DE5" s="45"/>
      <c r="DF5" s="41"/>
      <c r="DG5" s="46"/>
      <c r="DH5" s="46"/>
      <c r="DI5" s="46"/>
      <c r="DJ5" s="19"/>
      <c r="DK5" s="41"/>
      <c r="DL5" s="18"/>
      <c r="DM5" s="47"/>
      <c r="DN5" s="41"/>
      <c r="DR5" s="41"/>
      <c r="DS5" s="41"/>
      <c r="DT5" s="41"/>
      <c r="DY5" s="41"/>
      <c r="ED5" s="41"/>
      <c r="EE5" s="43"/>
      <c r="EF5" s="43"/>
      <c r="EG5" s="43"/>
      <c r="EH5" s="44"/>
      <c r="EI5" s="41"/>
      <c r="EJ5" s="45"/>
      <c r="EK5" s="45"/>
      <c r="EL5" s="45"/>
      <c r="EM5" s="45"/>
      <c r="EN5" s="41"/>
      <c r="EO5" s="46"/>
      <c r="EP5" s="46"/>
      <c r="EQ5" s="46"/>
      <c r="ER5" s="19"/>
      <c r="ES5" s="41"/>
      <c r="ET5" s="18"/>
      <c r="EU5" s="47"/>
      <c r="EV5" s="41"/>
      <c r="EZ5" s="41"/>
      <c r="FA5" s="41"/>
      <c r="FB5" s="41"/>
      <c r="FG5" s="41"/>
      <c r="FL5" s="41"/>
      <c r="FM5" s="43"/>
      <c r="FN5" s="43"/>
      <c r="FO5" s="43"/>
      <c r="FP5" s="44"/>
      <c r="FQ5" s="41"/>
      <c r="FR5" s="45"/>
      <c r="FS5" s="45"/>
      <c r="FT5" s="45"/>
      <c r="FU5" s="45"/>
      <c r="FV5" s="41"/>
      <c r="FW5" s="46"/>
      <c r="FX5" s="46"/>
      <c r="FY5" s="46"/>
      <c r="FZ5" s="19"/>
      <c r="GA5" s="41"/>
      <c r="GB5" s="18"/>
      <c r="GC5" s="47"/>
      <c r="GD5" s="41"/>
      <c r="GH5" s="41"/>
      <c r="GI5" s="41"/>
      <c r="GJ5" s="41"/>
      <c r="GO5" s="41"/>
      <c r="GT5" s="41"/>
      <c r="GU5" s="43"/>
      <c r="GV5" s="43"/>
      <c r="GW5" s="43"/>
      <c r="GX5" s="44"/>
      <c r="GY5" s="41"/>
      <c r="GZ5" s="45"/>
      <c r="HA5" s="45"/>
      <c r="HB5" s="45"/>
      <c r="HC5" s="45"/>
      <c r="HD5" s="41"/>
      <c r="HE5" s="46"/>
      <c r="HF5" s="46"/>
      <c r="HG5" s="46"/>
      <c r="HH5" s="19"/>
      <c r="HI5" s="41"/>
      <c r="HJ5" s="18"/>
      <c r="HK5" s="47"/>
      <c r="HL5" s="41"/>
      <c r="HP5" s="41"/>
      <c r="HQ5" s="41"/>
      <c r="HR5" s="41"/>
      <c r="HW5" s="41"/>
      <c r="IB5" s="41"/>
      <c r="IC5" s="43"/>
      <c r="ID5" s="43"/>
      <c r="IE5" s="43"/>
      <c r="IF5" s="44"/>
      <c r="IG5" s="41"/>
      <c r="IH5" s="45"/>
      <c r="II5" s="45"/>
      <c r="IJ5" s="45"/>
      <c r="IK5" s="45"/>
      <c r="IL5" s="41"/>
      <c r="IM5" s="46"/>
      <c r="IN5" s="46"/>
      <c r="IO5" s="46"/>
      <c r="IP5" s="19"/>
      <c r="IQ5" s="41"/>
      <c r="IR5" s="18"/>
      <c r="IS5" s="47"/>
      <c r="IT5" s="41"/>
    </row>
    <row r="6" spans="1:254" s="42" customFormat="1" ht="12.75">
      <c r="A6" s="20" t="s">
        <v>21</v>
      </c>
      <c r="B6" s="20"/>
      <c r="C6" s="21"/>
      <c r="D6" s="22">
        <f>IF(MOD(SUM($M6+$T6+$AA6+$AH6+$AO6+$AV6),1)&gt;=0.6,INT(SUM($M6+$T6+$AA6+$AH6+$AO6+$AV6))+1+MOD(SUM($M6+$T6+$AA6+$AH6+$AO6+$AV6),1)-0.6,SUM($M6+$T6+$AA6+$AH6+$AO6+$AV6))</f>
        <v>17</v>
      </c>
      <c r="E6" s="23">
        <f>$N6+$U6+$AB6+$AI6+$AP6+$AW6</f>
        <v>1</v>
      </c>
      <c r="F6" s="24">
        <f>$O6+$V6+$AC6+$AJ6+$AQ6+$AX6</f>
        <v>81</v>
      </c>
      <c r="G6" s="23">
        <f>$P6+$W6+$AD6+$AK6+$AR6+$AY6</f>
        <v>2</v>
      </c>
      <c r="H6" s="23">
        <f>$Q6+X6+AE6+AL6+AS6+AZ6</f>
        <v>0</v>
      </c>
      <c r="I6" s="25" t="s">
        <v>22</v>
      </c>
      <c r="J6" s="22">
        <f>IF(G6&lt;&gt;0,F6/G6,"")</f>
        <v>40.5</v>
      </c>
      <c r="K6" s="22">
        <f>IF(D6&lt;&gt;0,F6/D6,"")</f>
        <v>4.764705882352941</v>
      </c>
      <c r="L6" s="22">
        <f>IF(G6&lt;&gt;0,(INT(D6)*6+(10*(D6-INT(D6))))/G6,"")</f>
        <v>51</v>
      </c>
      <c r="M6" s="26"/>
      <c r="N6" s="26"/>
      <c r="O6" s="26"/>
      <c r="P6" s="26"/>
      <c r="Q6" s="26"/>
      <c r="R6" s="26"/>
      <c r="S6" s="28">
        <f>IF(P6&lt;&gt;0,O6/P6,"")</f>
      </c>
      <c r="T6" s="29"/>
      <c r="U6" s="29"/>
      <c r="V6" s="29"/>
      <c r="W6" s="29"/>
      <c r="X6" s="29"/>
      <c r="Y6" s="29"/>
      <c r="Z6" s="31">
        <f>IF(W6&lt;&gt;0,V6/W6,"")</f>
      </c>
      <c r="AA6" s="32"/>
      <c r="AB6" s="32"/>
      <c r="AC6" s="32"/>
      <c r="AD6" s="33"/>
      <c r="AE6" s="33"/>
      <c r="AF6" s="33"/>
      <c r="AG6" s="28">
        <f>IF(AD6&lt;&gt;0,AC6/AD6,"")</f>
      </c>
      <c r="AH6" s="34"/>
      <c r="AI6" s="34"/>
      <c r="AJ6" s="34"/>
      <c r="AK6" s="34"/>
      <c r="AL6" s="34"/>
      <c r="AM6" s="34"/>
      <c r="AN6" s="35">
        <f>IF(AK6&lt;&gt;0,AJ6/AK6,"")</f>
      </c>
      <c r="AO6" s="36">
        <f>9+8</f>
        <v>17</v>
      </c>
      <c r="AP6" s="36">
        <v>1</v>
      </c>
      <c r="AQ6" s="36">
        <f>47+34</f>
        <v>81</v>
      </c>
      <c r="AR6" s="36">
        <v>2</v>
      </c>
      <c r="AS6" s="36"/>
      <c r="AT6" s="48" t="s">
        <v>22</v>
      </c>
      <c r="AU6" s="37">
        <f>IF(AR6&lt;&gt;0,AQ6/AR6,"")</f>
        <v>40.5</v>
      </c>
      <c r="AV6" s="38"/>
      <c r="AW6" s="38"/>
      <c r="AX6" s="39"/>
      <c r="AY6" s="40"/>
      <c r="AZ6" s="40"/>
      <c r="BA6" s="40"/>
      <c r="BB6" s="39">
        <f>IF(AY6&lt;&gt;0,AX6/AY6,"")</f>
      </c>
      <c r="BC6" s="41"/>
      <c r="BD6" s="41"/>
      <c r="BI6" s="41"/>
      <c r="BN6" s="41"/>
      <c r="BO6" s="43"/>
      <c r="BP6" s="43"/>
      <c r="BQ6" s="43"/>
      <c r="BR6" s="44"/>
      <c r="BS6" s="41"/>
      <c r="BT6" s="45"/>
      <c r="BU6" s="45"/>
      <c r="BV6" s="45"/>
      <c r="BW6" s="45"/>
      <c r="BX6" s="41"/>
      <c r="BY6" s="46"/>
      <c r="BZ6" s="46"/>
      <c r="CA6" s="46"/>
      <c r="CB6" s="19"/>
      <c r="CC6" s="41"/>
      <c r="CD6" s="18"/>
      <c r="CE6" s="47"/>
      <c r="CF6" s="41"/>
      <c r="CJ6" s="41"/>
      <c r="CK6" s="41"/>
      <c r="CL6" s="41"/>
      <c r="CQ6" s="41"/>
      <c r="CV6" s="41"/>
      <c r="CW6" s="43"/>
      <c r="CX6" s="43"/>
      <c r="CY6" s="43"/>
      <c r="CZ6" s="44"/>
      <c r="DA6" s="41"/>
      <c r="DB6" s="45"/>
      <c r="DC6" s="45"/>
      <c r="DD6" s="45"/>
      <c r="DE6" s="45"/>
      <c r="DF6" s="41"/>
      <c r="DG6" s="46"/>
      <c r="DH6" s="46"/>
      <c r="DI6" s="46"/>
      <c r="DJ6" s="19"/>
      <c r="DK6" s="41"/>
      <c r="DL6" s="18"/>
      <c r="DM6" s="47"/>
      <c r="DN6" s="41"/>
      <c r="DR6" s="41"/>
      <c r="DS6" s="41"/>
      <c r="DT6" s="41"/>
      <c r="DY6" s="41"/>
      <c r="ED6" s="41"/>
      <c r="EE6" s="43"/>
      <c r="EF6" s="43"/>
      <c r="EG6" s="43"/>
      <c r="EH6" s="44"/>
      <c r="EI6" s="41"/>
      <c r="EJ6" s="45"/>
      <c r="EK6" s="45"/>
      <c r="EL6" s="45"/>
      <c r="EM6" s="45"/>
      <c r="EN6" s="41"/>
      <c r="EO6" s="46"/>
      <c r="EP6" s="46"/>
      <c r="EQ6" s="46"/>
      <c r="ER6" s="19"/>
      <c r="ES6" s="41"/>
      <c r="ET6" s="18"/>
      <c r="EU6" s="47"/>
      <c r="EV6" s="41"/>
      <c r="EZ6" s="41"/>
      <c r="FA6" s="41"/>
      <c r="FB6" s="41"/>
      <c r="FG6" s="41"/>
      <c r="FL6" s="41"/>
      <c r="FM6" s="43"/>
      <c r="FN6" s="43"/>
      <c r="FO6" s="43"/>
      <c r="FP6" s="44"/>
      <c r="FQ6" s="41"/>
      <c r="FR6" s="45"/>
      <c r="FS6" s="45"/>
      <c r="FT6" s="45"/>
      <c r="FU6" s="45"/>
      <c r="FV6" s="41"/>
      <c r="FW6" s="46"/>
      <c r="FX6" s="46"/>
      <c r="FY6" s="46"/>
      <c r="FZ6" s="19"/>
      <c r="GA6" s="41"/>
      <c r="GB6" s="18"/>
      <c r="GC6" s="47"/>
      <c r="GD6" s="41"/>
      <c r="GH6" s="41"/>
      <c r="GI6" s="41"/>
      <c r="GJ6" s="41"/>
      <c r="GO6" s="41"/>
      <c r="GT6" s="41"/>
      <c r="GU6" s="43"/>
      <c r="GV6" s="43"/>
      <c r="GW6" s="43"/>
      <c r="GX6" s="44"/>
      <c r="GY6" s="41"/>
      <c r="GZ6" s="45"/>
      <c r="HA6" s="45"/>
      <c r="HB6" s="45"/>
      <c r="HC6" s="45"/>
      <c r="HD6" s="41"/>
      <c r="HE6" s="46"/>
      <c r="HF6" s="46"/>
      <c r="HG6" s="46"/>
      <c r="HH6" s="19"/>
      <c r="HI6" s="41"/>
      <c r="HJ6" s="18"/>
      <c r="HK6" s="47"/>
      <c r="HL6" s="41"/>
      <c r="HP6" s="41"/>
      <c r="HQ6" s="41"/>
      <c r="HR6" s="41"/>
      <c r="HW6" s="41"/>
      <c r="IB6" s="41"/>
      <c r="IC6" s="43"/>
      <c r="ID6" s="43"/>
      <c r="IE6" s="43"/>
      <c r="IF6" s="44"/>
      <c r="IG6" s="41"/>
      <c r="IH6" s="45"/>
      <c r="II6" s="45"/>
      <c r="IJ6" s="45"/>
      <c r="IK6" s="45"/>
      <c r="IL6" s="41"/>
      <c r="IM6" s="46"/>
      <c r="IN6" s="46"/>
      <c r="IO6" s="46"/>
      <c r="IP6" s="19"/>
      <c r="IQ6" s="41"/>
      <c r="IR6" s="18"/>
      <c r="IS6" s="47"/>
      <c r="IT6" s="41"/>
    </row>
    <row r="7" spans="1:254" s="42" customFormat="1" ht="12.75">
      <c r="A7" s="20" t="s">
        <v>23</v>
      </c>
      <c r="B7" s="20"/>
      <c r="C7" s="21"/>
      <c r="D7" s="22">
        <f>IF(MOD(SUM($M7+$T7+$AA7+$AH7+$AO7+$AV7),1)&gt;=0.6,INT(SUM($M7+$T7+$AA7+$AH7+$AO7+$AV7))+1+MOD(SUM($M7+$T7+$AA7+$AH7+$AO7+$AV7),1)-0.6,SUM($M7+$T7+$AA7+$AH7+$AO7+$AV7))</f>
        <v>31</v>
      </c>
      <c r="E7" s="23">
        <f>$N7+$U7+$AB7+$AI7+$AP7+$AW7</f>
        <v>1</v>
      </c>
      <c r="F7" s="24">
        <f>$O7+$V7+$AC7+$AJ7+$AQ7+$AX7</f>
        <v>128</v>
      </c>
      <c r="G7" s="23">
        <f>$P7+$W7+$AD7+$AK7+$AR7+$AY7</f>
        <v>8</v>
      </c>
      <c r="H7" s="23">
        <f>$Q7+X7+AE7+AL7+AS7+AZ7</f>
        <v>0</v>
      </c>
      <c r="I7" s="25" t="s">
        <v>24</v>
      </c>
      <c r="J7" s="22">
        <f>IF(G7&lt;&gt;0,F7/G7,"")</f>
        <v>16</v>
      </c>
      <c r="K7" s="22">
        <f>IF(D7&lt;&gt;0,F7/D7,"")</f>
        <v>4.129032258064516</v>
      </c>
      <c r="L7" s="22">
        <f>IF(G7&lt;&gt;0,(INT(D7)*6+(10*(D7-INT(D7))))/G7,"")</f>
        <v>23.25</v>
      </c>
      <c r="M7" s="26"/>
      <c r="N7" s="26"/>
      <c r="O7" s="26"/>
      <c r="P7" s="26"/>
      <c r="Q7" s="26"/>
      <c r="R7" s="26"/>
      <c r="S7" s="28">
        <f>IF(P7&lt;&gt;0,O7/P7,"")</f>
      </c>
      <c r="T7" s="29"/>
      <c r="U7" s="29"/>
      <c r="V7" s="29"/>
      <c r="W7" s="29"/>
      <c r="X7" s="29"/>
      <c r="Y7" s="29"/>
      <c r="Z7" s="31">
        <f>IF(W7&lt;&gt;0,V7/W7,"")</f>
      </c>
      <c r="AA7" s="32"/>
      <c r="AB7" s="32"/>
      <c r="AC7" s="32"/>
      <c r="AD7" s="33"/>
      <c r="AE7" s="33"/>
      <c r="AF7" s="33"/>
      <c r="AG7" s="28">
        <f>IF(AD7&lt;&gt;0,AC7/AD7,"")</f>
      </c>
      <c r="AH7" s="34">
        <v>13</v>
      </c>
      <c r="AI7" s="34">
        <v>0</v>
      </c>
      <c r="AJ7" s="34">
        <v>59</v>
      </c>
      <c r="AK7" s="34">
        <v>2</v>
      </c>
      <c r="AL7" s="34"/>
      <c r="AM7" s="34" t="s">
        <v>25</v>
      </c>
      <c r="AN7" s="35">
        <f>IF(AK7&lt;&gt;0,AJ7/AK7,"")</f>
        <v>29.5</v>
      </c>
      <c r="AO7" s="36">
        <v>18</v>
      </c>
      <c r="AP7" s="36">
        <v>1</v>
      </c>
      <c r="AQ7" s="36">
        <v>69</v>
      </c>
      <c r="AR7" s="36">
        <v>6</v>
      </c>
      <c r="AS7" s="36"/>
      <c r="AT7" s="48" t="s">
        <v>24</v>
      </c>
      <c r="AU7" s="37">
        <f>IF(AR7&lt;&gt;0,AQ7/AR7,"")</f>
        <v>11.5</v>
      </c>
      <c r="AV7" s="38"/>
      <c r="AW7" s="38"/>
      <c r="AX7" s="39"/>
      <c r="AY7" s="40"/>
      <c r="AZ7" s="40"/>
      <c r="BA7" s="40"/>
      <c r="BB7" s="39">
        <f>IF(AY7&lt;&gt;0,AX7/AY7,"")</f>
      </c>
      <c r="BC7" s="41"/>
      <c r="BD7" s="41"/>
      <c r="BI7" s="41"/>
      <c r="BN7" s="41"/>
      <c r="BO7" s="43"/>
      <c r="BP7" s="43"/>
      <c r="BQ7" s="43"/>
      <c r="BR7" s="44"/>
      <c r="BS7" s="41"/>
      <c r="BT7" s="45"/>
      <c r="BU7" s="45"/>
      <c r="BV7" s="45"/>
      <c r="BW7" s="45"/>
      <c r="BX7" s="41"/>
      <c r="BY7" s="46"/>
      <c r="BZ7" s="46"/>
      <c r="CA7" s="46"/>
      <c r="CB7" s="19"/>
      <c r="CC7" s="41"/>
      <c r="CD7" s="18"/>
      <c r="CE7" s="47"/>
      <c r="CF7" s="41"/>
      <c r="CJ7" s="41"/>
      <c r="CK7" s="41"/>
      <c r="CL7" s="41"/>
      <c r="CQ7" s="41"/>
      <c r="CV7" s="41"/>
      <c r="CW7" s="43"/>
      <c r="CX7" s="43"/>
      <c r="CY7" s="43"/>
      <c r="CZ7" s="44"/>
      <c r="DA7" s="41"/>
      <c r="DB7" s="45"/>
      <c r="DC7" s="45"/>
      <c r="DD7" s="45"/>
      <c r="DE7" s="45"/>
      <c r="DF7" s="41"/>
      <c r="DG7" s="46"/>
      <c r="DH7" s="46"/>
      <c r="DI7" s="46"/>
      <c r="DJ7" s="19"/>
      <c r="DK7" s="41"/>
      <c r="DL7" s="18"/>
      <c r="DM7" s="47"/>
      <c r="DN7" s="41"/>
      <c r="DR7" s="41"/>
      <c r="DS7" s="41"/>
      <c r="DT7" s="41"/>
      <c r="DY7" s="41"/>
      <c r="ED7" s="41"/>
      <c r="EE7" s="43"/>
      <c r="EF7" s="43"/>
      <c r="EG7" s="43"/>
      <c r="EH7" s="44"/>
      <c r="EI7" s="41"/>
      <c r="EJ7" s="45"/>
      <c r="EK7" s="45"/>
      <c r="EL7" s="45"/>
      <c r="EM7" s="45"/>
      <c r="EN7" s="41"/>
      <c r="EO7" s="46"/>
      <c r="EP7" s="46"/>
      <c r="EQ7" s="46"/>
      <c r="ER7" s="19"/>
      <c r="ES7" s="41"/>
      <c r="ET7" s="18"/>
      <c r="EU7" s="47"/>
      <c r="EV7" s="41"/>
      <c r="EZ7" s="41"/>
      <c r="FA7" s="41"/>
      <c r="FB7" s="41"/>
      <c r="FG7" s="41"/>
      <c r="FL7" s="41"/>
      <c r="FM7" s="43"/>
      <c r="FN7" s="43"/>
      <c r="FO7" s="43"/>
      <c r="FP7" s="44"/>
      <c r="FQ7" s="41"/>
      <c r="FR7" s="45"/>
      <c r="FS7" s="45"/>
      <c r="FT7" s="45"/>
      <c r="FU7" s="45"/>
      <c r="FV7" s="41"/>
      <c r="FW7" s="46"/>
      <c r="FX7" s="46"/>
      <c r="FY7" s="46"/>
      <c r="FZ7" s="19"/>
      <c r="GA7" s="41"/>
      <c r="GB7" s="18"/>
      <c r="GC7" s="47"/>
      <c r="GD7" s="41"/>
      <c r="GH7" s="41"/>
      <c r="GI7" s="41"/>
      <c r="GJ7" s="41"/>
      <c r="GO7" s="41"/>
      <c r="GT7" s="41"/>
      <c r="GU7" s="43"/>
      <c r="GV7" s="43"/>
      <c r="GW7" s="43"/>
      <c r="GX7" s="44"/>
      <c r="GY7" s="41"/>
      <c r="GZ7" s="45"/>
      <c r="HA7" s="45"/>
      <c r="HB7" s="45"/>
      <c r="HC7" s="45"/>
      <c r="HD7" s="41"/>
      <c r="HE7" s="46"/>
      <c r="HF7" s="46"/>
      <c r="HG7" s="46"/>
      <c r="HH7" s="19"/>
      <c r="HI7" s="41"/>
      <c r="HJ7" s="18"/>
      <c r="HK7" s="47"/>
      <c r="HL7" s="41"/>
      <c r="HP7" s="41"/>
      <c r="HQ7" s="41"/>
      <c r="HR7" s="41"/>
      <c r="HW7" s="41"/>
      <c r="IB7" s="41"/>
      <c r="IC7" s="43"/>
      <c r="ID7" s="43"/>
      <c r="IE7" s="43"/>
      <c r="IF7" s="44"/>
      <c r="IG7" s="41"/>
      <c r="IH7" s="45"/>
      <c r="II7" s="45"/>
      <c r="IJ7" s="45"/>
      <c r="IK7" s="45"/>
      <c r="IL7" s="41"/>
      <c r="IM7" s="46"/>
      <c r="IN7" s="46"/>
      <c r="IO7" s="46"/>
      <c r="IP7" s="19"/>
      <c r="IQ7" s="41"/>
      <c r="IR7" s="18"/>
      <c r="IS7" s="47"/>
      <c r="IT7" s="41"/>
    </row>
    <row r="8" spans="1:254" s="42" customFormat="1" ht="12.75">
      <c r="A8" s="20" t="s">
        <v>26</v>
      </c>
      <c r="B8" s="20"/>
      <c r="C8" s="21"/>
      <c r="D8" s="22">
        <f>IF(MOD(SUM($M8+$T8+$AA8+$AH8+$AO8+$AV8),1)&gt;=0.6,INT(SUM($M8+$T8+$AA8+$AH8+$AO8+$AV8))+1+MOD(SUM($M8+$T8+$AA8+$AH8+$AO8+$AV8),1)-0.6,SUM($M8+$T8+$AA8+$AH8+$AO8+$AV8))</f>
        <v>132</v>
      </c>
      <c r="E8" s="23">
        <f>$N8+$U8+$AB8+$AI8+$AP8+$AW8</f>
        <v>15</v>
      </c>
      <c r="F8" s="24">
        <f>$O8+$V8+$AC8+$AJ8+$AQ8+$AX8</f>
        <v>493</v>
      </c>
      <c r="G8" s="23">
        <f>$P8+$W8+$AD8+$AK8+$AR8+$AY8</f>
        <v>31</v>
      </c>
      <c r="H8" s="23">
        <f>$Q8+X8+AE8+AL8+AS8+AZ8</f>
        <v>0</v>
      </c>
      <c r="I8" s="25" t="s">
        <v>27</v>
      </c>
      <c r="J8" s="22">
        <f>IF(G8&lt;&gt;0,F8/G8,"")</f>
        <v>15.903225806451612</v>
      </c>
      <c r="K8" s="22">
        <f>IF(D8&lt;&gt;0,F8/D8,"")</f>
        <v>3.734848484848485</v>
      </c>
      <c r="L8" s="22">
        <f>IF(G8&lt;&gt;0,(INT(D8)*6+(10*(D8-INT(D8))))/G8,"")</f>
        <v>25.548387096774192</v>
      </c>
      <c r="M8" s="26">
        <v>13</v>
      </c>
      <c r="N8" s="26">
        <v>1</v>
      </c>
      <c r="O8" s="26">
        <v>62</v>
      </c>
      <c r="P8" s="26">
        <v>1</v>
      </c>
      <c r="Q8" s="26"/>
      <c r="R8" s="27" t="s">
        <v>28</v>
      </c>
      <c r="S8" s="28">
        <f>IF(P8&lt;&gt;0,O8/P8,"")</f>
        <v>62</v>
      </c>
      <c r="T8" s="29">
        <v>30</v>
      </c>
      <c r="U8" s="29">
        <v>2</v>
      </c>
      <c r="V8" s="29">
        <v>132</v>
      </c>
      <c r="W8" s="29">
        <v>6</v>
      </c>
      <c r="X8" s="29"/>
      <c r="Y8" s="30" t="s">
        <v>29</v>
      </c>
      <c r="Z8" s="31">
        <f>IF(W8&lt;&gt;0,V8/W8,"")</f>
        <v>22</v>
      </c>
      <c r="AA8" s="32">
        <v>10</v>
      </c>
      <c r="AB8" s="32">
        <v>1</v>
      </c>
      <c r="AC8" s="32">
        <v>43</v>
      </c>
      <c r="AD8" s="33">
        <v>2</v>
      </c>
      <c r="AE8" s="33"/>
      <c r="AF8" s="33" t="s">
        <v>30</v>
      </c>
      <c r="AG8" s="28">
        <f>IF(AD8&lt;&gt;0,AC8/AD8,"")</f>
        <v>21.5</v>
      </c>
      <c r="AH8" s="34">
        <v>21</v>
      </c>
      <c r="AI8" s="34">
        <v>2</v>
      </c>
      <c r="AJ8" s="34">
        <v>68</v>
      </c>
      <c r="AK8" s="34">
        <v>7</v>
      </c>
      <c r="AL8" s="34"/>
      <c r="AM8" s="34" t="s">
        <v>31</v>
      </c>
      <c r="AN8" s="35">
        <f>IF(AK8&lt;&gt;0,AJ8/AK8,"")</f>
        <v>9.714285714285714</v>
      </c>
      <c r="AO8" s="36">
        <v>58</v>
      </c>
      <c r="AP8" s="36">
        <v>9</v>
      </c>
      <c r="AQ8" s="36">
        <v>188</v>
      </c>
      <c r="AR8" s="36">
        <v>15</v>
      </c>
      <c r="AS8" s="36"/>
      <c r="AT8" s="48" t="s">
        <v>27</v>
      </c>
      <c r="AU8" s="37">
        <f>IF(AR8&lt;&gt;0,AQ8/AR8,"")</f>
        <v>12.533333333333333</v>
      </c>
      <c r="AV8" s="38"/>
      <c r="AW8" s="38"/>
      <c r="AX8" s="39"/>
      <c r="AY8" s="40"/>
      <c r="AZ8" s="40"/>
      <c r="BA8" s="40"/>
      <c r="BB8" s="39">
        <f>IF(AY8&lt;&gt;0,AX8/AY8,"")</f>
      </c>
      <c r="BC8" s="41"/>
      <c r="BD8" s="41"/>
      <c r="BI8" s="41"/>
      <c r="BN8" s="41"/>
      <c r="BO8" s="43"/>
      <c r="BP8" s="43"/>
      <c r="BQ8" s="43"/>
      <c r="BR8" s="44"/>
      <c r="BS8" s="41"/>
      <c r="BT8" s="45"/>
      <c r="BU8" s="45"/>
      <c r="BV8" s="45"/>
      <c r="BW8" s="45"/>
      <c r="BX8" s="41"/>
      <c r="BY8" s="46"/>
      <c r="BZ8" s="46"/>
      <c r="CA8" s="46"/>
      <c r="CB8" s="19"/>
      <c r="CC8" s="41"/>
      <c r="CD8" s="18"/>
      <c r="CE8" s="47"/>
      <c r="CF8" s="41"/>
      <c r="CJ8" s="41"/>
      <c r="CK8" s="41"/>
      <c r="CL8" s="41"/>
      <c r="CQ8" s="41"/>
      <c r="CV8" s="41"/>
      <c r="CW8" s="43"/>
      <c r="CX8" s="43"/>
      <c r="CY8" s="43"/>
      <c r="CZ8" s="44"/>
      <c r="DA8" s="41"/>
      <c r="DB8" s="45"/>
      <c r="DC8" s="45"/>
      <c r="DD8" s="45"/>
      <c r="DE8" s="45"/>
      <c r="DF8" s="41"/>
      <c r="DG8" s="46"/>
      <c r="DH8" s="46"/>
      <c r="DI8" s="46"/>
      <c r="DJ8" s="19"/>
      <c r="DK8" s="41"/>
      <c r="DL8" s="18"/>
      <c r="DM8" s="47"/>
      <c r="DN8" s="41"/>
      <c r="DR8" s="41"/>
      <c r="DS8" s="41"/>
      <c r="DT8" s="41"/>
      <c r="DY8" s="41"/>
      <c r="ED8" s="41"/>
      <c r="EE8" s="43"/>
      <c r="EF8" s="43"/>
      <c r="EG8" s="43"/>
      <c r="EH8" s="44"/>
      <c r="EI8" s="41"/>
      <c r="EJ8" s="45"/>
      <c r="EK8" s="45"/>
      <c r="EL8" s="45"/>
      <c r="EM8" s="45"/>
      <c r="EN8" s="41"/>
      <c r="EO8" s="46"/>
      <c r="EP8" s="46"/>
      <c r="EQ8" s="46"/>
      <c r="ER8" s="19"/>
      <c r="ES8" s="41"/>
      <c r="ET8" s="18"/>
      <c r="EU8" s="47"/>
      <c r="EV8" s="41"/>
      <c r="EZ8" s="41"/>
      <c r="FA8" s="41"/>
      <c r="FB8" s="41"/>
      <c r="FG8" s="41"/>
      <c r="FL8" s="41"/>
      <c r="FM8" s="43"/>
      <c r="FN8" s="43"/>
      <c r="FO8" s="43"/>
      <c r="FP8" s="44"/>
      <c r="FQ8" s="41"/>
      <c r="FR8" s="45"/>
      <c r="FS8" s="45"/>
      <c r="FT8" s="45"/>
      <c r="FU8" s="45"/>
      <c r="FV8" s="41"/>
      <c r="FW8" s="46"/>
      <c r="FX8" s="46"/>
      <c r="FY8" s="46"/>
      <c r="FZ8" s="19"/>
      <c r="GA8" s="41"/>
      <c r="GB8" s="18"/>
      <c r="GC8" s="47"/>
      <c r="GD8" s="41"/>
      <c r="GH8" s="41"/>
      <c r="GI8" s="41"/>
      <c r="GJ8" s="41"/>
      <c r="GO8" s="41"/>
      <c r="GT8" s="41"/>
      <c r="GU8" s="43"/>
      <c r="GV8" s="43"/>
      <c r="GW8" s="43"/>
      <c r="GX8" s="44"/>
      <c r="GY8" s="41"/>
      <c r="GZ8" s="45"/>
      <c r="HA8" s="45"/>
      <c r="HB8" s="45"/>
      <c r="HC8" s="45"/>
      <c r="HD8" s="41"/>
      <c r="HE8" s="46"/>
      <c r="HF8" s="46"/>
      <c r="HG8" s="46"/>
      <c r="HH8" s="19"/>
      <c r="HI8" s="41"/>
      <c r="HJ8" s="18"/>
      <c r="HK8" s="47"/>
      <c r="HL8" s="41"/>
      <c r="HP8" s="41"/>
      <c r="HQ8" s="41"/>
      <c r="HR8" s="41"/>
      <c r="HW8" s="41"/>
      <c r="IB8" s="41"/>
      <c r="IC8" s="43"/>
      <c r="ID8" s="43"/>
      <c r="IE8" s="43"/>
      <c r="IF8" s="44"/>
      <c r="IG8" s="41"/>
      <c r="IH8" s="45"/>
      <c r="II8" s="45"/>
      <c r="IJ8" s="45"/>
      <c r="IK8" s="45"/>
      <c r="IL8" s="41"/>
      <c r="IM8" s="46"/>
      <c r="IN8" s="46"/>
      <c r="IO8" s="46"/>
      <c r="IP8" s="19"/>
      <c r="IQ8" s="41"/>
      <c r="IR8" s="18"/>
      <c r="IS8" s="47"/>
      <c r="IT8" s="41"/>
    </row>
    <row r="9" spans="1:254" s="42" customFormat="1" ht="12.75">
      <c r="A9" s="20" t="s">
        <v>32</v>
      </c>
      <c r="B9" s="20"/>
      <c r="C9" s="21"/>
      <c r="D9" s="22">
        <f>IF(MOD(SUM($M9+$T9+$AA9+$AH9+$AO9+$AV9),1)&gt;=0.6,INT(SUM($M9+$T9+$AA9+$AH9+$AO9+$AV9))+1+MOD(SUM($M9+$T9+$AA9+$AH9+$AO9+$AV9),1)-0.6,SUM($M9+$T9+$AA9+$AH9+$AO9+$AV9))</f>
        <v>190.6</v>
      </c>
      <c r="E9" s="23">
        <f>$N9+$U9+$AB9+$AI9+$AP9+$AW9</f>
        <v>18</v>
      </c>
      <c r="F9" s="24">
        <f>$O9+$V9+$AC9+$AJ9+$AQ9+$AX9</f>
        <v>876</v>
      </c>
      <c r="G9" s="23">
        <f>$P9+$W9+$AD9+$AK9+$AR9+$AY9</f>
        <v>59</v>
      </c>
      <c r="H9" s="23">
        <f>$Q9+X9+AE9+AL9+AS9+AZ9</f>
        <v>1</v>
      </c>
      <c r="I9" s="25" t="s">
        <v>33</v>
      </c>
      <c r="J9" s="22">
        <f>IF(G9&lt;&gt;0,F9/G9,"")</f>
        <v>14.847457627118644</v>
      </c>
      <c r="K9" s="22">
        <f>IF(D9&lt;&gt;0,F9/D9,"")</f>
        <v>4.59601259181532</v>
      </c>
      <c r="L9" s="22">
        <f>IF(G9&lt;&gt;0,(INT(D9)*6+(10*(D9-INT(D9))))/G9,"")</f>
        <v>19.423728813559322</v>
      </c>
      <c r="M9" s="26">
        <v>10</v>
      </c>
      <c r="N9" s="26">
        <v>1</v>
      </c>
      <c r="O9" s="26">
        <v>32</v>
      </c>
      <c r="P9" s="26">
        <v>5</v>
      </c>
      <c r="Q9" s="26"/>
      <c r="R9" s="27" t="s">
        <v>34</v>
      </c>
      <c r="S9" s="28">
        <f>IF(P9&lt;&gt;0,O9/P9,"")</f>
        <v>6.4</v>
      </c>
      <c r="T9" s="29">
        <v>40.2</v>
      </c>
      <c r="U9" s="29">
        <v>2</v>
      </c>
      <c r="V9" s="29">
        <v>269</v>
      </c>
      <c r="W9" s="29">
        <v>13</v>
      </c>
      <c r="X9" s="29"/>
      <c r="Y9" s="30" t="s">
        <v>35</v>
      </c>
      <c r="Z9" s="31">
        <f>IF(W9&lt;&gt;0,V9/W9,"")</f>
        <v>20.692307692307693</v>
      </c>
      <c r="AA9" s="32">
        <v>59.3</v>
      </c>
      <c r="AB9" s="32">
        <v>2</v>
      </c>
      <c r="AC9" s="32">
        <v>324</v>
      </c>
      <c r="AD9" s="33">
        <v>14</v>
      </c>
      <c r="AE9" s="33"/>
      <c r="AF9" s="33" t="s">
        <v>36</v>
      </c>
      <c r="AG9" s="28">
        <f>IF(AD9&lt;&gt;0,AC9/AD9,"")</f>
        <v>23.142857142857142</v>
      </c>
      <c r="AH9" s="34">
        <v>73.1</v>
      </c>
      <c r="AI9" s="34">
        <v>12</v>
      </c>
      <c r="AJ9" s="34">
        <v>233</v>
      </c>
      <c r="AK9" s="34">
        <v>23</v>
      </c>
      <c r="AL9" s="34">
        <v>1</v>
      </c>
      <c r="AM9" s="34" t="s">
        <v>33</v>
      </c>
      <c r="AN9" s="35">
        <f>IF(AK9&lt;&gt;0,AJ9/AK9,"")</f>
        <v>10.130434782608695</v>
      </c>
      <c r="AO9" s="36">
        <v>8</v>
      </c>
      <c r="AP9" s="36">
        <v>1</v>
      </c>
      <c r="AQ9" s="36">
        <v>18</v>
      </c>
      <c r="AR9" s="36">
        <v>4</v>
      </c>
      <c r="AS9" s="36"/>
      <c r="AT9" s="48" t="s">
        <v>37</v>
      </c>
      <c r="AU9" s="37">
        <f>IF(AR9&lt;&gt;0,AQ9/AR9,"")</f>
        <v>4.5</v>
      </c>
      <c r="AV9" s="38"/>
      <c r="AW9" s="38"/>
      <c r="AX9" s="39"/>
      <c r="AY9" s="40"/>
      <c r="AZ9" s="40"/>
      <c r="BA9" s="40"/>
      <c r="BB9" s="39">
        <f>IF(AY9&lt;&gt;0,AX9/AY9,"")</f>
      </c>
      <c r="BC9" s="41"/>
      <c r="BD9" s="41"/>
      <c r="BI9" s="41"/>
      <c r="BN9" s="41"/>
      <c r="BO9" s="43"/>
      <c r="BP9" s="43"/>
      <c r="BQ9" s="43"/>
      <c r="BR9" s="44"/>
      <c r="BS9" s="41"/>
      <c r="BT9" s="45"/>
      <c r="BU9" s="45"/>
      <c r="BV9" s="45"/>
      <c r="BW9" s="45"/>
      <c r="BX9" s="41"/>
      <c r="BY9" s="46"/>
      <c r="BZ9" s="46"/>
      <c r="CA9" s="46"/>
      <c r="CB9" s="19"/>
      <c r="CC9" s="41"/>
      <c r="CD9" s="18"/>
      <c r="CE9" s="47"/>
      <c r="CF9" s="41"/>
      <c r="CJ9" s="41"/>
      <c r="CK9" s="41"/>
      <c r="CL9" s="41"/>
      <c r="CQ9" s="41"/>
      <c r="CV9" s="41"/>
      <c r="CW9" s="43"/>
      <c r="CX9" s="43"/>
      <c r="CY9" s="43"/>
      <c r="CZ9" s="44"/>
      <c r="DA9" s="41"/>
      <c r="DB9" s="45"/>
      <c r="DC9" s="45"/>
      <c r="DD9" s="45"/>
      <c r="DE9" s="45"/>
      <c r="DF9" s="41"/>
      <c r="DG9" s="46"/>
      <c r="DH9" s="46"/>
      <c r="DI9" s="46"/>
      <c r="DJ9" s="19"/>
      <c r="DK9" s="41"/>
      <c r="DL9" s="18"/>
      <c r="DM9" s="47"/>
      <c r="DN9" s="41"/>
      <c r="DR9" s="41"/>
      <c r="DS9" s="41"/>
      <c r="DT9" s="41"/>
      <c r="DY9" s="41"/>
      <c r="ED9" s="41"/>
      <c r="EE9" s="43"/>
      <c r="EF9" s="43"/>
      <c r="EG9" s="43"/>
      <c r="EH9" s="44"/>
      <c r="EI9" s="41"/>
      <c r="EJ9" s="45"/>
      <c r="EK9" s="45"/>
      <c r="EL9" s="45"/>
      <c r="EM9" s="45"/>
      <c r="EN9" s="41"/>
      <c r="EO9" s="46"/>
      <c r="EP9" s="46"/>
      <c r="EQ9" s="46"/>
      <c r="ER9" s="19"/>
      <c r="ES9" s="41"/>
      <c r="ET9" s="18"/>
      <c r="EU9" s="47"/>
      <c r="EV9" s="41"/>
      <c r="EZ9" s="41"/>
      <c r="FA9" s="41"/>
      <c r="FB9" s="41"/>
      <c r="FG9" s="41"/>
      <c r="FL9" s="41"/>
      <c r="FM9" s="43"/>
      <c r="FN9" s="43"/>
      <c r="FO9" s="43"/>
      <c r="FP9" s="44"/>
      <c r="FQ9" s="41"/>
      <c r="FR9" s="45"/>
      <c r="FS9" s="45"/>
      <c r="FT9" s="45"/>
      <c r="FU9" s="45"/>
      <c r="FV9" s="41"/>
      <c r="FW9" s="46"/>
      <c r="FX9" s="46"/>
      <c r="FY9" s="46"/>
      <c r="FZ9" s="19"/>
      <c r="GA9" s="41"/>
      <c r="GB9" s="18"/>
      <c r="GC9" s="47"/>
      <c r="GD9" s="41"/>
      <c r="GH9" s="41"/>
      <c r="GI9" s="41"/>
      <c r="GJ9" s="41"/>
      <c r="GO9" s="41"/>
      <c r="GT9" s="41"/>
      <c r="GU9" s="43"/>
      <c r="GV9" s="43"/>
      <c r="GW9" s="43"/>
      <c r="GX9" s="44"/>
      <c r="GY9" s="41"/>
      <c r="GZ9" s="45"/>
      <c r="HA9" s="45"/>
      <c r="HB9" s="45"/>
      <c r="HC9" s="45"/>
      <c r="HD9" s="41"/>
      <c r="HE9" s="46"/>
      <c r="HF9" s="46"/>
      <c r="HG9" s="46"/>
      <c r="HH9" s="19"/>
      <c r="HI9" s="41"/>
      <c r="HJ9" s="18"/>
      <c r="HK9" s="47"/>
      <c r="HL9" s="41"/>
      <c r="HP9" s="41"/>
      <c r="HQ9" s="41"/>
      <c r="HR9" s="41"/>
      <c r="HW9" s="41"/>
      <c r="IB9" s="41"/>
      <c r="IC9" s="43"/>
      <c r="ID9" s="43"/>
      <c r="IE9" s="43"/>
      <c r="IF9" s="44"/>
      <c r="IG9" s="41"/>
      <c r="IH9" s="45"/>
      <c r="II9" s="45"/>
      <c r="IJ9" s="45"/>
      <c r="IK9" s="45"/>
      <c r="IL9" s="41"/>
      <c r="IM9" s="46"/>
      <c r="IN9" s="46"/>
      <c r="IO9" s="46"/>
      <c r="IP9" s="19"/>
      <c r="IQ9" s="41"/>
      <c r="IR9" s="18"/>
      <c r="IS9" s="47"/>
      <c r="IT9" s="41"/>
    </row>
    <row r="10" spans="1:254" s="42" customFormat="1" ht="12.75">
      <c r="A10" s="20" t="s">
        <v>38</v>
      </c>
      <c r="B10" s="20"/>
      <c r="C10" s="21"/>
      <c r="D10" s="22">
        <f>IF(MOD(SUM($M10+$T10+$AA10+$AH10+$AO10+$AV10),1)&gt;=0.6,INT(SUM($M10+$T10+$AA10+$AH10+$AO10+$AV10))+1+MOD(SUM($M10+$T10+$AA10+$AH10+$AO10+$AV10),1)-0.6,SUM($M10+$T10+$AA10+$AH10+$AO10+$AV10))</f>
        <v>183</v>
      </c>
      <c r="E10" s="23">
        <f>$N10+$U10+$AB10+$AI10+$AP10+$AW10</f>
        <v>38</v>
      </c>
      <c r="F10" s="24">
        <f>$O10+$V10+$AC10+$AJ10+$AQ10+$AX10</f>
        <v>625</v>
      </c>
      <c r="G10" s="23">
        <f>$P10+$W10+$AD10+$AK10+$AR10+$AY10</f>
        <v>35</v>
      </c>
      <c r="H10" s="23">
        <f>$Q10+X10+AE10+AL10+AS10+AZ10</f>
        <v>1</v>
      </c>
      <c r="I10" s="25" t="s">
        <v>39</v>
      </c>
      <c r="J10" s="22">
        <f>IF(G10&lt;&gt;0,F10/G10,"")</f>
        <v>17.857142857142858</v>
      </c>
      <c r="K10" s="22">
        <f>IF(D10&lt;&gt;0,F10/D10,"")</f>
        <v>3.4153005464480874</v>
      </c>
      <c r="L10" s="22">
        <f>IF(G10&lt;&gt;0,(INT(D10)*6+(10*(D10-INT(D10))))/G10,"")</f>
        <v>31.37142857142857</v>
      </c>
      <c r="M10" s="26">
        <f>87+96</f>
        <v>183</v>
      </c>
      <c r="N10" s="26">
        <f>16+22</f>
        <v>38</v>
      </c>
      <c r="O10" s="26">
        <f>343+282</f>
        <v>625</v>
      </c>
      <c r="P10" s="26">
        <f>18+17</f>
        <v>35</v>
      </c>
      <c r="Q10" s="26">
        <v>1</v>
      </c>
      <c r="R10" s="27" t="s">
        <v>39</v>
      </c>
      <c r="S10" s="28">
        <f>IF(P10&lt;&gt;0,O10/P10,"")</f>
        <v>17.857142857142858</v>
      </c>
      <c r="T10" s="29"/>
      <c r="U10" s="29"/>
      <c r="V10" s="29"/>
      <c r="W10" s="29"/>
      <c r="X10" s="29"/>
      <c r="Y10" s="29"/>
      <c r="Z10" s="31">
        <f>IF(W10&lt;&gt;0,V10/W10,"")</f>
      </c>
      <c r="AA10" s="32"/>
      <c r="AB10" s="32"/>
      <c r="AC10" s="32"/>
      <c r="AD10" s="33"/>
      <c r="AE10" s="33"/>
      <c r="AF10" s="33"/>
      <c r="AG10" s="28">
        <f>IF(AD10&lt;&gt;0,AC10/AD10,"")</f>
      </c>
      <c r="AH10" s="34"/>
      <c r="AI10" s="34"/>
      <c r="AJ10" s="34"/>
      <c r="AK10" s="34"/>
      <c r="AL10" s="34"/>
      <c r="AM10" s="34"/>
      <c r="AN10" s="35">
        <f>IF(AK10&lt;&gt;0,AJ10/AK10,"")</f>
      </c>
      <c r="AO10" s="36"/>
      <c r="AP10" s="36"/>
      <c r="AQ10" s="36"/>
      <c r="AR10" s="36"/>
      <c r="AS10" s="36"/>
      <c r="AT10" s="36"/>
      <c r="AU10" s="37">
        <f>IF(AR10&lt;&gt;0,AQ10/AR10,"")</f>
      </c>
      <c r="AV10" s="38"/>
      <c r="AW10" s="38"/>
      <c r="AX10" s="39"/>
      <c r="AY10" s="40"/>
      <c r="AZ10" s="40"/>
      <c r="BA10" s="40"/>
      <c r="BB10" s="39">
        <f>IF(AY10&lt;&gt;0,AX10/AY10,"")</f>
      </c>
      <c r="BC10" s="41"/>
      <c r="BD10" s="41"/>
      <c r="BI10" s="41"/>
      <c r="BN10" s="41"/>
      <c r="BO10" s="43"/>
      <c r="BP10" s="43"/>
      <c r="BQ10" s="43"/>
      <c r="BR10" s="44"/>
      <c r="BS10" s="41"/>
      <c r="BT10" s="45"/>
      <c r="BU10" s="45"/>
      <c r="BV10" s="45"/>
      <c r="BW10" s="45"/>
      <c r="BX10" s="41"/>
      <c r="BY10" s="46"/>
      <c r="BZ10" s="46"/>
      <c r="CA10" s="46"/>
      <c r="CB10" s="19"/>
      <c r="CC10" s="41"/>
      <c r="CD10" s="18"/>
      <c r="CE10" s="47"/>
      <c r="CF10" s="41"/>
      <c r="CJ10" s="41"/>
      <c r="CK10" s="41"/>
      <c r="CL10" s="41"/>
      <c r="CQ10" s="41"/>
      <c r="CV10" s="41"/>
      <c r="CW10" s="43"/>
      <c r="CX10" s="43"/>
      <c r="CY10" s="43"/>
      <c r="CZ10" s="44"/>
      <c r="DA10" s="41"/>
      <c r="DB10" s="45"/>
      <c r="DC10" s="45"/>
      <c r="DD10" s="45"/>
      <c r="DE10" s="45"/>
      <c r="DF10" s="41"/>
      <c r="DG10" s="46"/>
      <c r="DH10" s="46"/>
      <c r="DI10" s="46"/>
      <c r="DJ10" s="19"/>
      <c r="DK10" s="41"/>
      <c r="DL10" s="18"/>
      <c r="DM10" s="47"/>
      <c r="DN10" s="41"/>
      <c r="DR10" s="41"/>
      <c r="DS10" s="41"/>
      <c r="DT10" s="41"/>
      <c r="DY10" s="41"/>
      <c r="ED10" s="41"/>
      <c r="EE10" s="43"/>
      <c r="EF10" s="43"/>
      <c r="EG10" s="43"/>
      <c r="EH10" s="44"/>
      <c r="EI10" s="41"/>
      <c r="EJ10" s="45"/>
      <c r="EK10" s="45"/>
      <c r="EL10" s="45"/>
      <c r="EM10" s="45"/>
      <c r="EN10" s="41"/>
      <c r="EO10" s="46"/>
      <c r="EP10" s="46"/>
      <c r="EQ10" s="46"/>
      <c r="ER10" s="19"/>
      <c r="ES10" s="41"/>
      <c r="ET10" s="18"/>
      <c r="EU10" s="47"/>
      <c r="EV10" s="41"/>
      <c r="EZ10" s="41"/>
      <c r="FA10" s="41"/>
      <c r="FB10" s="41"/>
      <c r="FG10" s="41"/>
      <c r="FL10" s="41"/>
      <c r="FM10" s="43"/>
      <c r="FN10" s="43"/>
      <c r="FO10" s="43"/>
      <c r="FP10" s="44"/>
      <c r="FQ10" s="41"/>
      <c r="FR10" s="45"/>
      <c r="FS10" s="45"/>
      <c r="FT10" s="45"/>
      <c r="FU10" s="45"/>
      <c r="FV10" s="41"/>
      <c r="FW10" s="46"/>
      <c r="FX10" s="46"/>
      <c r="FY10" s="46"/>
      <c r="FZ10" s="19"/>
      <c r="GA10" s="41"/>
      <c r="GB10" s="18"/>
      <c r="GC10" s="47"/>
      <c r="GD10" s="41"/>
      <c r="GH10" s="41"/>
      <c r="GI10" s="41"/>
      <c r="GJ10" s="41"/>
      <c r="GO10" s="41"/>
      <c r="GT10" s="41"/>
      <c r="GU10" s="43"/>
      <c r="GV10" s="43"/>
      <c r="GW10" s="43"/>
      <c r="GX10" s="44"/>
      <c r="GY10" s="41"/>
      <c r="GZ10" s="45"/>
      <c r="HA10" s="45"/>
      <c r="HB10" s="45"/>
      <c r="HC10" s="45"/>
      <c r="HD10" s="41"/>
      <c r="HE10" s="46"/>
      <c r="HF10" s="46"/>
      <c r="HG10" s="46"/>
      <c r="HH10" s="19"/>
      <c r="HI10" s="41"/>
      <c r="HJ10" s="18"/>
      <c r="HK10" s="47"/>
      <c r="HL10" s="41"/>
      <c r="HP10" s="41"/>
      <c r="HQ10" s="41"/>
      <c r="HR10" s="41"/>
      <c r="HW10" s="41"/>
      <c r="IB10" s="41"/>
      <c r="IC10" s="43"/>
      <c r="ID10" s="43"/>
      <c r="IE10" s="43"/>
      <c r="IF10" s="44"/>
      <c r="IG10" s="41"/>
      <c r="IH10" s="45"/>
      <c r="II10" s="45"/>
      <c r="IJ10" s="45"/>
      <c r="IK10" s="45"/>
      <c r="IL10" s="41"/>
      <c r="IM10" s="46"/>
      <c r="IN10" s="46"/>
      <c r="IO10" s="46"/>
      <c r="IP10" s="19"/>
      <c r="IQ10" s="41"/>
      <c r="IR10" s="18"/>
      <c r="IS10" s="47"/>
      <c r="IT10" s="41"/>
    </row>
    <row r="11" spans="1:254" s="42" customFormat="1" ht="12.75">
      <c r="A11" s="20" t="s">
        <v>40</v>
      </c>
      <c r="B11" s="20"/>
      <c r="C11" s="21"/>
      <c r="D11" s="22">
        <f>IF(MOD(SUM($M11+$T11+$AA11+$AH11+$AO11+$AV11),1)&gt;=0.6,INT(SUM($M11+$T11+$AA11+$AH11+$AO11+$AV11))+1+MOD(SUM($M11+$T11+$AA11+$AH11+$AO11+$AV11),1)-0.6,SUM($M11+$T11+$AA11+$AH11+$AO11+$AV11))</f>
        <v>686.2</v>
      </c>
      <c r="E11" s="23">
        <f>$N11+$U11+$AB11+$AI11+$AP11+$AW11</f>
        <v>122</v>
      </c>
      <c r="F11" s="24">
        <f>$O11+$V11+$AC11+$AJ11+$AQ11+$AX11</f>
        <v>2416</v>
      </c>
      <c r="G11" s="23">
        <f>$P11+$W11+$AD11+$AK11+$AR11+$AY11</f>
        <v>180</v>
      </c>
      <c r="H11" s="23">
        <f>$Q11+X11+AE11+AL11+AS11+AZ11</f>
        <v>5</v>
      </c>
      <c r="I11" s="25" t="s">
        <v>41</v>
      </c>
      <c r="J11" s="22">
        <f>IF(G11&lt;&gt;0,F11/G11,"")</f>
        <v>13.422222222222222</v>
      </c>
      <c r="K11" s="22">
        <f>IF(D11&lt;&gt;0,F11/D11,"")</f>
        <v>3.52083940542116</v>
      </c>
      <c r="L11" s="22">
        <f>IF(G11&lt;&gt;0,(INT(D11)*6+(10*(D11-INT(D11))))/G11,"")</f>
        <v>22.877777777777776</v>
      </c>
      <c r="M11" s="26">
        <v>54.3</v>
      </c>
      <c r="N11" s="26">
        <v>8</v>
      </c>
      <c r="O11" s="26">
        <v>181</v>
      </c>
      <c r="P11" s="26">
        <v>12</v>
      </c>
      <c r="Q11" s="26"/>
      <c r="R11" s="27" t="s">
        <v>42</v>
      </c>
      <c r="S11" s="28">
        <f>IF(P11&lt;&gt;0,O11/P11,"")</f>
        <v>15.083333333333334</v>
      </c>
      <c r="T11" s="29">
        <v>306.3</v>
      </c>
      <c r="U11" s="29">
        <v>44</v>
      </c>
      <c r="V11" s="29">
        <v>1239</v>
      </c>
      <c r="W11" s="29">
        <v>71</v>
      </c>
      <c r="X11" s="29">
        <v>3</v>
      </c>
      <c r="Y11" s="30" t="s">
        <v>43</v>
      </c>
      <c r="Z11" s="31">
        <f>IF(W11&lt;&gt;0,V11/W11,"")</f>
        <v>17.450704225352112</v>
      </c>
      <c r="AA11" s="32">
        <f>141.1+19</f>
        <v>160.1</v>
      </c>
      <c r="AB11" s="32">
        <v>25</v>
      </c>
      <c r="AC11" s="32">
        <v>490</v>
      </c>
      <c r="AD11" s="33">
        <v>42</v>
      </c>
      <c r="AE11" s="33">
        <v>1</v>
      </c>
      <c r="AF11" s="33" t="s">
        <v>44</v>
      </c>
      <c r="AG11" s="28">
        <f>IF(AD11&lt;&gt;0,AC11/AD11,"")</f>
        <v>11.666666666666666</v>
      </c>
      <c r="AH11" s="34">
        <f>(22.5+8+34.4)+6</f>
        <v>70.9</v>
      </c>
      <c r="AI11" s="34">
        <v>13</v>
      </c>
      <c r="AJ11" s="34">
        <f>(91+44+97)+13</f>
        <v>245</v>
      </c>
      <c r="AK11" s="34">
        <f>(11+12)+2</f>
        <v>25</v>
      </c>
      <c r="AL11" s="34">
        <v>1</v>
      </c>
      <c r="AM11" s="34" t="s">
        <v>45</v>
      </c>
      <c r="AN11" s="35">
        <f>IF(AK11&lt;&gt;0,AJ11/AK11,"")</f>
        <v>9.8</v>
      </c>
      <c r="AO11" s="36">
        <v>94.2</v>
      </c>
      <c r="AP11" s="36">
        <v>32</v>
      </c>
      <c r="AQ11" s="36">
        <v>261</v>
      </c>
      <c r="AR11" s="36">
        <v>30</v>
      </c>
      <c r="AS11" s="36"/>
      <c r="AT11" s="48" t="s">
        <v>46</v>
      </c>
      <c r="AU11" s="37">
        <f>IF(AR11&lt;&gt;0,AQ11/AR11,"")</f>
        <v>8.7</v>
      </c>
      <c r="AV11" s="38"/>
      <c r="AW11" s="38"/>
      <c r="AX11" s="39"/>
      <c r="AY11" s="40"/>
      <c r="AZ11" s="40"/>
      <c r="BA11" s="40"/>
      <c r="BB11" s="39">
        <f>IF(AY11&lt;&gt;0,AX11/AY11,"")</f>
      </c>
      <c r="BC11" s="41"/>
      <c r="BD11" s="41"/>
      <c r="BI11" s="41"/>
      <c r="BN11" s="41"/>
      <c r="BO11" s="43"/>
      <c r="BP11" s="43"/>
      <c r="BQ11" s="43"/>
      <c r="BR11" s="44"/>
      <c r="BS11" s="41"/>
      <c r="BT11" s="45"/>
      <c r="BU11" s="45"/>
      <c r="BV11" s="45"/>
      <c r="BW11" s="45"/>
      <c r="BX11" s="41"/>
      <c r="BY11" s="46"/>
      <c r="BZ11" s="46"/>
      <c r="CA11" s="46"/>
      <c r="CB11" s="19"/>
      <c r="CC11" s="41"/>
      <c r="CD11" s="18"/>
      <c r="CE11" s="47"/>
      <c r="CF11" s="41"/>
      <c r="CJ11" s="41"/>
      <c r="CK11" s="41"/>
      <c r="CL11" s="41"/>
      <c r="CQ11" s="41"/>
      <c r="CV11" s="41"/>
      <c r="CW11" s="43"/>
      <c r="CX11" s="43"/>
      <c r="CY11" s="43"/>
      <c r="CZ11" s="44"/>
      <c r="DA11" s="41"/>
      <c r="DB11" s="45"/>
      <c r="DC11" s="45"/>
      <c r="DD11" s="45"/>
      <c r="DE11" s="45"/>
      <c r="DF11" s="41"/>
      <c r="DG11" s="46"/>
      <c r="DH11" s="46"/>
      <c r="DI11" s="46"/>
      <c r="DJ11" s="19"/>
      <c r="DK11" s="41"/>
      <c r="DL11" s="18"/>
      <c r="DM11" s="47"/>
      <c r="DN11" s="41"/>
      <c r="DR11" s="41"/>
      <c r="DS11" s="41"/>
      <c r="DT11" s="41"/>
      <c r="DY11" s="41"/>
      <c r="ED11" s="41"/>
      <c r="EE11" s="43"/>
      <c r="EF11" s="43"/>
      <c r="EG11" s="43"/>
      <c r="EH11" s="44"/>
      <c r="EI11" s="41"/>
      <c r="EJ11" s="45"/>
      <c r="EK11" s="45"/>
      <c r="EL11" s="45"/>
      <c r="EM11" s="45"/>
      <c r="EN11" s="41"/>
      <c r="EO11" s="46"/>
      <c r="EP11" s="46"/>
      <c r="EQ11" s="46"/>
      <c r="ER11" s="19"/>
      <c r="ES11" s="41"/>
      <c r="ET11" s="18"/>
      <c r="EU11" s="47"/>
      <c r="EV11" s="41"/>
      <c r="EZ11" s="41"/>
      <c r="FA11" s="41"/>
      <c r="FB11" s="41"/>
      <c r="FG11" s="41"/>
      <c r="FL11" s="41"/>
      <c r="FM11" s="43"/>
      <c r="FN11" s="43"/>
      <c r="FO11" s="43"/>
      <c r="FP11" s="44"/>
      <c r="FQ11" s="41"/>
      <c r="FR11" s="45"/>
      <c r="FS11" s="45"/>
      <c r="FT11" s="45"/>
      <c r="FU11" s="45"/>
      <c r="FV11" s="41"/>
      <c r="FW11" s="46"/>
      <c r="FX11" s="46"/>
      <c r="FY11" s="46"/>
      <c r="FZ11" s="19"/>
      <c r="GA11" s="41"/>
      <c r="GB11" s="18"/>
      <c r="GC11" s="47"/>
      <c r="GD11" s="41"/>
      <c r="GH11" s="41"/>
      <c r="GI11" s="41"/>
      <c r="GJ11" s="41"/>
      <c r="GO11" s="41"/>
      <c r="GT11" s="41"/>
      <c r="GU11" s="43"/>
      <c r="GV11" s="43"/>
      <c r="GW11" s="43"/>
      <c r="GX11" s="44"/>
      <c r="GY11" s="41"/>
      <c r="GZ11" s="45"/>
      <c r="HA11" s="45"/>
      <c r="HB11" s="45"/>
      <c r="HC11" s="45"/>
      <c r="HD11" s="41"/>
      <c r="HE11" s="46"/>
      <c r="HF11" s="46"/>
      <c r="HG11" s="46"/>
      <c r="HH11" s="19"/>
      <c r="HI11" s="41"/>
      <c r="HJ11" s="18"/>
      <c r="HK11" s="47"/>
      <c r="HL11" s="41"/>
      <c r="HP11" s="41"/>
      <c r="HQ11" s="41"/>
      <c r="HR11" s="41"/>
      <c r="HW11" s="41"/>
      <c r="IB11" s="41"/>
      <c r="IC11" s="43"/>
      <c r="ID11" s="43"/>
      <c r="IE11" s="43"/>
      <c r="IF11" s="44"/>
      <c r="IG11" s="41"/>
      <c r="IH11" s="45"/>
      <c r="II11" s="45"/>
      <c r="IJ11" s="45"/>
      <c r="IK11" s="45"/>
      <c r="IL11" s="41"/>
      <c r="IM11" s="46"/>
      <c r="IN11" s="46"/>
      <c r="IO11" s="46"/>
      <c r="IP11" s="19"/>
      <c r="IQ11" s="41"/>
      <c r="IR11" s="18"/>
      <c r="IS11" s="47"/>
      <c r="IT11" s="41"/>
    </row>
    <row r="12" spans="1:254" s="42" customFormat="1" ht="12.75">
      <c r="A12" s="20" t="s">
        <v>47</v>
      </c>
      <c r="B12" s="20"/>
      <c r="C12" s="21"/>
      <c r="D12" s="22">
        <f>IF(MOD(SUM($M12+$T12+$AA12+$AH12+$AO12+$AV12),1)&gt;=0.6,INT(SUM($M12+$T12+$AA12+$AH12+$AO12+$AV12))+1+MOD(SUM($M12+$T12+$AA12+$AH12+$AO12+$AV12),1)-0.6,SUM($M12+$T12+$AA12+$AH12+$AO12+$AV12))</f>
        <v>4</v>
      </c>
      <c r="E12" s="23">
        <f>$N12+$U12+$AB12+$AI12+$AP12+$AW12</f>
        <v>2</v>
      </c>
      <c r="F12" s="24">
        <f>$O12+$V12+$AC12+$AJ12+$AQ12+$AX12</f>
        <v>3</v>
      </c>
      <c r="G12" s="23">
        <f>$P12+$W12+$AD12+$AK12+$AR12+$AY12</f>
        <v>3</v>
      </c>
      <c r="H12" s="23">
        <f>$Q12+X12+AE12+AL12+AS12+AZ12</f>
        <v>0</v>
      </c>
      <c r="I12" s="25" t="s">
        <v>48</v>
      </c>
      <c r="J12" s="22">
        <f>IF(G12&lt;&gt;0,F12/G12,"")</f>
        <v>1</v>
      </c>
      <c r="K12" s="22">
        <f>IF(D12&lt;&gt;0,F12/D12,"")</f>
        <v>0.75</v>
      </c>
      <c r="L12" s="22">
        <f>IF(G12&lt;&gt;0,(INT(D12)*6+(10*(D12-INT(D12))))/G12,"")</f>
        <v>8</v>
      </c>
      <c r="M12" s="26"/>
      <c r="N12" s="26"/>
      <c r="O12" s="26"/>
      <c r="P12" s="26"/>
      <c r="Q12" s="26"/>
      <c r="R12" s="27"/>
      <c r="S12" s="28">
        <f>IF(P12&lt;&gt;0,O12/P12,"")</f>
      </c>
      <c r="T12" s="29"/>
      <c r="U12" s="29"/>
      <c r="V12" s="29"/>
      <c r="W12" s="29"/>
      <c r="X12" s="29"/>
      <c r="Y12" s="30"/>
      <c r="Z12" s="31">
        <f>IF(W12&lt;&gt;0,V12/W12,"")</f>
      </c>
      <c r="AA12" s="32"/>
      <c r="AB12" s="32"/>
      <c r="AC12" s="32"/>
      <c r="AD12" s="33"/>
      <c r="AE12" s="33"/>
      <c r="AF12" s="33"/>
      <c r="AG12" s="28">
        <f>IF(AD12&lt;&gt;0,AC12/AD12,"")</f>
      </c>
      <c r="AH12" s="34">
        <v>4</v>
      </c>
      <c r="AI12" s="34">
        <v>2</v>
      </c>
      <c r="AJ12" s="34">
        <v>3</v>
      </c>
      <c r="AK12" s="34">
        <v>3</v>
      </c>
      <c r="AL12" s="34"/>
      <c r="AM12" s="34" t="s">
        <v>48</v>
      </c>
      <c r="AN12" s="35">
        <f>IF(AK12&lt;&gt;0,AJ12/AK12,"")</f>
        <v>1</v>
      </c>
      <c r="AO12" s="36"/>
      <c r="AP12" s="36"/>
      <c r="AQ12" s="36"/>
      <c r="AR12" s="36"/>
      <c r="AS12" s="36"/>
      <c r="AT12" s="48"/>
      <c r="AU12" s="37">
        <f>IF(AR12&lt;&gt;0,AQ12/AR12,"")</f>
      </c>
      <c r="AV12" s="38"/>
      <c r="AW12" s="38"/>
      <c r="AX12" s="39"/>
      <c r="AY12" s="40"/>
      <c r="AZ12" s="40"/>
      <c r="BA12" s="40"/>
      <c r="BB12" s="39">
        <f>IF(AY12&lt;&gt;0,AX12/AY12,"")</f>
      </c>
      <c r="BC12" s="41"/>
      <c r="BD12" s="41"/>
      <c r="BI12" s="41"/>
      <c r="BN12" s="41"/>
      <c r="BO12" s="43"/>
      <c r="BP12" s="43"/>
      <c r="BQ12" s="43"/>
      <c r="BR12" s="44"/>
      <c r="BS12" s="41"/>
      <c r="BT12" s="45"/>
      <c r="BU12" s="45"/>
      <c r="BV12" s="45"/>
      <c r="BW12" s="45"/>
      <c r="BX12" s="41"/>
      <c r="BY12" s="46"/>
      <c r="BZ12" s="46"/>
      <c r="CA12" s="46"/>
      <c r="CB12" s="19"/>
      <c r="CC12" s="41"/>
      <c r="CD12" s="18"/>
      <c r="CE12" s="47"/>
      <c r="CF12" s="41"/>
      <c r="CJ12" s="41"/>
      <c r="CK12" s="41"/>
      <c r="CL12" s="41"/>
      <c r="CQ12" s="41"/>
      <c r="CV12" s="41"/>
      <c r="CW12" s="43"/>
      <c r="CX12" s="43"/>
      <c r="CY12" s="43"/>
      <c r="CZ12" s="44"/>
      <c r="DA12" s="41"/>
      <c r="DB12" s="45"/>
      <c r="DC12" s="45"/>
      <c r="DD12" s="45"/>
      <c r="DE12" s="45"/>
      <c r="DF12" s="41"/>
      <c r="DG12" s="46"/>
      <c r="DH12" s="46"/>
      <c r="DI12" s="46"/>
      <c r="DJ12" s="19"/>
      <c r="DK12" s="41"/>
      <c r="DL12" s="18"/>
      <c r="DM12" s="47"/>
      <c r="DN12" s="41"/>
      <c r="DR12" s="41"/>
      <c r="DS12" s="41"/>
      <c r="DT12" s="41"/>
      <c r="DY12" s="41"/>
      <c r="ED12" s="41"/>
      <c r="EE12" s="43"/>
      <c r="EF12" s="43"/>
      <c r="EG12" s="43"/>
      <c r="EH12" s="44"/>
      <c r="EI12" s="41"/>
      <c r="EJ12" s="45"/>
      <c r="EK12" s="45"/>
      <c r="EL12" s="45"/>
      <c r="EM12" s="45"/>
      <c r="EN12" s="41"/>
      <c r="EO12" s="46"/>
      <c r="EP12" s="46"/>
      <c r="EQ12" s="46"/>
      <c r="ER12" s="19"/>
      <c r="ES12" s="41"/>
      <c r="ET12" s="18"/>
      <c r="EU12" s="47"/>
      <c r="EV12" s="41"/>
      <c r="EZ12" s="41"/>
      <c r="FA12" s="41"/>
      <c r="FB12" s="41"/>
      <c r="FG12" s="41"/>
      <c r="FL12" s="41"/>
      <c r="FM12" s="43"/>
      <c r="FN12" s="43"/>
      <c r="FO12" s="43"/>
      <c r="FP12" s="44"/>
      <c r="FQ12" s="41"/>
      <c r="FR12" s="45"/>
      <c r="FS12" s="45"/>
      <c r="FT12" s="45"/>
      <c r="FU12" s="45"/>
      <c r="FV12" s="41"/>
      <c r="FW12" s="46"/>
      <c r="FX12" s="46"/>
      <c r="FY12" s="46"/>
      <c r="FZ12" s="19"/>
      <c r="GA12" s="41"/>
      <c r="GB12" s="18"/>
      <c r="GC12" s="47"/>
      <c r="GD12" s="41"/>
      <c r="GH12" s="41"/>
      <c r="GI12" s="41"/>
      <c r="GJ12" s="41"/>
      <c r="GO12" s="41"/>
      <c r="GT12" s="41"/>
      <c r="GU12" s="43"/>
      <c r="GV12" s="43"/>
      <c r="GW12" s="43"/>
      <c r="GX12" s="44"/>
      <c r="GY12" s="41"/>
      <c r="GZ12" s="45"/>
      <c r="HA12" s="45"/>
      <c r="HB12" s="45"/>
      <c r="HC12" s="45"/>
      <c r="HD12" s="41"/>
      <c r="HE12" s="46"/>
      <c r="HF12" s="46"/>
      <c r="HG12" s="46"/>
      <c r="HH12" s="19"/>
      <c r="HI12" s="41"/>
      <c r="HJ12" s="18"/>
      <c r="HK12" s="47"/>
      <c r="HL12" s="41"/>
      <c r="HP12" s="41"/>
      <c r="HQ12" s="41"/>
      <c r="HR12" s="41"/>
      <c r="HW12" s="41"/>
      <c r="IB12" s="41"/>
      <c r="IC12" s="43"/>
      <c r="ID12" s="43"/>
      <c r="IE12" s="43"/>
      <c r="IF12" s="44"/>
      <c r="IG12" s="41"/>
      <c r="IH12" s="45"/>
      <c r="II12" s="45"/>
      <c r="IJ12" s="45"/>
      <c r="IK12" s="45"/>
      <c r="IL12" s="41"/>
      <c r="IM12" s="46"/>
      <c r="IN12" s="46"/>
      <c r="IO12" s="46"/>
      <c r="IP12" s="19"/>
      <c r="IQ12" s="41"/>
      <c r="IR12" s="18"/>
      <c r="IS12" s="47"/>
      <c r="IT12" s="41"/>
    </row>
    <row r="13" spans="1:254" s="42" customFormat="1" ht="12.75">
      <c r="A13" s="20" t="s">
        <v>49</v>
      </c>
      <c r="B13" s="20"/>
      <c r="C13" s="21"/>
      <c r="D13" s="22">
        <f>IF(MOD(SUM($M13+$T13+$AA13+$AH13+$AO13+$AV13),1)&gt;=0.6,INT(SUM($M13+$T13+$AA13+$AH13+$AO13+$AV13))+1+MOD(SUM($M13+$T13+$AA13+$AH13+$AO13+$AV13),1)-0.6,SUM($M13+$T13+$AA13+$AH13+$AO13+$AV13))</f>
        <v>7</v>
      </c>
      <c r="E13" s="23">
        <f>$N13+$U13+$AB13+$AI13+$AP13+$AW13</f>
        <v>1</v>
      </c>
      <c r="F13" s="24">
        <f>$O13+$V13+$AC13+$AJ13+$AQ13+$AX13</f>
        <v>36</v>
      </c>
      <c r="G13" s="23">
        <f>$P13+$W13+$AD13+$AK13+$AR13+$AY13</f>
        <v>1</v>
      </c>
      <c r="H13" s="23">
        <f>$Q13+X13+AE13+AL13+AS13+AZ13</f>
        <v>0</v>
      </c>
      <c r="I13" s="25" t="s">
        <v>50</v>
      </c>
      <c r="J13" s="22">
        <f>IF(G13&lt;&gt;0,F13/G13,"")</f>
        <v>36</v>
      </c>
      <c r="K13" s="22">
        <f>IF(D13&lt;&gt;0,F13/D13,"")</f>
        <v>5.142857142857143</v>
      </c>
      <c r="L13" s="22">
        <f>IF(G13&lt;&gt;0,(INT(D13)*6+(10*(D13-INT(D13))))/G13,"")</f>
        <v>42</v>
      </c>
      <c r="M13" s="26"/>
      <c r="N13" s="26"/>
      <c r="O13" s="26"/>
      <c r="P13" s="26"/>
      <c r="Q13" s="26"/>
      <c r="R13" s="26"/>
      <c r="S13" s="28">
        <f>IF(P13&lt;&gt;0,O13/P13,"")</f>
      </c>
      <c r="T13" s="29"/>
      <c r="U13" s="29"/>
      <c r="V13" s="29"/>
      <c r="W13" s="29"/>
      <c r="X13" s="29"/>
      <c r="Y13" s="29"/>
      <c r="Z13" s="31">
        <f>IF(W13&lt;&gt;0,V13/W13,"")</f>
      </c>
      <c r="AA13" s="32"/>
      <c r="AB13" s="32"/>
      <c r="AC13" s="32"/>
      <c r="AD13" s="33"/>
      <c r="AE13" s="33"/>
      <c r="AF13" s="33"/>
      <c r="AG13" s="28">
        <f>IF(AD13&lt;&gt;0,AC13/AD13,"")</f>
      </c>
      <c r="AH13" s="34">
        <v>7</v>
      </c>
      <c r="AI13" s="34">
        <v>1</v>
      </c>
      <c r="AJ13" s="34">
        <v>36</v>
      </c>
      <c r="AK13" s="34">
        <v>1</v>
      </c>
      <c r="AL13" s="34"/>
      <c r="AM13" s="34" t="s">
        <v>50</v>
      </c>
      <c r="AN13" s="35">
        <f>IF(AK13&lt;&gt;0,AJ13/AK13,"")</f>
        <v>36</v>
      </c>
      <c r="AO13" s="36"/>
      <c r="AP13" s="36"/>
      <c r="AQ13" s="36"/>
      <c r="AR13" s="36"/>
      <c r="AS13" s="36"/>
      <c r="AT13" s="36"/>
      <c r="AU13" s="37">
        <f>IF(AR13&lt;&gt;0,AQ13/AR13,"")</f>
      </c>
      <c r="AV13" s="38"/>
      <c r="AW13" s="38"/>
      <c r="AX13" s="39"/>
      <c r="AY13" s="40"/>
      <c r="AZ13" s="40"/>
      <c r="BA13" s="40"/>
      <c r="BB13" s="39">
        <f>IF(AY13&lt;&gt;0,AX13/AY13,"")</f>
      </c>
      <c r="BC13" s="41"/>
      <c r="BD13" s="41"/>
      <c r="BI13" s="41"/>
      <c r="BN13" s="41"/>
      <c r="BO13" s="43"/>
      <c r="BP13" s="43"/>
      <c r="BQ13" s="43"/>
      <c r="BR13" s="44"/>
      <c r="BS13" s="41"/>
      <c r="BT13" s="45"/>
      <c r="BU13" s="45"/>
      <c r="BV13" s="45"/>
      <c r="BW13" s="45"/>
      <c r="BX13" s="41"/>
      <c r="BY13" s="46"/>
      <c r="BZ13" s="46"/>
      <c r="CA13" s="46"/>
      <c r="CB13" s="19"/>
      <c r="CC13" s="41"/>
      <c r="CD13" s="18"/>
      <c r="CE13" s="47"/>
      <c r="CF13" s="41"/>
      <c r="CJ13" s="41"/>
      <c r="CK13" s="41"/>
      <c r="CL13" s="41"/>
      <c r="CQ13" s="41"/>
      <c r="CV13" s="41"/>
      <c r="CW13" s="43"/>
      <c r="CX13" s="43"/>
      <c r="CY13" s="43"/>
      <c r="CZ13" s="44"/>
      <c r="DA13" s="41"/>
      <c r="DB13" s="45"/>
      <c r="DC13" s="45"/>
      <c r="DD13" s="45"/>
      <c r="DE13" s="45"/>
      <c r="DF13" s="41"/>
      <c r="DG13" s="46"/>
      <c r="DH13" s="46"/>
      <c r="DI13" s="46"/>
      <c r="DJ13" s="19"/>
      <c r="DK13" s="41"/>
      <c r="DL13" s="18"/>
      <c r="DM13" s="47"/>
      <c r="DN13" s="41"/>
      <c r="DR13" s="41"/>
      <c r="DS13" s="41"/>
      <c r="DT13" s="41"/>
      <c r="DY13" s="41"/>
      <c r="ED13" s="41"/>
      <c r="EE13" s="43"/>
      <c r="EF13" s="43"/>
      <c r="EG13" s="43"/>
      <c r="EH13" s="44"/>
      <c r="EI13" s="41"/>
      <c r="EJ13" s="45"/>
      <c r="EK13" s="45"/>
      <c r="EL13" s="45"/>
      <c r="EM13" s="45"/>
      <c r="EN13" s="41"/>
      <c r="EO13" s="46"/>
      <c r="EP13" s="46"/>
      <c r="EQ13" s="46"/>
      <c r="ER13" s="19"/>
      <c r="ES13" s="41"/>
      <c r="ET13" s="18"/>
      <c r="EU13" s="47"/>
      <c r="EV13" s="41"/>
      <c r="EZ13" s="41"/>
      <c r="FA13" s="41"/>
      <c r="FB13" s="41"/>
      <c r="FG13" s="41"/>
      <c r="FL13" s="41"/>
      <c r="FM13" s="43"/>
      <c r="FN13" s="43"/>
      <c r="FO13" s="43"/>
      <c r="FP13" s="44"/>
      <c r="FQ13" s="41"/>
      <c r="FR13" s="45"/>
      <c r="FS13" s="45"/>
      <c r="FT13" s="45"/>
      <c r="FU13" s="45"/>
      <c r="FV13" s="41"/>
      <c r="FW13" s="46"/>
      <c r="FX13" s="46"/>
      <c r="FY13" s="46"/>
      <c r="FZ13" s="19"/>
      <c r="GA13" s="41"/>
      <c r="GB13" s="18"/>
      <c r="GC13" s="47"/>
      <c r="GD13" s="41"/>
      <c r="GH13" s="41"/>
      <c r="GI13" s="41"/>
      <c r="GJ13" s="41"/>
      <c r="GO13" s="41"/>
      <c r="GT13" s="41"/>
      <c r="GU13" s="43"/>
      <c r="GV13" s="43"/>
      <c r="GW13" s="43"/>
      <c r="GX13" s="44"/>
      <c r="GY13" s="41"/>
      <c r="GZ13" s="45"/>
      <c r="HA13" s="45"/>
      <c r="HB13" s="45"/>
      <c r="HC13" s="45"/>
      <c r="HD13" s="41"/>
      <c r="HE13" s="46"/>
      <c r="HF13" s="46"/>
      <c r="HG13" s="46"/>
      <c r="HH13" s="19"/>
      <c r="HI13" s="41"/>
      <c r="HJ13" s="18"/>
      <c r="HK13" s="47"/>
      <c r="HL13" s="41"/>
      <c r="HP13" s="41"/>
      <c r="HQ13" s="41"/>
      <c r="HR13" s="41"/>
      <c r="HW13" s="41"/>
      <c r="IB13" s="41"/>
      <c r="IC13" s="43"/>
      <c r="ID13" s="43"/>
      <c r="IE13" s="43"/>
      <c r="IF13" s="44"/>
      <c r="IG13" s="41"/>
      <c r="IH13" s="45"/>
      <c r="II13" s="45"/>
      <c r="IJ13" s="45"/>
      <c r="IK13" s="45"/>
      <c r="IL13" s="41"/>
      <c r="IM13" s="46"/>
      <c r="IN13" s="46"/>
      <c r="IO13" s="46"/>
      <c r="IP13" s="19"/>
      <c r="IQ13" s="41"/>
      <c r="IR13" s="18"/>
      <c r="IS13" s="47"/>
      <c r="IT13" s="41"/>
    </row>
    <row r="14" spans="1:254" s="42" customFormat="1" ht="12.75">
      <c r="A14" s="13" t="s">
        <v>51</v>
      </c>
      <c r="B14" s="13"/>
      <c r="C14" s="13"/>
      <c r="D14" s="22">
        <f>IF(MOD(SUM($M14+$T14+$AA14+$AH14+$AO14+$AV14),1)&gt;=0.6,INT(SUM($M14+$T14+$AA14+$AH14+$AO14+$AV14))+1+MOD(SUM($M14+$T14+$AA14+$AH14+$AO14+$AV14),1)-0.6,SUM($M14+$T14+$AA14+$AH14+$AO14+$AV14))</f>
        <v>21</v>
      </c>
      <c r="E14" s="23">
        <f>$N14+$U14+$AB14+$AI14+$AP14+$AW14</f>
        <v>2</v>
      </c>
      <c r="F14" s="24">
        <f>$O14+$V14+$AC14+$AJ14+$AQ14+$AX14</f>
        <v>99</v>
      </c>
      <c r="G14" s="23">
        <f>$P14+$W14+$AD14+$AK14+$AR14+$AY14</f>
        <v>3</v>
      </c>
      <c r="H14" s="23">
        <f>$Q14+X14+AE14+AL14+AS14+AZ14</f>
        <v>0</v>
      </c>
      <c r="I14" s="49" t="s">
        <v>52</v>
      </c>
      <c r="J14" s="22">
        <f>IF(G14&lt;&gt;0,F14/G14,"")</f>
        <v>33</v>
      </c>
      <c r="K14" s="22">
        <f>IF(D14&lt;&gt;0,F14/D14,"")</f>
        <v>4.714285714285714</v>
      </c>
      <c r="L14" s="22">
        <f>IF(G14&lt;&gt;0,(INT(D14)*6+(10*(D14-INT(D14))))/G14,"")</f>
        <v>42</v>
      </c>
      <c r="M14" s="50">
        <v>7</v>
      </c>
      <c r="N14" s="50">
        <v>1</v>
      </c>
      <c r="O14" s="50">
        <v>42</v>
      </c>
      <c r="P14" s="50">
        <v>0</v>
      </c>
      <c r="Q14" s="50"/>
      <c r="R14" s="51" t="s">
        <v>53</v>
      </c>
      <c r="S14" s="52">
        <f>IF(P14&lt;&gt;0,O14/P14,"")</f>
      </c>
      <c r="T14" s="53"/>
      <c r="U14" s="53"/>
      <c r="V14" s="53"/>
      <c r="W14" s="53"/>
      <c r="X14" s="53"/>
      <c r="Y14" s="53"/>
      <c r="Z14" s="54">
        <f>IF(W14&lt;&gt;0,V14/W14,"")</f>
      </c>
      <c r="AA14" s="50">
        <v>14</v>
      </c>
      <c r="AB14" s="50">
        <v>1</v>
      </c>
      <c r="AC14" s="50">
        <v>57</v>
      </c>
      <c r="AD14" s="50">
        <v>3</v>
      </c>
      <c r="AE14" s="50"/>
      <c r="AF14" s="51" t="s">
        <v>52</v>
      </c>
      <c r="AG14" s="52">
        <f>IF(AD14&lt;&gt;0,AC14/AD14,"")</f>
        <v>19</v>
      </c>
      <c r="AH14" s="55"/>
      <c r="AI14" s="55"/>
      <c r="AJ14" s="55"/>
      <c r="AK14" s="55"/>
      <c r="AL14" s="55"/>
      <c r="AM14" s="55"/>
      <c r="AN14" s="56">
        <f>IF(AK14&lt;&gt;0,AJ14/AK14,"")</f>
      </c>
      <c r="AO14" s="57"/>
      <c r="AP14" s="57"/>
      <c r="AQ14" s="57"/>
      <c r="AR14" s="57"/>
      <c r="AS14" s="57"/>
      <c r="AT14" s="57"/>
      <c r="AU14" s="58">
        <f>IF(AR14&lt;&gt;0,AQ14/AR14,"")</f>
      </c>
      <c r="AV14" s="59"/>
      <c r="AW14" s="59"/>
      <c r="AX14" s="59"/>
      <c r="AY14" s="59"/>
      <c r="AZ14" s="59"/>
      <c r="BA14" s="59"/>
      <c r="BB14" s="60">
        <f>IF(AY14&lt;&gt;0,AX14/AY14,"")</f>
      </c>
      <c r="BC14" s="41"/>
      <c r="BD14" s="41"/>
      <c r="BI14" s="41"/>
      <c r="BN14" s="41"/>
      <c r="BO14" s="43"/>
      <c r="BP14" s="43"/>
      <c r="BQ14" s="43"/>
      <c r="BR14" s="44"/>
      <c r="BS14" s="41"/>
      <c r="BT14" s="45"/>
      <c r="BU14" s="45"/>
      <c r="BV14" s="45"/>
      <c r="BW14" s="45"/>
      <c r="BX14" s="41"/>
      <c r="BY14" s="46"/>
      <c r="BZ14" s="46"/>
      <c r="CA14" s="46"/>
      <c r="CB14" s="19"/>
      <c r="CC14" s="41"/>
      <c r="CD14" s="18"/>
      <c r="CE14" s="47"/>
      <c r="CF14" s="41"/>
      <c r="CJ14" s="41"/>
      <c r="CK14" s="41"/>
      <c r="CL14" s="41"/>
      <c r="CQ14" s="41"/>
      <c r="CV14" s="41"/>
      <c r="CW14" s="43"/>
      <c r="CX14" s="43"/>
      <c r="CY14" s="43"/>
      <c r="CZ14" s="44"/>
      <c r="DA14" s="41"/>
      <c r="DB14" s="45"/>
      <c r="DC14" s="45"/>
      <c r="DD14" s="45"/>
      <c r="DE14" s="45"/>
      <c r="DF14" s="41"/>
      <c r="DG14" s="46"/>
      <c r="DH14" s="46"/>
      <c r="DI14" s="46"/>
      <c r="DJ14" s="19"/>
      <c r="DK14" s="41"/>
      <c r="DL14" s="18"/>
      <c r="DM14" s="47"/>
      <c r="DN14" s="41"/>
      <c r="DR14" s="41"/>
      <c r="DS14" s="41"/>
      <c r="DT14" s="41"/>
      <c r="DY14" s="41"/>
      <c r="ED14" s="41"/>
      <c r="EE14" s="43"/>
      <c r="EF14" s="43"/>
      <c r="EG14" s="43"/>
      <c r="EH14" s="44"/>
      <c r="EI14" s="41"/>
      <c r="EJ14" s="45"/>
      <c r="EK14" s="45"/>
      <c r="EL14" s="45"/>
      <c r="EM14" s="45"/>
      <c r="EN14" s="41"/>
      <c r="EO14" s="46"/>
      <c r="EP14" s="46"/>
      <c r="EQ14" s="46"/>
      <c r="ER14" s="19"/>
      <c r="ES14" s="41"/>
      <c r="ET14" s="18"/>
      <c r="EU14" s="47"/>
      <c r="EV14" s="41"/>
      <c r="EZ14" s="41"/>
      <c r="FA14" s="41"/>
      <c r="FB14" s="41"/>
      <c r="FG14" s="41"/>
      <c r="FL14" s="41"/>
      <c r="FM14" s="43"/>
      <c r="FN14" s="43"/>
      <c r="FO14" s="43"/>
      <c r="FP14" s="44"/>
      <c r="FQ14" s="41"/>
      <c r="FR14" s="45"/>
      <c r="FS14" s="45"/>
      <c r="FT14" s="45"/>
      <c r="FU14" s="45"/>
      <c r="FV14" s="41"/>
      <c r="FW14" s="46"/>
      <c r="FX14" s="46"/>
      <c r="FY14" s="46"/>
      <c r="FZ14" s="19"/>
      <c r="GA14" s="41"/>
      <c r="GB14" s="18"/>
      <c r="GC14" s="47"/>
      <c r="GD14" s="41"/>
      <c r="GH14" s="41"/>
      <c r="GI14" s="41"/>
      <c r="GJ14" s="41"/>
      <c r="GO14" s="41"/>
      <c r="GT14" s="41"/>
      <c r="GU14" s="43"/>
      <c r="GV14" s="43"/>
      <c r="GW14" s="43"/>
      <c r="GX14" s="44"/>
      <c r="GY14" s="41"/>
      <c r="GZ14" s="45"/>
      <c r="HA14" s="45"/>
      <c r="HB14" s="45"/>
      <c r="HC14" s="45"/>
      <c r="HD14" s="41"/>
      <c r="HE14" s="46"/>
      <c r="HF14" s="46"/>
      <c r="HG14" s="46"/>
      <c r="HH14" s="19"/>
      <c r="HI14" s="41"/>
      <c r="HJ14" s="18"/>
      <c r="HK14" s="47"/>
      <c r="HL14" s="41"/>
      <c r="HP14" s="41"/>
      <c r="HQ14" s="41"/>
      <c r="HR14" s="41"/>
      <c r="HW14" s="41"/>
      <c r="IB14" s="41"/>
      <c r="IC14" s="43"/>
      <c r="ID14" s="43"/>
      <c r="IE14" s="43"/>
      <c r="IF14" s="44"/>
      <c r="IG14" s="41"/>
      <c r="IH14" s="45"/>
      <c r="II14" s="45"/>
      <c r="IJ14" s="45"/>
      <c r="IK14" s="45"/>
      <c r="IL14" s="41"/>
      <c r="IM14" s="46"/>
      <c r="IN14" s="46"/>
      <c r="IO14" s="46"/>
      <c r="IP14" s="19"/>
      <c r="IQ14" s="41"/>
      <c r="IR14" s="18"/>
      <c r="IS14" s="47"/>
      <c r="IT14" s="41"/>
    </row>
    <row r="15" spans="1:254" s="42" customFormat="1" ht="12.75">
      <c r="A15" s="13" t="s">
        <v>54</v>
      </c>
      <c r="B15" s="13"/>
      <c r="C15" s="13"/>
      <c r="D15" s="22">
        <f>IF(MOD(SUM($M15+$T15+$AA15+$AH15+$AO15+$AV15),1)&gt;=0.6,INT(SUM($M15+$T15+$AA15+$AH15+$AO15+$AV15))+1+MOD(SUM($M15+$T15+$AA15+$AH15+$AO15+$AV15),1)-0.6,SUM($M15+$T15+$AA15+$AH15+$AO15+$AV15))</f>
        <v>5</v>
      </c>
      <c r="E15" s="23">
        <f>$N15+$U15+$AB15+$AI15+$AP15+$AW15</f>
        <v>0</v>
      </c>
      <c r="F15" s="24">
        <f>$O15+$V15+$AC15+$AJ15+$AQ15+$AX15</f>
        <v>50</v>
      </c>
      <c r="G15" s="23">
        <f>$P15+$W15+$AD15+$AK15+$AR15+$AY15</f>
        <v>0</v>
      </c>
      <c r="H15" s="23">
        <f>$Q15+X15+AE15+AL15+AS15+AZ15</f>
        <v>0</v>
      </c>
      <c r="I15" s="49" t="s">
        <v>55</v>
      </c>
      <c r="J15" s="22">
        <f>IF(G15&lt;&gt;0,F15/G15,"")</f>
      </c>
      <c r="K15" s="22">
        <f>IF(D15&lt;&gt;0,F15/D15,"")</f>
        <v>10</v>
      </c>
      <c r="L15" s="22">
        <f>IF(G15&lt;&gt;0,(INT(D15)*6+(10*(D15-INT(D15))))/G15,"")</f>
      </c>
      <c r="M15" s="50"/>
      <c r="N15" s="50"/>
      <c r="O15" s="50"/>
      <c r="P15" s="50"/>
      <c r="Q15" s="50"/>
      <c r="R15" s="50"/>
      <c r="S15" s="52">
        <f>IF(P15&lt;&gt;0,O15/P15,"")</f>
      </c>
      <c r="T15" s="53"/>
      <c r="U15" s="53"/>
      <c r="V15" s="53"/>
      <c r="W15" s="53"/>
      <c r="X15" s="53"/>
      <c r="Y15" s="53"/>
      <c r="Z15" s="54">
        <f>IF(W15&lt;&gt;0,V15/W15,"")</f>
      </c>
      <c r="AA15" s="50">
        <v>5</v>
      </c>
      <c r="AB15" s="50">
        <v>0</v>
      </c>
      <c r="AC15" s="50">
        <v>50</v>
      </c>
      <c r="AD15" s="50">
        <v>0</v>
      </c>
      <c r="AE15" s="50"/>
      <c r="AF15" s="51" t="s">
        <v>55</v>
      </c>
      <c r="AG15" s="52">
        <f>IF(AD15&lt;&gt;0,AC15/AD15,"")</f>
      </c>
      <c r="AH15" s="55"/>
      <c r="AI15" s="55"/>
      <c r="AJ15" s="55"/>
      <c r="AK15" s="55"/>
      <c r="AL15" s="55"/>
      <c r="AM15" s="55"/>
      <c r="AN15" s="56">
        <f>IF(AK15&lt;&gt;0,AJ15/AK15,"")</f>
      </c>
      <c r="AO15" s="57"/>
      <c r="AP15" s="57"/>
      <c r="AQ15" s="57"/>
      <c r="AR15" s="57"/>
      <c r="AS15" s="57"/>
      <c r="AT15" s="57"/>
      <c r="AU15" s="58">
        <f>IF(AR15&lt;&gt;0,AQ15/AR15,"")</f>
      </c>
      <c r="AV15" s="59"/>
      <c r="AW15" s="59"/>
      <c r="AX15" s="59"/>
      <c r="AY15" s="59"/>
      <c r="AZ15" s="59"/>
      <c r="BA15" s="59"/>
      <c r="BB15" s="60">
        <f>IF(AY15&lt;&gt;0,AX15/AY15,"")</f>
      </c>
      <c r="BC15" s="41"/>
      <c r="BD15" s="41"/>
      <c r="BI15" s="41"/>
      <c r="BN15" s="41"/>
      <c r="BO15" s="43"/>
      <c r="BP15" s="43"/>
      <c r="BQ15" s="43"/>
      <c r="BR15" s="44"/>
      <c r="BS15" s="41"/>
      <c r="BT15" s="45"/>
      <c r="BU15" s="45"/>
      <c r="BV15" s="45"/>
      <c r="BW15" s="45"/>
      <c r="BX15" s="41"/>
      <c r="BY15" s="46"/>
      <c r="BZ15" s="46"/>
      <c r="CA15" s="46"/>
      <c r="CB15" s="19"/>
      <c r="CC15" s="41"/>
      <c r="CD15" s="18"/>
      <c r="CE15" s="47"/>
      <c r="CF15" s="41"/>
      <c r="CJ15" s="41"/>
      <c r="CK15" s="41"/>
      <c r="CL15" s="41"/>
      <c r="CQ15" s="41"/>
      <c r="CV15" s="41"/>
      <c r="CW15" s="43"/>
      <c r="CX15" s="43"/>
      <c r="CY15" s="43"/>
      <c r="CZ15" s="44"/>
      <c r="DA15" s="41"/>
      <c r="DB15" s="45"/>
      <c r="DC15" s="45"/>
      <c r="DD15" s="45"/>
      <c r="DE15" s="45"/>
      <c r="DF15" s="41"/>
      <c r="DG15" s="46"/>
      <c r="DH15" s="46"/>
      <c r="DI15" s="46"/>
      <c r="DJ15" s="19"/>
      <c r="DK15" s="41"/>
      <c r="DL15" s="18"/>
      <c r="DM15" s="47"/>
      <c r="DN15" s="41"/>
      <c r="DR15" s="41"/>
      <c r="DS15" s="41"/>
      <c r="DT15" s="41"/>
      <c r="DY15" s="41"/>
      <c r="ED15" s="41"/>
      <c r="EE15" s="43"/>
      <c r="EF15" s="43"/>
      <c r="EG15" s="43"/>
      <c r="EH15" s="44"/>
      <c r="EI15" s="41"/>
      <c r="EJ15" s="45"/>
      <c r="EK15" s="45"/>
      <c r="EL15" s="45"/>
      <c r="EM15" s="45"/>
      <c r="EN15" s="41"/>
      <c r="EO15" s="46"/>
      <c r="EP15" s="46"/>
      <c r="EQ15" s="46"/>
      <c r="ER15" s="19"/>
      <c r="ES15" s="41"/>
      <c r="ET15" s="18"/>
      <c r="EU15" s="47"/>
      <c r="EV15" s="41"/>
      <c r="EZ15" s="41"/>
      <c r="FA15" s="41"/>
      <c r="FB15" s="41"/>
      <c r="FG15" s="41"/>
      <c r="FL15" s="41"/>
      <c r="FM15" s="43"/>
      <c r="FN15" s="43"/>
      <c r="FO15" s="43"/>
      <c r="FP15" s="44"/>
      <c r="FQ15" s="41"/>
      <c r="FR15" s="45"/>
      <c r="FS15" s="45"/>
      <c r="FT15" s="45"/>
      <c r="FU15" s="45"/>
      <c r="FV15" s="41"/>
      <c r="FW15" s="46"/>
      <c r="FX15" s="46"/>
      <c r="FY15" s="46"/>
      <c r="FZ15" s="19"/>
      <c r="GA15" s="41"/>
      <c r="GB15" s="18"/>
      <c r="GC15" s="47"/>
      <c r="GD15" s="41"/>
      <c r="GH15" s="41"/>
      <c r="GI15" s="41"/>
      <c r="GJ15" s="41"/>
      <c r="GO15" s="41"/>
      <c r="GT15" s="41"/>
      <c r="GU15" s="43"/>
      <c r="GV15" s="43"/>
      <c r="GW15" s="43"/>
      <c r="GX15" s="44"/>
      <c r="GY15" s="41"/>
      <c r="GZ15" s="45"/>
      <c r="HA15" s="45"/>
      <c r="HB15" s="45"/>
      <c r="HC15" s="45"/>
      <c r="HD15" s="41"/>
      <c r="HE15" s="46"/>
      <c r="HF15" s="46"/>
      <c r="HG15" s="46"/>
      <c r="HH15" s="19"/>
      <c r="HI15" s="41"/>
      <c r="HJ15" s="18"/>
      <c r="HK15" s="47"/>
      <c r="HL15" s="41"/>
      <c r="HP15" s="41"/>
      <c r="HQ15" s="41"/>
      <c r="HR15" s="41"/>
      <c r="HW15" s="41"/>
      <c r="IB15" s="41"/>
      <c r="IC15" s="43"/>
      <c r="ID15" s="43"/>
      <c r="IE15" s="43"/>
      <c r="IF15" s="44"/>
      <c r="IG15" s="41"/>
      <c r="IH15" s="45"/>
      <c r="II15" s="45"/>
      <c r="IJ15" s="45"/>
      <c r="IK15" s="45"/>
      <c r="IL15" s="41"/>
      <c r="IM15" s="46"/>
      <c r="IN15" s="46"/>
      <c r="IO15" s="46"/>
      <c r="IP15" s="19"/>
      <c r="IQ15" s="41"/>
      <c r="IR15" s="18"/>
      <c r="IS15" s="47"/>
      <c r="IT15" s="41"/>
    </row>
    <row r="16" spans="1:254" s="42" customFormat="1" ht="12.75">
      <c r="A16" s="20" t="s">
        <v>56</v>
      </c>
      <c r="B16" s="20"/>
      <c r="C16" s="21"/>
      <c r="D16" s="22">
        <f>IF(MOD(SUM($M16+$T16+$AA16+$AH16+$AO16+$AV16),1)&gt;=0.6,INT(SUM($M16+$T16+$AA16+$AH16+$AO16+$AV16))+1+MOD(SUM($M16+$T16+$AA16+$AH16+$AO16+$AV16),1)-0.6,SUM($M16+$T16+$AA16+$AH16+$AO16+$AV16))</f>
        <v>16</v>
      </c>
      <c r="E16" s="23">
        <f>$N16+$U16+$AB16+$AI16+$AP16+$AW16</f>
        <v>2</v>
      </c>
      <c r="F16" s="24">
        <f>$O16+$V16+$AC16+$AJ16+$AQ16+$AX16</f>
        <v>47</v>
      </c>
      <c r="G16" s="23">
        <f>$P16+$W16+$AD16+$AK16+$AR16+$AY16</f>
        <v>5</v>
      </c>
      <c r="H16" s="23">
        <f>$Q16+X16+AE16+AL16+AS16+AZ16</f>
        <v>0</v>
      </c>
      <c r="I16" s="23"/>
      <c r="J16" s="22">
        <f>IF(G16&lt;&gt;0,F16/G16,"")</f>
        <v>9.4</v>
      </c>
      <c r="K16" s="22">
        <f>IF(D16&lt;&gt;0,F16/D16,"")</f>
        <v>2.9375</v>
      </c>
      <c r="L16" s="22">
        <f>IF(G16&lt;&gt;0,(INT(D16)*6+(10*(D16-INT(D16))))/G16,"")</f>
        <v>19.2</v>
      </c>
      <c r="M16" s="26"/>
      <c r="N16" s="26"/>
      <c r="O16" s="26"/>
      <c r="P16" s="26"/>
      <c r="Q16" s="26"/>
      <c r="R16" s="26"/>
      <c r="S16" s="28">
        <f>IF(P16&lt;&gt;0,O16/P16,"")</f>
      </c>
      <c r="T16" s="29"/>
      <c r="U16" s="29"/>
      <c r="V16" s="29"/>
      <c r="W16" s="29"/>
      <c r="X16" s="29"/>
      <c r="Y16" s="29"/>
      <c r="Z16" s="31">
        <f>IF(W16&lt;&gt;0,V16/W16,"")</f>
      </c>
      <c r="AA16" s="32"/>
      <c r="AB16" s="32"/>
      <c r="AC16" s="32"/>
      <c r="AD16" s="33"/>
      <c r="AE16" s="33"/>
      <c r="AF16" s="33"/>
      <c r="AG16" s="28">
        <f>IF(AD16&lt;&gt;0,AC16/AD16,"")</f>
      </c>
      <c r="AH16" s="34"/>
      <c r="AI16" s="34"/>
      <c r="AJ16" s="34"/>
      <c r="AK16" s="34"/>
      <c r="AL16" s="34"/>
      <c r="AM16" s="34"/>
      <c r="AN16" s="35">
        <f>IF(AK16&lt;&gt;0,AJ16/AK16,"")</f>
      </c>
      <c r="AO16" s="36">
        <v>16</v>
      </c>
      <c r="AP16" s="36">
        <v>2</v>
      </c>
      <c r="AQ16" s="36">
        <v>47</v>
      </c>
      <c r="AR16" s="36">
        <v>5</v>
      </c>
      <c r="AS16" s="36"/>
      <c r="AT16" s="48"/>
      <c r="AU16" s="37">
        <f>IF(AR16&lt;&gt;0,AQ16/AR16,"")</f>
        <v>9.4</v>
      </c>
      <c r="AV16" s="38"/>
      <c r="AW16" s="38"/>
      <c r="AX16" s="39"/>
      <c r="AY16" s="40"/>
      <c r="AZ16" s="40"/>
      <c r="BA16" s="40"/>
      <c r="BB16" s="39">
        <f>IF(AY16&lt;&gt;0,AX16/AY16,"")</f>
      </c>
      <c r="BC16" s="41"/>
      <c r="BD16" s="41"/>
      <c r="BI16" s="41"/>
      <c r="BN16" s="41"/>
      <c r="BO16" s="43"/>
      <c r="BP16" s="43"/>
      <c r="BQ16" s="43"/>
      <c r="BR16" s="44"/>
      <c r="BS16" s="41"/>
      <c r="BT16" s="45"/>
      <c r="BU16" s="45"/>
      <c r="BV16" s="45"/>
      <c r="BW16" s="45"/>
      <c r="BX16" s="41"/>
      <c r="BY16" s="46"/>
      <c r="BZ16" s="46"/>
      <c r="CA16" s="46"/>
      <c r="CB16" s="19"/>
      <c r="CC16" s="41"/>
      <c r="CD16" s="18"/>
      <c r="CE16" s="47"/>
      <c r="CF16" s="41"/>
      <c r="CJ16" s="41"/>
      <c r="CK16" s="41"/>
      <c r="CL16" s="41"/>
      <c r="CQ16" s="41"/>
      <c r="CV16" s="41"/>
      <c r="CW16" s="43"/>
      <c r="CX16" s="43"/>
      <c r="CY16" s="43"/>
      <c r="CZ16" s="44"/>
      <c r="DA16" s="41"/>
      <c r="DB16" s="45"/>
      <c r="DC16" s="45"/>
      <c r="DD16" s="45"/>
      <c r="DE16" s="45"/>
      <c r="DF16" s="41"/>
      <c r="DG16" s="46"/>
      <c r="DH16" s="46"/>
      <c r="DI16" s="46"/>
      <c r="DJ16" s="19"/>
      <c r="DK16" s="41"/>
      <c r="DL16" s="18"/>
      <c r="DM16" s="47"/>
      <c r="DN16" s="41"/>
      <c r="DR16" s="41"/>
      <c r="DS16" s="41"/>
      <c r="DT16" s="41"/>
      <c r="DY16" s="41"/>
      <c r="ED16" s="41"/>
      <c r="EE16" s="43"/>
      <c r="EF16" s="43"/>
      <c r="EG16" s="43"/>
      <c r="EH16" s="44"/>
      <c r="EI16" s="41"/>
      <c r="EJ16" s="45"/>
      <c r="EK16" s="45"/>
      <c r="EL16" s="45"/>
      <c r="EM16" s="45"/>
      <c r="EN16" s="41"/>
      <c r="EO16" s="46"/>
      <c r="EP16" s="46"/>
      <c r="EQ16" s="46"/>
      <c r="ER16" s="19"/>
      <c r="ES16" s="41"/>
      <c r="ET16" s="18"/>
      <c r="EU16" s="47"/>
      <c r="EV16" s="41"/>
      <c r="EZ16" s="41"/>
      <c r="FA16" s="41"/>
      <c r="FB16" s="41"/>
      <c r="FG16" s="41"/>
      <c r="FL16" s="41"/>
      <c r="FM16" s="43"/>
      <c r="FN16" s="43"/>
      <c r="FO16" s="43"/>
      <c r="FP16" s="44"/>
      <c r="FQ16" s="41"/>
      <c r="FR16" s="45"/>
      <c r="FS16" s="45"/>
      <c r="FT16" s="45"/>
      <c r="FU16" s="45"/>
      <c r="FV16" s="41"/>
      <c r="FW16" s="46"/>
      <c r="FX16" s="46"/>
      <c r="FY16" s="46"/>
      <c r="FZ16" s="19"/>
      <c r="GA16" s="41"/>
      <c r="GB16" s="18"/>
      <c r="GC16" s="47"/>
      <c r="GD16" s="41"/>
      <c r="GH16" s="41"/>
      <c r="GI16" s="41"/>
      <c r="GJ16" s="41"/>
      <c r="GO16" s="41"/>
      <c r="GT16" s="41"/>
      <c r="GU16" s="43"/>
      <c r="GV16" s="43"/>
      <c r="GW16" s="43"/>
      <c r="GX16" s="44"/>
      <c r="GY16" s="41"/>
      <c r="GZ16" s="45"/>
      <c r="HA16" s="45"/>
      <c r="HB16" s="45"/>
      <c r="HC16" s="45"/>
      <c r="HD16" s="41"/>
      <c r="HE16" s="46"/>
      <c r="HF16" s="46"/>
      <c r="HG16" s="46"/>
      <c r="HH16" s="19"/>
      <c r="HI16" s="41"/>
      <c r="HJ16" s="18"/>
      <c r="HK16" s="47"/>
      <c r="HL16" s="41"/>
      <c r="HP16" s="41"/>
      <c r="HQ16" s="41"/>
      <c r="HR16" s="41"/>
      <c r="HW16" s="41"/>
      <c r="IB16" s="41"/>
      <c r="IC16" s="43"/>
      <c r="ID16" s="43"/>
      <c r="IE16" s="43"/>
      <c r="IF16" s="44"/>
      <c r="IG16" s="41"/>
      <c r="IH16" s="45"/>
      <c r="II16" s="45"/>
      <c r="IJ16" s="45"/>
      <c r="IK16" s="45"/>
      <c r="IL16" s="41"/>
      <c r="IM16" s="46"/>
      <c r="IN16" s="46"/>
      <c r="IO16" s="46"/>
      <c r="IP16" s="19"/>
      <c r="IQ16" s="41"/>
      <c r="IR16" s="18"/>
      <c r="IS16" s="47"/>
      <c r="IT16" s="41"/>
    </row>
    <row r="17" spans="1:254" s="42" customFormat="1" ht="12.75">
      <c r="A17" s="20" t="s">
        <v>57</v>
      </c>
      <c r="B17" s="20"/>
      <c r="C17" s="21"/>
      <c r="D17" s="22">
        <f>IF(MOD(SUM($M17+$T17+$AA17+$AH17+$AO17+$AV17),1)&gt;=0.6,INT(SUM($M17+$T17+$AA17+$AH17+$AO17+$AV17))+1+MOD(SUM($M17+$T17+$AA17+$AH17+$AO17+$AV17),1)-0.6,SUM($M17+$T17+$AA17+$AH17+$AO17+$AV17))</f>
        <v>8.3</v>
      </c>
      <c r="E17" s="23">
        <f>$N17+$U17+$AB17+$AI17+$AP17+$AW17</f>
        <v>1</v>
      </c>
      <c r="F17" s="24">
        <f>$O17+$V17+$AC17+$AJ17+$AQ17+$AX17</f>
        <v>35</v>
      </c>
      <c r="G17" s="23">
        <f>$P17+$W17+$AD17+$AK17+$AR17+$AY17</f>
        <v>0</v>
      </c>
      <c r="H17" s="23">
        <f>$Q17+X17+AE17+AL17+AS17+AZ17</f>
        <v>0</v>
      </c>
      <c r="I17" s="25" t="s">
        <v>58</v>
      </c>
      <c r="J17" s="22">
        <f>IF(G17&lt;&gt;0,F17/G17,"")</f>
      </c>
      <c r="K17" s="22">
        <f>IF(D17&lt;&gt;0,F17/D17,"")</f>
        <v>4.216867469879518</v>
      </c>
      <c r="L17" s="22">
        <f>IF(G17&lt;&gt;0,(INT(D17)*6+(10*(D17-INT(D17))))/G17,"")</f>
      </c>
      <c r="M17" s="26"/>
      <c r="N17" s="26"/>
      <c r="O17" s="26"/>
      <c r="P17" s="26"/>
      <c r="Q17" s="26"/>
      <c r="R17" s="26"/>
      <c r="S17" s="28">
        <f>IF(P17&lt;&gt;0,O17/P17,"")</f>
      </c>
      <c r="T17" s="29">
        <v>0.3</v>
      </c>
      <c r="U17" s="29">
        <v>0</v>
      </c>
      <c r="V17" s="29">
        <v>2</v>
      </c>
      <c r="W17" s="29">
        <v>0</v>
      </c>
      <c r="X17" s="29"/>
      <c r="Y17" s="30" t="s">
        <v>58</v>
      </c>
      <c r="Z17" s="31">
        <f>IF(W17&lt;&gt;0,V17/W17,"")</f>
      </c>
      <c r="AA17" s="32"/>
      <c r="AB17" s="32"/>
      <c r="AC17" s="32"/>
      <c r="AD17" s="33"/>
      <c r="AE17" s="33"/>
      <c r="AF17" s="33"/>
      <c r="AG17" s="28">
        <f>IF(AD17&lt;&gt;0,AC17/AD17,"")</f>
      </c>
      <c r="AH17" s="34">
        <v>8</v>
      </c>
      <c r="AI17" s="34">
        <v>1</v>
      </c>
      <c r="AJ17" s="34">
        <v>33</v>
      </c>
      <c r="AK17" s="34">
        <v>0</v>
      </c>
      <c r="AL17" s="34"/>
      <c r="AM17" s="34" t="s">
        <v>59</v>
      </c>
      <c r="AN17" s="35">
        <f>IF(AK17&lt;&gt;0,AJ17/AK17,"")</f>
      </c>
      <c r="AO17" s="36"/>
      <c r="AP17" s="36"/>
      <c r="AQ17" s="36"/>
      <c r="AR17" s="36"/>
      <c r="AS17" s="36"/>
      <c r="AT17" s="36"/>
      <c r="AU17" s="37">
        <f>IF(AR17&lt;&gt;0,AQ17/AR17,"")</f>
      </c>
      <c r="AV17" s="38"/>
      <c r="AW17" s="38"/>
      <c r="AX17" s="39"/>
      <c r="AY17" s="40"/>
      <c r="AZ17" s="40"/>
      <c r="BA17" s="40"/>
      <c r="BB17" s="39">
        <f>IF(AY17&lt;&gt;0,AX17/AY17,"")</f>
      </c>
      <c r="BC17" s="41"/>
      <c r="BD17" s="41"/>
      <c r="BI17" s="41"/>
      <c r="BN17" s="41"/>
      <c r="BO17" s="43"/>
      <c r="BP17" s="43"/>
      <c r="BQ17" s="43"/>
      <c r="BR17" s="44"/>
      <c r="BS17" s="41"/>
      <c r="BT17" s="45"/>
      <c r="BU17" s="45"/>
      <c r="BV17" s="45"/>
      <c r="BW17" s="45"/>
      <c r="BX17" s="41"/>
      <c r="BY17" s="46"/>
      <c r="BZ17" s="46"/>
      <c r="CA17" s="46"/>
      <c r="CB17" s="19"/>
      <c r="CC17" s="41"/>
      <c r="CD17" s="18"/>
      <c r="CE17" s="47"/>
      <c r="CF17" s="41"/>
      <c r="CJ17" s="41"/>
      <c r="CK17" s="41"/>
      <c r="CL17" s="41"/>
      <c r="CQ17" s="41"/>
      <c r="CV17" s="41"/>
      <c r="CW17" s="43"/>
      <c r="CX17" s="43"/>
      <c r="CY17" s="43"/>
      <c r="CZ17" s="44"/>
      <c r="DA17" s="41"/>
      <c r="DB17" s="45"/>
      <c r="DC17" s="45"/>
      <c r="DD17" s="45"/>
      <c r="DE17" s="45"/>
      <c r="DF17" s="41"/>
      <c r="DG17" s="46"/>
      <c r="DH17" s="46"/>
      <c r="DI17" s="46"/>
      <c r="DJ17" s="19"/>
      <c r="DK17" s="41"/>
      <c r="DL17" s="18"/>
      <c r="DM17" s="47"/>
      <c r="DN17" s="41"/>
      <c r="DR17" s="41"/>
      <c r="DS17" s="41"/>
      <c r="DT17" s="41"/>
      <c r="DY17" s="41"/>
      <c r="ED17" s="41"/>
      <c r="EE17" s="43"/>
      <c r="EF17" s="43"/>
      <c r="EG17" s="43"/>
      <c r="EH17" s="44"/>
      <c r="EI17" s="41"/>
      <c r="EJ17" s="45"/>
      <c r="EK17" s="45"/>
      <c r="EL17" s="45"/>
      <c r="EM17" s="45"/>
      <c r="EN17" s="41"/>
      <c r="EO17" s="46"/>
      <c r="EP17" s="46"/>
      <c r="EQ17" s="46"/>
      <c r="ER17" s="19"/>
      <c r="ES17" s="41"/>
      <c r="ET17" s="18"/>
      <c r="EU17" s="47"/>
      <c r="EV17" s="41"/>
      <c r="EZ17" s="41"/>
      <c r="FA17" s="41"/>
      <c r="FB17" s="41"/>
      <c r="FG17" s="41"/>
      <c r="FL17" s="41"/>
      <c r="FM17" s="43"/>
      <c r="FN17" s="43"/>
      <c r="FO17" s="43"/>
      <c r="FP17" s="44"/>
      <c r="FQ17" s="41"/>
      <c r="FR17" s="45"/>
      <c r="FS17" s="45"/>
      <c r="FT17" s="45"/>
      <c r="FU17" s="45"/>
      <c r="FV17" s="41"/>
      <c r="FW17" s="46"/>
      <c r="FX17" s="46"/>
      <c r="FY17" s="46"/>
      <c r="FZ17" s="19"/>
      <c r="GA17" s="41"/>
      <c r="GB17" s="18"/>
      <c r="GC17" s="47"/>
      <c r="GD17" s="41"/>
      <c r="GH17" s="41"/>
      <c r="GI17" s="41"/>
      <c r="GJ17" s="41"/>
      <c r="GO17" s="41"/>
      <c r="GT17" s="41"/>
      <c r="GU17" s="43"/>
      <c r="GV17" s="43"/>
      <c r="GW17" s="43"/>
      <c r="GX17" s="44"/>
      <c r="GY17" s="41"/>
      <c r="GZ17" s="45"/>
      <c r="HA17" s="45"/>
      <c r="HB17" s="45"/>
      <c r="HC17" s="45"/>
      <c r="HD17" s="41"/>
      <c r="HE17" s="46"/>
      <c r="HF17" s="46"/>
      <c r="HG17" s="46"/>
      <c r="HH17" s="19"/>
      <c r="HI17" s="41"/>
      <c r="HJ17" s="18"/>
      <c r="HK17" s="47"/>
      <c r="HL17" s="41"/>
      <c r="HP17" s="41"/>
      <c r="HQ17" s="41"/>
      <c r="HR17" s="41"/>
      <c r="HW17" s="41"/>
      <c r="IB17" s="41"/>
      <c r="IC17" s="43"/>
      <c r="ID17" s="43"/>
      <c r="IE17" s="43"/>
      <c r="IF17" s="44"/>
      <c r="IG17" s="41"/>
      <c r="IH17" s="45"/>
      <c r="II17" s="45"/>
      <c r="IJ17" s="45"/>
      <c r="IK17" s="45"/>
      <c r="IL17" s="41"/>
      <c r="IM17" s="46"/>
      <c r="IN17" s="46"/>
      <c r="IO17" s="46"/>
      <c r="IP17" s="19"/>
      <c r="IQ17" s="41"/>
      <c r="IR17" s="18"/>
      <c r="IS17" s="47"/>
      <c r="IT17" s="41"/>
    </row>
    <row r="18" spans="1:254" s="42" customFormat="1" ht="12.75">
      <c r="A18" s="20" t="s">
        <v>60</v>
      </c>
      <c r="B18" s="20"/>
      <c r="C18" s="21"/>
      <c r="D18" s="22">
        <f>IF(MOD(SUM($M18+$T18+$AA18+$AH18+$AO18+$AV18),1)&gt;=0.6,INT(SUM($M18+$T18+$AA18+$AH18+$AO18+$AV18))+1+MOD(SUM($M18+$T18+$AA18+$AH18+$AO18+$AV18),1)-0.6,SUM($M18+$T18+$AA18+$AH18+$AO18+$AV18))</f>
        <v>8.4</v>
      </c>
      <c r="E18" s="23">
        <f>$N18+$U18+$AB18+$AI18+$AP18+$AW18</f>
        <v>2</v>
      </c>
      <c r="F18" s="24">
        <f>$O18+$V18+$AC18+$AJ18+$AQ18+$AX18</f>
        <v>39</v>
      </c>
      <c r="G18" s="23">
        <f>$P18+$W18+$AD18+$AK18+$AR18+$AY18</f>
        <v>3</v>
      </c>
      <c r="H18" s="23">
        <f>$Q18+X18+AE18+AL18+AS18+AZ18</f>
        <v>0</v>
      </c>
      <c r="I18" s="25" t="s">
        <v>61</v>
      </c>
      <c r="J18" s="22">
        <f>IF(G18&lt;&gt;0,F18/G18,"")</f>
        <v>13</v>
      </c>
      <c r="K18" s="22">
        <f>IF(D18&lt;&gt;0,F18/D18,"")</f>
        <v>4.642857142857142</v>
      </c>
      <c r="L18" s="22">
        <f>IF(G18&lt;&gt;0,(INT(D18)*6+(10*(D18-INT(D18))))/G18,"")</f>
        <v>17.333333333333332</v>
      </c>
      <c r="M18" s="26"/>
      <c r="N18" s="26"/>
      <c r="O18" s="26"/>
      <c r="P18" s="26"/>
      <c r="Q18" s="26"/>
      <c r="R18" s="26"/>
      <c r="S18" s="28">
        <f>IF(P18&lt;&gt;0,O18/P18,"")</f>
      </c>
      <c r="T18" s="29"/>
      <c r="U18" s="29"/>
      <c r="V18" s="29"/>
      <c r="W18" s="29"/>
      <c r="X18" s="29"/>
      <c r="Y18" s="29"/>
      <c r="Z18" s="31">
        <f>IF(W18&lt;&gt;0,V18/W18,"")</f>
      </c>
      <c r="AA18" s="32">
        <v>8.4</v>
      </c>
      <c r="AB18" s="32">
        <v>2</v>
      </c>
      <c r="AC18" s="32">
        <v>39</v>
      </c>
      <c r="AD18" s="33">
        <v>3</v>
      </c>
      <c r="AE18" s="33"/>
      <c r="AF18" s="33" t="s">
        <v>61</v>
      </c>
      <c r="AG18" s="28">
        <f>IF(AD18&lt;&gt;0,AC18/AD18,"")</f>
        <v>13</v>
      </c>
      <c r="AH18" s="34"/>
      <c r="AI18" s="34"/>
      <c r="AJ18" s="34"/>
      <c r="AK18" s="34"/>
      <c r="AL18" s="34"/>
      <c r="AM18" s="34"/>
      <c r="AN18" s="35">
        <f>IF(AK18&lt;&gt;0,AJ18/AK18,"")</f>
      </c>
      <c r="AO18" s="36"/>
      <c r="AP18" s="36"/>
      <c r="AQ18" s="36"/>
      <c r="AR18" s="36"/>
      <c r="AS18" s="36"/>
      <c r="AT18" s="36"/>
      <c r="AU18" s="37">
        <f>IF(AR18&lt;&gt;0,AQ18/AR18,"")</f>
      </c>
      <c r="AV18" s="38"/>
      <c r="AW18" s="38"/>
      <c r="AX18" s="39"/>
      <c r="AY18" s="40"/>
      <c r="AZ18" s="40"/>
      <c r="BA18" s="40"/>
      <c r="BB18" s="39">
        <f>IF(AY18&lt;&gt;0,AX18/AY18,"")</f>
      </c>
      <c r="BC18" s="41"/>
      <c r="BD18" s="41"/>
      <c r="BI18" s="41"/>
      <c r="BN18" s="41"/>
      <c r="BO18" s="43"/>
      <c r="BP18" s="43"/>
      <c r="BQ18" s="43"/>
      <c r="BR18" s="44"/>
      <c r="BS18" s="41"/>
      <c r="BT18" s="45"/>
      <c r="BU18" s="45"/>
      <c r="BV18" s="45"/>
      <c r="BW18" s="45"/>
      <c r="BX18" s="41"/>
      <c r="BY18" s="46"/>
      <c r="BZ18" s="46"/>
      <c r="CA18" s="46"/>
      <c r="CB18" s="19"/>
      <c r="CC18" s="41"/>
      <c r="CD18" s="18"/>
      <c r="CE18" s="47"/>
      <c r="CF18" s="41"/>
      <c r="CJ18" s="41"/>
      <c r="CK18" s="41"/>
      <c r="CL18" s="41"/>
      <c r="CQ18" s="41"/>
      <c r="CV18" s="41"/>
      <c r="CW18" s="43"/>
      <c r="CX18" s="43"/>
      <c r="CY18" s="43"/>
      <c r="CZ18" s="44"/>
      <c r="DA18" s="41"/>
      <c r="DB18" s="45"/>
      <c r="DC18" s="45"/>
      <c r="DD18" s="45"/>
      <c r="DE18" s="45"/>
      <c r="DF18" s="41"/>
      <c r="DG18" s="46"/>
      <c r="DH18" s="46"/>
      <c r="DI18" s="46"/>
      <c r="DJ18" s="19"/>
      <c r="DK18" s="41"/>
      <c r="DL18" s="18"/>
      <c r="DM18" s="47"/>
      <c r="DN18" s="41"/>
      <c r="DR18" s="41"/>
      <c r="DS18" s="41"/>
      <c r="DT18" s="41"/>
      <c r="DY18" s="41"/>
      <c r="ED18" s="41"/>
      <c r="EE18" s="43"/>
      <c r="EF18" s="43"/>
      <c r="EG18" s="43"/>
      <c r="EH18" s="44"/>
      <c r="EI18" s="41"/>
      <c r="EJ18" s="45"/>
      <c r="EK18" s="45"/>
      <c r="EL18" s="45"/>
      <c r="EM18" s="45"/>
      <c r="EN18" s="41"/>
      <c r="EO18" s="46"/>
      <c r="EP18" s="46"/>
      <c r="EQ18" s="46"/>
      <c r="ER18" s="19"/>
      <c r="ES18" s="41"/>
      <c r="ET18" s="18"/>
      <c r="EU18" s="47"/>
      <c r="EV18" s="41"/>
      <c r="EZ18" s="41"/>
      <c r="FA18" s="41"/>
      <c r="FB18" s="41"/>
      <c r="FG18" s="41"/>
      <c r="FL18" s="41"/>
      <c r="FM18" s="43"/>
      <c r="FN18" s="43"/>
      <c r="FO18" s="43"/>
      <c r="FP18" s="44"/>
      <c r="FQ18" s="41"/>
      <c r="FR18" s="45"/>
      <c r="FS18" s="45"/>
      <c r="FT18" s="45"/>
      <c r="FU18" s="45"/>
      <c r="FV18" s="41"/>
      <c r="FW18" s="46"/>
      <c r="FX18" s="46"/>
      <c r="FY18" s="46"/>
      <c r="FZ18" s="19"/>
      <c r="GA18" s="41"/>
      <c r="GB18" s="18"/>
      <c r="GC18" s="47"/>
      <c r="GD18" s="41"/>
      <c r="GH18" s="41"/>
      <c r="GI18" s="41"/>
      <c r="GJ18" s="41"/>
      <c r="GO18" s="41"/>
      <c r="GT18" s="41"/>
      <c r="GU18" s="43"/>
      <c r="GV18" s="43"/>
      <c r="GW18" s="43"/>
      <c r="GX18" s="44"/>
      <c r="GY18" s="41"/>
      <c r="GZ18" s="45"/>
      <c r="HA18" s="45"/>
      <c r="HB18" s="45"/>
      <c r="HC18" s="45"/>
      <c r="HD18" s="41"/>
      <c r="HE18" s="46"/>
      <c r="HF18" s="46"/>
      <c r="HG18" s="46"/>
      <c r="HH18" s="19"/>
      <c r="HI18" s="41"/>
      <c r="HJ18" s="18"/>
      <c r="HK18" s="47"/>
      <c r="HL18" s="41"/>
      <c r="HP18" s="41"/>
      <c r="HQ18" s="41"/>
      <c r="HR18" s="41"/>
      <c r="HW18" s="41"/>
      <c r="IB18" s="41"/>
      <c r="IC18" s="43"/>
      <c r="ID18" s="43"/>
      <c r="IE18" s="43"/>
      <c r="IF18" s="44"/>
      <c r="IG18" s="41"/>
      <c r="IH18" s="45"/>
      <c r="II18" s="45"/>
      <c r="IJ18" s="45"/>
      <c r="IK18" s="45"/>
      <c r="IL18" s="41"/>
      <c r="IM18" s="46"/>
      <c r="IN18" s="46"/>
      <c r="IO18" s="46"/>
      <c r="IP18" s="19"/>
      <c r="IQ18" s="41"/>
      <c r="IR18" s="18"/>
      <c r="IS18" s="47"/>
      <c r="IT18" s="41"/>
    </row>
    <row r="19" spans="1:254" s="42" customFormat="1" ht="12.75">
      <c r="A19" s="13" t="s">
        <v>62</v>
      </c>
      <c r="B19" s="13"/>
      <c r="C19" s="13"/>
      <c r="D19" s="22">
        <f>IF(MOD(SUM($M19+$T19+$AA19+$AH19+$AO19+$AV19),1)&gt;=0.6,INT(SUM($M19+$T19+$AA19+$AH19+$AO19+$AV19))+1+MOD(SUM($M19+$T19+$AA19+$AH19+$AO19+$AV19),1)-0.6,SUM($M19+$T19+$AA19+$AH19+$AO19+$AV19))</f>
        <v>5</v>
      </c>
      <c r="E19" s="23">
        <f>$N19+$U19+$AB19+$AI19+$AP19+$AW19</f>
        <v>1</v>
      </c>
      <c r="F19" s="24">
        <f>$O19+$V19+$AC19+$AJ19+$AQ19+$AX19</f>
        <v>15</v>
      </c>
      <c r="G19" s="23">
        <f>$P19+$W19+$AD19+$AK19+$AR19+$AY19</f>
        <v>1</v>
      </c>
      <c r="H19" s="23">
        <f>$Q19+X19+AE19+AL19+AS19+AZ19</f>
        <v>0</v>
      </c>
      <c r="I19" s="49" t="s">
        <v>63</v>
      </c>
      <c r="J19" s="22">
        <f>IF(G19&lt;&gt;0,F19/G19,"")</f>
        <v>15</v>
      </c>
      <c r="K19" s="22">
        <f>IF(D19&lt;&gt;0,F19/D19,"")</f>
        <v>3</v>
      </c>
      <c r="L19" s="22">
        <f>IF(G19&lt;&gt;0,(INT(D19)*6+(10*(D19-INT(D19))))/G19,"")</f>
        <v>30</v>
      </c>
      <c r="M19" s="50"/>
      <c r="N19" s="50"/>
      <c r="O19" s="50"/>
      <c r="P19" s="50"/>
      <c r="Q19" s="50"/>
      <c r="R19" s="50"/>
      <c r="S19" s="52">
        <f>IF(P19&lt;&gt;0,O19/P19,"")</f>
      </c>
      <c r="T19" s="53"/>
      <c r="U19" s="53"/>
      <c r="V19" s="53"/>
      <c r="W19" s="53"/>
      <c r="X19" s="53"/>
      <c r="Y19" s="53"/>
      <c r="Z19" s="54">
        <f>IF(W19&lt;&gt;0,V19/W19,"")</f>
      </c>
      <c r="AA19" s="50"/>
      <c r="AB19" s="50"/>
      <c r="AC19" s="50"/>
      <c r="AD19" s="50"/>
      <c r="AE19" s="50"/>
      <c r="AF19" s="50"/>
      <c r="AG19" s="52">
        <f>IF(AD19&lt;&gt;0,AC19/AD19,"")</f>
      </c>
      <c r="AH19" s="55">
        <v>5</v>
      </c>
      <c r="AI19" s="55">
        <v>1</v>
      </c>
      <c r="AJ19" s="55">
        <v>15</v>
      </c>
      <c r="AK19" s="55">
        <v>1</v>
      </c>
      <c r="AL19" s="55"/>
      <c r="AM19" s="61" t="s">
        <v>63</v>
      </c>
      <c r="AN19" s="56">
        <f>IF(AK19&lt;&gt;0,AJ19/AK19,"")</f>
        <v>15</v>
      </c>
      <c r="AO19" s="57"/>
      <c r="AP19" s="57"/>
      <c r="AQ19" s="57"/>
      <c r="AR19" s="57"/>
      <c r="AS19" s="57"/>
      <c r="AT19" s="57"/>
      <c r="AU19" s="58">
        <f>IF(AR19&lt;&gt;0,AQ19/AR19,"")</f>
      </c>
      <c r="AV19" s="59"/>
      <c r="AW19" s="59"/>
      <c r="AX19" s="59"/>
      <c r="AY19" s="59"/>
      <c r="AZ19" s="59"/>
      <c r="BA19" s="59"/>
      <c r="BB19" s="60">
        <f>IF(AY19&lt;&gt;0,AX19/AY19,"")</f>
      </c>
      <c r="BC19" s="41"/>
      <c r="BD19" s="41"/>
      <c r="BI19" s="41"/>
      <c r="BN19" s="41"/>
      <c r="BO19" s="43"/>
      <c r="BP19" s="43"/>
      <c r="BQ19" s="43"/>
      <c r="BR19" s="44"/>
      <c r="BS19" s="41"/>
      <c r="BT19" s="45"/>
      <c r="BU19" s="45"/>
      <c r="BV19" s="45"/>
      <c r="BW19" s="45"/>
      <c r="BX19" s="41"/>
      <c r="BY19" s="46"/>
      <c r="BZ19" s="46"/>
      <c r="CA19" s="46"/>
      <c r="CB19" s="19"/>
      <c r="CC19" s="41"/>
      <c r="CD19" s="18"/>
      <c r="CE19" s="47"/>
      <c r="CF19" s="41"/>
      <c r="CJ19" s="41"/>
      <c r="CK19" s="41"/>
      <c r="CL19" s="41"/>
      <c r="CQ19" s="41"/>
      <c r="CV19" s="41"/>
      <c r="CW19" s="43"/>
      <c r="CX19" s="43"/>
      <c r="CY19" s="43"/>
      <c r="CZ19" s="44"/>
      <c r="DA19" s="41"/>
      <c r="DB19" s="45"/>
      <c r="DC19" s="45"/>
      <c r="DD19" s="45"/>
      <c r="DE19" s="45"/>
      <c r="DF19" s="41"/>
      <c r="DG19" s="46"/>
      <c r="DH19" s="46"/>
      <c r="DI19" s="46"/>
      <c r="DJ19" s="19"/>
      <c r="DK19" s="41"/>
      <c r="DL19" s="18"/>
      <c r="DM19" s="47"/>
      <c r="DN19" s="41"/>
      <c r="DR19" s="41"/>
      <c r="DS19" s="41"/>
      <c r="DT19" s="41"/>
      <c r="DY19" s="41"/>
      <c r="ED19" s="41"/>
      <c r="EE19" s="43"/>
      <c r="EF19" s="43"/>
      <c r="EG19" s="43"/>
      <c r="EH19" s="44"/>
      <c r="EI19" s="41"/>
      <c r="EJ19" s="45"/>
      <c r="EK19" s="45"/>
      <c r="EL19" s="45"/>
      <c r="EM19" s="45"/>
      <c r="EN19" s="41"/>
      <c r="EO19" s="46"/>
      <c r="EP19" s="46"/>
      <c r="EQ19" s="46"/>
      <c r="ER19" s="19"/>
      <c r="ES19" s="41"/>
      <c r="ET19" s="18"/>
      <c r="EU19" s="47"/>
      <c r="EV19" s="41"/>
      <c r="EZ19" s="41"/>
      <c r="FA19" s="41"/>
      <c r="FB19" s="41"/>
      <c r="FG19" s="41"/>
      <c r="FL19" s="41"/>
      <c r="FM19" s="43"/>
      <c r="FN19" s="43"/>
      <c r="FO19" s="43"/>
      <c r="FP19" s="44"/>
      <c r="FQ19" s="41"/>
      <c r="FR19" s="45"/>
      <c r="FS19" s="45"/>
      <c r="FT19" s="45"/>
      <c r="FU19" s="45"/>
      <c r="FV19" s="41"/>
      <c r="FW19" s="46"/>
      <c r="FX19" s="46"/>
      <c r="FY19" s="46"/>
      <c r="FZ19" s="19"/>
      <c r="GA19" s="41"/>
      <c r="GB19" s="18"/>
      <c r="GC19" s="47"/>
      <c r="GD19" s="41"/>
      <c r="GH19" s="41"/>
      <c r="GI19" s="41"/>
      <c r="GJ19" s="41"/>
      <c r="GO19" s="41"/>
      <c r="GT19" s="41"/>
      <c r="GU19" s="43"/>
      <c r="GV19" s="43"/>
      <c r="GW19" s="43"/>
      <c r="GX19" s="44"/>
      <c r="GY19" s="41"/>
      <c r="GZ19" s="45"/>
      <c r="HA19" s="45"/>
      <c r="HB19" s="45"/>
      <c r="HC19" s="45"/>
      <c r="HD19" s="41"/>
      <c r="HE19" s="46"/>
      <c r="HF19" s="46"/>
      <c r="HG19" s="46"/>
      <c r="HH19" s="19"/>
      <c r="HI19" s="41"/>
      <c r="HJ19" s="18"/>
      <c r="HK19" s="47"/>
      <c r="HL19" s="41"/>
      <c r="HP19" s="41"/>
      <c r="HQ19" s="41"/>
      <c r="HR19" s="41"/>
      <c r="HW19" s="41"/>
      <c r="IB19" s="41"/>
      <c r="IC19" s="43"/>
      <c r="ID19" s="43"/>
      <c r="IE19" s="43"/>
      <c r="IF19" s="44"/>
      <c r="IG19" s="41"/>
      <c r="IH19" s="45"/>
      <c r="II19" s="45"/>
      <c r="IJ19" s="45"/>
      <c r="IK19" s="45"/>
      <c r="IL19" s="41"/>
      <c r="IM19" s="46"/>
      <c r="IN19" s="46"/>
      <c r="IO19" s="46"/>
      <c r="IP19" s="19"/>
      <c r="IQ19" s="41"/>
      <c r="IR19" s="18"/>
      <c r="IS19" s="47"/>
      <c r="IT19" s="41"/>
    </row>
    <row r="20" spans="1:254" s="42" customFormat="1" ht="12.75">
      <c r="A20" s="20" t="s">
        <v>64</v>
      </c>
      <c r="B20" s="20"/>
      <c r="C20" s="21"/>
      <c r="D20" s="22">
        <f>IF(MOD(SUM($M20+$T20+$AA20+$AH20+$AO20+$AV20),1)&gt;=0.6,INT(SUM($M20+$T20+$AA20+$AH20+$AO20+$AV20))+1+MOD(SUM($M20+$T20+$AA20+$AH20+$AO20+$AV20),1)-0.6,SUM($M20+$T20+$AA20+$AH20+$AO20+$AV20))</f>
        <v>21.4</v>
      </c>
      <c r="E20" s="23">
        <f>$N20+$U20+$AB20+$AI20+$AP20+$AW20</f>
        <v>4</v>
      </c>
      <c r="F20" s="24">
        <f>$O20+$V20+$AC20+$AJ20+$AQ20+$AX20</f>
        <v>84</v>
      </c>
      <c r="G20" s="23">
        <f>$P20+$W20+$AD20+$AK20+$AR20+$AY20</f>
        <v>6</v>
      </c>
      <c r="H20" s="23">
        <f>$Q20+X20+AE20+AL20+AS20+AZ20</f>
        <v>0</v>
      </c>
      <c r="I20" s="25" t="s">
        <v>65</v>
      </c>
      <c r="J20" s="22">
        <f>IF(G20&lt;&gt;0,F20/G20,"")</f>
        <v>14</v>
      </c>
      <c r="K20" s="22">
        <f>IF(D20&lt;&gt;0,F20/D20,"")</f>
        <v>3.9252336448598135</v>
      </c>
      <c r="L20" s="22">
        <f>IF(G20&lt;&gt;0,(INT(D20)*6+(10*(D20-INT(D20))))/G20,"")</f>
        <v>21.666666666666668</v>
      </c>
      <c r="M20" s="26"/>
      <c r="N20" s="26"/>
      <c r="O20" s="26"/>
      <c r="P20" s="26"/>
      <c r="Q20" s="26"/>
      <c r="R20" s="26"/>
      <c r="S20" s="28">
        <f>IF(P20&lt;&gt;0,O20/P20,"")</f>
      </c>
      <c r="T20" s="29"/>
      <c r="U20" s="29"/>
      <c r="V20" s="29"/>
      <c r="W20" s="29"/>
      <c r="X20" s="29"/>
      <c r="Y20" s="29"/>
      <c r="Z20" s="31">
        <f>IF(W20&lt;&gt;0,V20/W20,"")</f>
      </c>
      <c r="AA20" s="32">
        <v>21.4</v>
      </c>
      <c r="AB20" s="32">
        <v>4</v>
      </c>
      <c r="AC20" s="32">
        <v>84</v>
      </c>
      <c r="AD20" s="33">
        <v>6</v>
      </c>
      <c r="AE20" s="33"/>
      <c r="AF20" s="33" t="s">
        <v>65</v>
      </c>
      <c r="AG20" s="28">
        <f>IF(AD20&lt;&gt;0,AC20/AD20,"")</f>
        <v>14</v>
      </c>
      <c r="AH20" s="34"/>
      <c r="AI20" s="34"/>
      <c r="AJ20" s="34"/>
      <c r="AK20" s="34"/>
      <c r="AL20" s="34"/>
      <c r="AM20" s="34"/>
      <c r="AN20" s="35">
        <f>IF(AK20&lt;&gt;0,AJ20/AK20,"")</f>
      </c>
      <c r="AO20" s="36"/>
      <c r="AP20" s="36"/>
      <c r="AQ20" s="36"/>
      <c r="AR20" s="36"/>
      <c r="AS20" s="36"/>
      <c r="AT20" s="36"/>
      <c r="AU20" s="37">
        <f>IF(AR20&lt;&gt;0,AQ20/AR20,"")</f>
      </c>
      <c r="AV20" s="38"/>
      <c r="AW20" s="38"/>
      <c r="AX20" s="39"/>
      <c r="AY20" s="40"/>
      <c r="AZ20" s="40"/>
      <c r="BA20" s="40"/>
      <c r="BB20" s="39">
        <f>IF(AY20&lt;&gt;0,AX20/AY20,"")</f>
      </c>
      <c r="BC20" s="41"/>
      <c r="BD20" s="41"/>
      <c r="BI20" s="41"/>
      <c r="BN20" s="41"/>
      <c r="BO20" s="43"/>
      <c r="BP20" s="43"/>
      <c r="BQ20" s="43"/>
      <c r="BR20" s="44"/>
      <c r="BS20" s="41"/>
      <c r="BT20" s="45"/>
      <c r="BU20" s="45"/>
      <c r="BV20" s="45"/>
      <c r="BW20" s="45"/>
      <c r="BX20" s="41"/>
      <c r="BY20" s="46"/>
      <c r="BZ20" s="46"/>
      <c r="CA20" s="46"/>
      <c r="CB20" s="19"/>
      <c r="CC20" s="41"/>
      <c r="CD20" s="18"/>
      <c r="CE20" s="47"/>
      <c r="CF20" s="41"/>
      <c r="CJ20" s="41"/>
      <c r="CK20" s="41"/>
      <c r="CL20" s="41"/>
      <c r="CQ20" s="41"/>
      <c r="CV20" s="41"/>
      <c r="CW20" s="43"/>
      <c r="CX20" s="43"/>
      <c r="CY20" s="43"/>
      <c r="CZ20" s="44"/>
      <c r="DA20" s="41"/>
      <c r="DB20" s="45"/>
      <c r="DC20" s="45"/>
      <c r="DD20" s="45"/>
      <c r="DE20" s="45"/>
      <c r="DF20" s="41"/>
      <c r="DG20" s="46"/>
      <c r="DH20" s="46"/>
      <c r="DI20" s="46"/>
      <c r="DJ20" s="19"/>
      <c r="DK20" s="41"/>
      <c r="DL20" s="18"/>
      <c r="DM20" s="47"/>
      <c r="DN20" s="41"/>
      <c r="DR20" s="41"/>
      <c r="DS20" s="41"/>
      <c r="DT20" s="41"/>
      <c r="DY20" s="41"/>
      <c r="ED20" s="41"/>
      <c r="EE20" s="43"/>
      <c r="EF20" s="43"/>
      <c r="EG20" s="43"/>
      <c r="EH20" s="44"/>
      <c r="EI20" s="41"/>
      <c r="EJ20" s="45"/>
      <c r="EK20" s="45"/>
      <c r="EL20" s="45"/>
      <c r="EM20" s="45"/>
      <c r="EN20" s="41"/>
      <c r="EO20" s="46"/>
      <c r="EP20" s="46"/>
      <c r="EQ20" s="46"/>
      <c r="ER20" s="19"/>
      <c r="ES20" s="41"/>
      <c r="ET20" s="18"/>
      <c r="EU20" s="47"/>
      <c r="EV20" s="41"/>
      <c r="EZ20" s="41"/>
      <c r="FA20" s="41"/>
      <c r="FB20" s="41"/>
      <c r="FG20" s="41"/>
      <c r="FL20" s="41"/>
      <c r="FM20" s="43"/>
      <c r="FN20" s="43"/>
      <c r="FO20" s="43"/>
      <c r="FP20" s="44"/>
      <c r="FQ20" s="41"/>
      <c r="FR20" s="45"/>
      <c r="FS20" s="45"/>
      <c r="FT20" s="45"/>
      <c r="FU20" s="45"/>
      <c r="FV20" s="41"/>
      <c r="FW20" s="46"/>
      <c r="FX20" s="46"/>
      <c r="FY20" s="46"/>
      <c r="FZ20" s="19"/>
      <c r="GA20" s="41"/>
      <c r="GB20" s="18"/>
      <c r="GC20" s="47"/>
      <c r="GD20" s="41"/>
      <c r="GH20" s="41"/>
      <c r="GI20" s="41"/>
      <c r="GJ20" s="41"/>
      <c r="GO20" s="41"/>
      <c r="GT20" s="41"/>
      <c r="GU20" s="43"/>
      <c r="GV20" s="43"/>
      <c r="GW20" s="43"/>
      <c r="GX20" s="44"/>
      <c r="GY20" s="41"/>
      <c r="GZ20" s="45"/>
      <c r="HA20" s="45"/>
      <c r="HB20" s="45"/>
      <c r="HC20" s="45"/>
      <c r="HD20" s="41"/>
      <c r="HE20" s="46"/>
      <c r="HF20" s="46"/>
      <c r="HG20" s="46"/>
      <c r="HH20" s="19"/>
      <c r="HI20" s="41"/>
      <c r="HJ20" s="18"/>
      <c r="HK20" s="47"/>
      <c r="HL20" s="41"/>
      <c r="HP20" s="41"/>
      <c r="HQ20" s="41"/>
      <c r="HR20" s="41"/>
      <c r="HW20" s="41"/>
      <c r="IB20" s="41"/>
      <c r="IC20" s="43"/>
      <c r="ID20" s="43"/>
      <c r="IE20" s="43"/>
      <c r="IF20" s="44"/>
      <c r="IG20" s="41"/>
      <c r="IH20" s="45"/>
      <c r="II20" s="45"/>
      <c r="IJ20" s="45"/>
      <c r="IK20" s="45"/>
      <c r="IL20" s="41"/>
      <c r="IM20" s="46"/>
      <c r="IN20" s="46"/>
      <c r="IO20" s="46"/>
      <c r="IP20" s="19"/>
      <c r="IQ20" s="41"/>
      <c r="IR20" s="18"/>
      <c r="IS20" s="47"/>
      <c r="IT20" s="41"/>
    </row>
    <row r="21" spans="1:254" s="42" customFormat="1" ht="12.75">
      <c r="A21" s="20" t="s">
        <v>66</v>
      </c>
      <c r="B21" s="20"/>
      <c r="C21" s="21"/>
      <c r="D21" s="22">
        <f>IF(MOD(SUM($M21+$T21+$AA21+$AH21+$AO21+$AV21),1)&gt;=0.6,INT(SUM($M21+$T21+$AA21+$AH21+$AO21+$AV21))+1+MOD(SUM($M21+$T21+$AA21+$AH21+$AO21+$AV21),1)-0.6,SUM($M21+$T21+$AA21+$AH21+$AO21+$AV21))</f>
        <v>55</v>
      </c>
      <c r="E21" s="23">
        <f>$N21+$U21+$AB21+$AI21+$AP21+$AW21</f>
        <v>8</v>
      </c>
      <c r="F21" s="24">
        <f>$O21+$V21+$AC21+$AJ21+$AQ21+$AX21</f>
        <v>252</v>
      </c>
      <c r="G21" s="23">
        <f>$P21+$W21+$AD21+$AK21+$AR21+$AY21</f>
        <v>9</v>
      </c>
      <c r="H21" s="23">
        <f>$Q21+X21+AE21+AL21+AS21+AZ21</f>
        <v>0</v>
      </c>
      <c r="I21" s="25" t="s">
        <v>67</v>
      </c>
      <c r="J21" s="22">
        <f>IF(G21&lt;&gt;0,F21/G21,"")</f>
        <v>28</v>
      </c>
      <c r="K21" s="22">
        <f>IF(D21&lt;&gt;0,F21/D21,"")</f>
        <v>4.581818181818182</v>
      </c>
      <c r="L21" s="22">
        <f>IF(G21&lt;&gt;0,(INT(D21)*6+(10*(D21-INT(D21))))/G21,"")</f>
        <v>36.666666666666664</v>
      </c>
      <c r="M21" s="26"/>
      <c r="N21" s="26"/>
      <c r="O21" s="26"/>
      <c r="P21" s="26"/>
      <c r="Q21" s="26"/>
      <c r="R21" s="26"/>
      <c r="S21" s="28">
        <f>IF(P21&lt;&gt;0,O21/P21,"")</f>
      </c>
      <c r="T21" s="29"/>
      <c r="U21" s="29"/>
      <c r="V21" s="29"/>
      <c r="W21" s="29"/>
      <c r="X21" s="29"/>
      <c r="Y21" s="29"/>
      <c r="Z21" s="31">
        <f>IF(W21&lt;&gt;0,V21/W21,"")</f>
      </c>
      <c r="AA21" s="32"/>
      <c r="AB21" s="32"/>
      <c r="AC21" s="32"/>
      <c r="AD21" s="33"/>
      <c r="AE21" s="33"/>
      <c r="AF21" s="33"/>
      <c r="AG21" s="28">
        <f>IF(AD21&lt;&gt;0,AC21/AD21,"")</f>
      </c>
      <c r="AH21" s="34">
        <v>16</v>
      </c>
      <c r="AI21" s="34">
        <v>1</v>
      </c>
      <c r="AJ21" s="34">
        <v>74</v>
      </c>
      <c r="AK21" s="34">
        <v>3</v>
      </c>
      <c r="AL21" s="34"/>
      <c r="AM21" s="34" t="s">
        <v>67</v>
      </c>
      <c r="AN21" s="35">
        <f>IF(AK21&lt;&gt;0,AJ21/AK21,"")</f>
        <v>24.666666666666668</v>
      </c>
      <c r="AO21" s="36">
        <f>10+29</f>
        <v>39</v>
      </c>
      <c r="AP21" s="36">
        <f>1+6</f>
        <v>7</v>
      </c>
      <c r="AQ21" s="36">
        <f>45+133</f>
        <v>178</v>
      </c>
      <c r="AR21" s="36">
        <f>1+5</f>
        <v>6</v>
      </c>
      <c r="AS21" s="36"/>
      <c r="AT21" s="48"/>
      <c r="AU21" s="37">
        <f>IF(AR21&lt;&gt;0,AQ21/AR21,"")</f>
        <v>29.666666666666668</v>
      </c>
      <c r="AV21" s="38"/>
      <c r="AW21" s="38"/>
      <c r="AX21" s="39"/>
      <c r="AY21" s="40"/>
      <c r="AZ21" s="40"/>
      <c r="BA21" s="40"/>
      <c r="BB21" s="39">
        <f>IF(AY21&lt;&gt;0,AX21/AY21,"")</f>
      </c>
      <c r="BC21" s="41"/>
      <c r="BD21" s="41"/>
      <c r="BI21" s="41"/>
      <c r="BN21" s="41"/>
      <c r="BO21" s="43"/>
      <c r="BP21" s="43"/>
      <c r="BQ21" s="43"/>
      <c r="BR21" s="44"/>
      <c r="BS21" s="41"/>
      <c r="BT21" s="45"/>
      <c r="BU21" s="45"/>
      <c r="BV21" s="45"/>
      <c r="BW21" s="45"/>
      <c r="BX21" s="41"/>
      <c r="BY21" s="46"/>
      <c r="BZ21" s="46"/>
      <c r="CA21" s="46"/>
      <c r="CB21" s="19"/>
      <c r="CC21" s="41"/>
      <c r="CD21" s="18"/>
      <c r="CE21" s="47"/>
      <c r="CF21" s="41"/>
      <c r="CJ21" s="41"/>
      <c r="CK21" s="41"/>
      <c r="CL21" s="41"/>
      <c r="CQ21" s="41"/>
      <c r="CV21" s="41"/>
      <c r="CW21" s="43"/>
      <c r="CX21" s="43"/>
      <c r="CY21" s="43"/>
      <c r="CZ21" s="44"/>
      <c r="DA21" s="41"/>
      <c r="DB21" s="45"/>
      <c r="DC21" s="45"/>
      <c r="DD21" s="45"/>
      <c r="DE21" s="45"/>
      <c r="DF21" s="41"/>
      <c r="DG21" s="46"/>
      <c r="DH21" s="46"/>
      <c r="DI21" s="46"/>
      <c r="DJ21" s="19"/>
      <c r="DK21" s="41"/>
      <c r="DL21" s="18"/>
      <c r="DM21" s="47"/>
      <c r="DN21" s="41"/>
      <c r="DR21" s="41"/>
      <c r="DS21" s="41"/>
      <c r="DT21" s="41"/>
      <c r="DY21" s="41"/>
      <c r="ED21" s="41"/>
      <c r="EE21" s="43"/>
      <c r="EF21" s="43"/>
      <c r="EG21" s="43"/>
      <c r="EH21" s="44"/>
      <c r="EI21" s="41"/>
      <c r="EJ21" s="45"/>
      <c r="EK21" s="45"/>
      <c r="EL21" s="45"/>
      <c r="EM21" s="45"/>
      <c r="EN21" s="41"/>
      <c r="EO21" s="46"/>
      <c r="EP21" s="46"/>
      <c r="EQ21" s="46"/>
      <c r="ER21" s="19"/>
      <c r="ES21" s="41"/>
      <c r="ET21" s="18"/>
      <c r="EU21" s="47"/>
      <c r="EV21" s="41"/>
      <c r="EZ21" s="41"/>
      <c r="FA21" s="41"/>
      <c r="FB21" s="41"/>
      <c r="FG21" s="41"/>
      <c r="FL21" s="41"/>
      <c r="FM21" s="43"/>
      <c r="FN21" s="43"/>
      <c r="FO21" s="43"/>
      <c r="FP21" s="44"/>
      <c r="FQ21" s="41"/>
      <c r="FR21" s="45"/>
      <c r="FS21" s="45"/>
      <c r="FT21" s="45"/>
      <c r="FU21" s="45"/>
      <c r="FV21" s="41"/>
      <c r="FW21" s="46"/>
      <c r="FX21" s="46"/>
      <c r="FY21" s="46"/>
      <c r="FZ21" s="19"/>
      <c r="GA21" s="41"/>
      <c r="GB21" s="18"/>
      <c r="GC21" s="47"/>
      <c r="GD21" s="41"/>
      <c r="GH21" s="41"/>
      <c r="GI21" s="41"/>
      <c r="GJ21" s="41"/>
      <c r="GO21" s="41"/>
      <c r="GT21" s="41"/>
      <c r="GU21" s="43"/>
      <c r="GV21" s="43"/>
      <c r="GW21" s="43"/>
      <c r="GX21" s="44"/>
      <c r="GY21" s="41"/>
      <c r="GZ21" s="45"/>
      <c r="HA21" s="45"/>
      <c r="HB21" s="45"/>
      <c r="HC21" s="45"/>
      <c r="HD21" s="41"/>
      <c r="HE21" s="46"/>
      <c r="HF21" s="46"/>
      <c r="HG21" s="46"/>
      <c r="HH21" s="19"/>
      <c r="HI21" s="41"/>
      <c r="HJ21" s="18"/>
      <c r="HK21" s="47"/>
      <c r="HL21" s="41"/>
      <c r="HP21" s="41"/>
      <c r="HQ21" s="41"/>
      <c r="HR21" s="41"/>
      <c r="HW21" s="41"/>
      <c r="IB21" s="41"/>
      <c r="IC21" s="43"/>
      <c r="ID21" s="43"/>
      <c r="IE21" s="43"/>
      <c r="IF21" s="44"/>
      <c r="IG21" s="41"/>
      <c r="IH21" s="45"/>
      <c r="II21" s="45"/>
      <c r="IJ21" s="45"/>
      <c r="IK21" s="45"/>
      <c r="IL21" s="41"/>
      <c r="IM21" s="46"/>
      <c r="IN21" s="46"/>
      <c r="IO21" s="46"/>
      <c r="IP21" s="19"/>
      <c r="IQ21" s="41"/>
      <c r="IR21" s="18"/>
      <c r="IS21" s="47"/>
      <c r="IT21" s="41"/>
    </row>
    <row r="22" spans="1:254" s="42" customFormat="1" ht="12.75">
      <c r="A22" s="20" t="s">
        <v>68</v>
      </c>
      <c r="B22" s="20"/>
      <c r="C22" s="21"/>
      <c r="D22" s="22">
        <f>IF(MOD(SUM($M22+$T22+$AA22+$AH22+$AO22+$AV22),1)&gt;=0.6,INT(SUM($M22+$T22+$AA22+$AH22+$AO22+$AV22))+1+MOD(SUM($M22+$T22+$AA22+$AH22+$AO22+$AV22),1)-0.6,SUM($M22+$T22+$AA22+$AH22+$AO22+$AV22))</f>
        <v>24</v>
      </c>
      <c r="E22" s="23">
        <f>$N22+$U22+$AB22+$AI22+$AP22+$AW22</f>
        <v>0</v>
      </c>
      <c r="F22" s="24">
        <f>$O22+$V22+$AC22+$AJ22+$AQ22+$AX22</f>
        <v>114</v>
      </c>
      <c r="G22" s="23">
        <f>$P22+$W22+$AD22+$AK22+$AR22+$AY22</f>
        <v>2</v>
      </c>
      <c r="H22" s="23">
        <f>$Q22+X22+AE22+AL22+AS22+AZ22</f>
        <v>0</v>
      </c>
      <c r="I22" s="23"/>
      <c r="J22" s="22">
        <f>IF(G22&lt;&gt;0,F22/G22,"")</f>
        <v>57</v>
      </c>
      <c r="K22" s="22">
        <f>IF(D22&lt;&gt;0,F22/D22,"")</f>
        <v>4.75</v>
      </c>
      <c r="L22" s="22">
        <f>IF(G22&lt;&gt;0,(INT(D22)*6+(10*(D22-INT(D22))))/G22,"")</f>
        <v>72</v>
      </c>
      <c r="M22" s="26"/>
      <c r="N22" s="26"/>
      <c r="O22" s="26"/>
      <c r="P22" s="26"/>
      <c r="Q22" s="26"/>
      <c r="R22" s="26"/>
      <c r="S22" s="28">
        <f>IF(P22&lt;&gt;0,O22/P22,"")</f>
      </c>
      <c r="T22" s="29"/>
      <c r="U22" s="29"/>
      <c r="V22" s="29"/>
      <c r="W22" s="29"/>
      <c r="X22" s="29"/>
      <c r="Y22" s="29"/>
      <c r="Z22" s="31">
        <f>IF(W22&lt;&gt;0,V22/W22,"")</f>
      </c>
      <c r="AA22" s="32">
        <v>23</v>
      </c>
      <c r="AB22" s="32">
        <v>0</v>
      </c>
      <c r="AC22" s="32">
        <v>108</v>
      </c>
      <c r="AD22" s="33">
        <v>2</v>
      </c>
      <c r="AE22" s="33"/>
      <c r="AF22" s="33"/>
      <c r="AG22" s="28">
        <f>IF(AD22&lt;&gt;0,AC22/AD22,"")</f>
        <v>54</v>
      </c>
      <c r="AH22" s="34">
        <v>1</v>
      </c>
      <c r="AI22" s="34">
        <v>0</v>
      </c>
      <c r="AJ22" s="34">
        <v>6</v>
      </c>
      <c r="AK22" s="34">
        <v>0</v>
      </c>
      <c r="AL22" s="34"/>
      <c r="AM22" s="34" t="s">
        <v>69</v>
      </c>
      <c r="AN22" s="35">
        <f>IF(AK22&lt;&gt;0,AJ22/AK22,"")</f>
      </c>
      <c r="AO22" s="36"/>
      <c r="AP22" s="36"/>
      <c r="AQ22" s="36"/>
      <c r="AR22" s="36"/>
      <c r="AS22" s="36"/>
      <c r="AT22" s="36"/>
      <c r="AU22" s="37">
        <f>IF(AR22&lt;&gt;0,AQ22/AR22,"")</f>
      </c>
      <c r="AV22" s="38"/>
      <c r="AW22" s="38"/>
      <c r="AX22" s="39"/>
      <c r="AY22" s="40"/>
      <c r="AZ22" s="40"/>
      <c r="BA22" s="40"/>
      <c r="BB22" s="39">
        <f>IF(AY22&lt;&gt;0,AX22/AY22,"")</f>
      </c>
      <c r="BC22" s="41"/>
      <c r="BD22" s="41"/>
      <c r="BI22" s="41"/>
      <c r="BN22" s="41"/>
      <c r="BO22" s="43"/>
      <c r="BP22" s="43"/>
      <c r="BQ22" s="43"/>
      <c r="BR22" s="44"/>
      <c r="BS22" s="41"/>
      <c r="BT22" s="45"/>
      <c r="BU22" s="45"/>
      <c r="BV22" s="45"/>
      <c r="BW22" s="45"/>
      <c r="BX22" s="41"/>
      <c r="BY22" s="46"/>
      <c r="BZ22" s="46"/>
      <c r="CA22" s="46"/>
      <c r="CB22" s="19"/>
      <c r="CC22" s="41"/>
      <c r="CD22" s="18"/>
      <c r="CE22" s="47"/>
      <c r="CF22" s="41"/>
      <c r="CJ22" s="41"/>
      <c r="CK22" s="41"/>
      <c r="CL22" s="41"/>
      <c r="CQ22" s="41"/>
      <c r="CV22" s="41"/>
      <c r="CW22" s="43"/>
      <c r="CX22" s="43"/>
      <c r="CY22" s="43"/>
      <c r="CZ22" s="44"/>
      <c r="DA22" s="41"/>
      <c r="DB22" s="45"/>
      <c r="DC22" s="45"/>
      <c r="DD22" s="45"/>
      <c r="DE22" s="45"/>
      <c r="DF22" s="41"/>
      <c r="DG22" s="46"/>
      <c r="DH22" s="46"/>
      <c r="DI22" s="46"/>
      <c r="DJ22" s="19"/>
      <c r="DK22" s="41"/>
      <c r="DL22" s="18"/>
      <c r="DM22" s="47"/>
      <c r="DN22" s="41"/>
      <c r="DR22" s="41"/>
      <c r="DS22" s="41"/>
      <c r="DT22" s="41"/>
      <c r="DY22" s="41"/>
      <c r="ED22" s="41"/>
      <c r="EE22" s="43"/>
      <c r="EF22" s="43"/>
      <c r="EG22" s="43"/>
      <c r="EH22" s="44"/>
      <c r="EI22" s="41"/>
      <c r="EJ22" s="45"/>
      <c r="EK22" s="45"/>
      <c r="EL22" s="45"/>
      <c r="EM22" s="45"/>
      <c r="EN22" s="41"/>
      <c r="EO22" s="46"/>
      <c r="EP22" s="46"/>
      <c r="EQ22" s="46"/>
      <c r="ER22" s="19"/>
      <c r="ES22" s="41"/>
      <c r="ET22" s="18"/>
      <c r="EU22" s="47"/>
      <c r="EV22" s="41"/>
      <c r="EZ22" s="41"/>
      <c r="FA22" s="41"/>
      <c r="FB22" s="41"/>
      <c r="FG22" s="41"/>
      <c r="FL22" s="41"/>
      <c r="FM22" s="43"/>
      <c r="FN22" s="43"/>
      <c r="FO22" s="43"/>
      <c r="FP22" s="44"/>
      <c r="FQ22" s="41"/>
      <c r="FR22" s="45"/>
      <c r="FS22" s="45"/>
      <c r="FT22" s="45"/>
      <c r="FU22" s="45"/>
      <c r="FV22" s="41"/>
      <c r="FW22" s="46"/>
      <c r="FX22" s="46"/>
      <c r="FY22" s="46"/>
      <c r="FZ22" s="19"/>
      <c r="GA22" s="41"/>
      <c r="GB22" s="18"/>
      <c r="GC22" s="47"/>
      <c r="GD22" s="41"/>
      <c r="GH22" s="41"/>
      <c r="GI22" s="41"/>
      <c r="GJ22" s="41"/>
      <c r="GO22" s="41"/>
      <c r="GT22" s="41"/>
      <c r="GU22" s="43"/>
      <c r="GV22" s="43"/>
      <c r="GW22" s="43"/>
      <c r="GX22" s="44"/>
      <c r="GY22" s="41"/>
      <c r="GZ22" s="45"/>
      <c r="HA22" s="45"/>
      <c r="HB22" s="45"/>
      <c r="HC22" s="45"/>
      <c r="HD22" s="41"/>
      <c r="HE22" s="46"/>
      <c r="HF22" s="46"/>
      <c r="HG22" s="46"/>
      <c r="HH22" s="19"/>
      <c r="HI22" s="41"/>
      <c r="HJ22" s="18"/>
      <c r="HK22" s="47"/>
      <c r="HL22" s="41"/>
      <c r="HP22" s="41"/>
      <c r="HQ22" s="41"/>
      <c r="HR22" s="41"/>
      <c r="HW22" s="41"/>
      <c r="IB22" s="41"/>
      <c r="IC22" s="43"/>
      <c r="ID22" s="43"/>
      <c r="IE22" s="43"/>
      <c r="IF22" s="44"/>
      <c r="IG22" s="41"/>
      <c r="IH22" s="45"/>
      <c r="II22" s="45"/>
      <c r="IJ22" s="45"/>
      <c r="IK22" s="45"/>
      <c r="IL22" s="41"/>
      <c r="IM22" s="46"/>
      <c r="IN22" s="46"/>
      <c r="IO22" s="46"/>
      <c r="IP22" s="19"/>
      <c r="IQ22" s="41"/>
      <c r="IR22" s="18"/>
      <c r="IS22" s="47"/>
      <c r="IT22" s="41"/>
    </row>
    <row r="23" spans="1:254" s="42" customFormat="1" ht="12.75">
      <c r="A23" s="20" t="s">
        <v>70</v>
      </c>
      <c r="B23" s="20"/>
      <c r="C23" s="21"/>
      <c r="D23" s="22">
        <f>IF(MOD(SUM($M23+$T23+$AA23+$AH23+$AO23+$AV23),1)&gt;=0.6,INT(SUM($M23+$T23+$AA23+$AH23+$AO23+$AV23))+1+MOD(SUM($M23+$T23+$AA23+$AH23+$AO23+$AV23),1)-0.6,SUM($M23+$T23+$AA23+$AH23+$AO23+$AV23))</f>
        <v>6</v>
      </c>
      <c r="E23" s="23">
        <f>$N23+$U23+$AB23+$AI23+$AP23+$AW23</f>
        <v>0</v>
      </c>
      <c r="F23" s="24">
        <f>$O23+$V23+$AC23+$AJ23+$AQ23+$AX23</f>
        <v>29</v>
      </c>
      <c r="G23" s="23">
        <f>$P23+$W23+$AD23+$AK23+$AR23+$AY23</f>
        <v>0</v>
      </c>
      <c r="H23" s="23">
        <f>$Q23+X23+AE23+AL23+AS23+AZ23</f>
        <v>0</v>
      </c>
      <c r="I23" s="25" t="s">
        <v>71</v>
      </c>
      <c r="J23" s="22">
        <f>IF(G23&lt;&gt;0,F23/G23,"")</f>
      </c>
      <c r="K23" s="22">
        <f>IF(D23&lt;&gt;0,F23/D23,"")</f>
        <v>4.833333333333333</v>
      </c>
      <c r="L23" s="22">
        <f>IF(G23&lt;&gt;0,(INT(D23)*6+(10*(D23-INT(D23))))/G23,"")</f>
      </c>
      <c r="M23" s="26"/>
      <c r="N23" s="26"/>
      <c r="O23" s="26"/>
      <c r="P23" s="26"/>
      <c r="Q23" s="26"/>
      <c r="R23" s="26"/>
      <c r="S23" s="28">
        <f>IF(P23&lt;&gt;0,O23/P23,"")</f>
      </c>
      <c r="T23" s="29">
        <v>6</v>
      </c>
      <c r="U23" s="29">
        <v>0</v>
      </c>
      <c r="V23" s="29">
        <v>29</v>
      </c>
      <c r="W23" s="29">
        <v>0</v>
      </c>
      <c r="X23" s="29"/>
      <c r="Y23" s="30" t="s">
        <v>71</v>
      </c>
      <c r="Z23" s="31">
        <f>IF(W23&lt;&gt;0,V23/W23,"")</f>
      </c>
      <c r="AA23" s="32"/>
      <c r="AB23" s="32"/>
      <c r="AC23" s="32"/>
      <c r="AD23" s="33"/>
      <c r="AE23" s="33"/>
      <c r="AF23" s="33"/>
      <c r="AG23" s="28">
        <f>IF(AD23&lt;&gt;0,AC23/AD23,"")</f>
      </c>
      <c r="AH23" s="34"/>
      <c r="AI23" s="34"/>
      <c r="AJ23" s="34"/>
      <c r="AK23" s="34"/>
      <c r="AL23" s="34"/>
      <c r="AM23" s="34"/>
      <c r="AN23" s="35">
        <f>IF(AK23&lt;&gt;0,AJ23/AK23,"")</f>
      </c>
      <c r="AO23" s="36"/>
      <c r="AP23" s="36"/>
      <c r="AQ23" s="36"/>
      <c r="AR23" s="36"/>
      <c r="AS23" s="36"/>
      <c r="AT23" s="36"/>
      <c r="AU23" s="37">
        <f>IF(AR23&lt;&gt;0,AQ23/AR23,"")</f>
      </c>
      <c r="AV23" s="38"/>
      <c r="AW23" s="38"/>
      <c r="AX23" s="39"/>
      <c r="AY23" s="40"/>
      <c r="AZ23" s="40"/>
      <c r="BA23" s="40"/>
      <c r="BB23" s="39">
        <f>IF(AY23&lt;&gt;0,AX23/AY23,"")</f>
      </c>
      <c r="BC23" s="41"/>
      <c r="BD23" s="41"/>
      <c r="BI23" s="41"/>
      <c r="BN23" s="41"/>
      <c r="BO23" s="43"/>
      <c r="BP23" s="43"/>
      <c r="BQ23" s="43"/>
      <c r="BR23" s="44"/>
      <c r="BS23" s="41"/>
      <c r="BT23" s="45"/>
      <c r="BU23" s="45"/>
      <c r="BV23" s="45"/>
      <c r="BW23" s="45"/>
      <c r="BX23" s="41"/>
      <c r="BY23" s="46"/>
      <c r="BZ23" s="46"/>
      <c r="CA23" s="46"/>
      <c r="CB23" s="19"/>
      <c r="CC23" s="41"/>
      <c r="CD23" s="18"/>
      <c r="CE23" s="47"/>
      <c r="CF23" s="41"/>
      <c r="CJ23" s="41"/>
      <c r="CK23" s="41"/>
      <c r="CL23" s="41"/>
      <c r="CQ23" s="41"/>
      <c r="CV23" s="41"/>
      <c r="CW23" s="43"/>
      <c r="CX23" s="43"/>
      <c r="CY23" s="43"/>
      <c r="CZ23" s="44"/>
      <c r="DA23" s="41"/>
      <c r="DB23" s="45"/>
      <c r="DC23" s="45"/>
      <c r="DD23" s="45"/>
      <c r="DE23" s="45"/>
      <c r="DF23" s="41"/>
      <c r="DG23" s="46"/>
      <c r="DH23" s="46"/>
      <c r="DI23" s="46"/>
      <c r="DJ23" s="19"/>
      <c r="DK23" s="41"/>
      <c r="DL23" s="18"/>
      <c r="DM23" s="47"/>
      <c r="DN23" s="41"/>
      <c r="DR23" s="41"/>
      <c r="DS23" s="41"/>
      <c r="DT23" s="41"/>
      <c r="DY23" s="41"/>
      <c r="ED23" s="41"/>
      <c r="EE23" s="43"/>
      <c r="EF23" s="43"/>
      <c r="EG23" s="43"/>
      <c r="EH23" s="44"/>
      <c r="EI23" s="41"/>
      <c r="EJ23" s="45"/>
      <c r="EK23" s="45"/>
      <c r="EL23" s="45"/>
      <c r="EM23" s="45"/>
      <c r="EN23" s="41"/>
      <c r="EO23" s="46"/>
      <c r="EP23" s="46"/>
      <c r="EQ23" s="46"/>
      <c r="ER23" s="19"/>
      <c r="ES23" s="41"/>
      <c r="ET23" s="18"/>
      <c r="EU23" s="47"/>
      <c r="EV23" s="41"/>
      <c r="EZ23" s="41"/>
      <c r="FA23" s="41"/>
      <c r="FB23" s="41"/>
      <c r="FG23" s="41"/>
      <c r="FL23" s="41"/>
      <c r="FM23" s="43"/>
      <c r="FN23" s="43"/>
      <c r="FO23" s="43"/>
      <c r="FP23" s="44"/>
      <c r="FQ23" s="41"/>
      <c r="FR23" s="45"/>
      <c r="FS23" s="45"/>
      <c r="FT23" s="45"/>
      <c r="FU23" s="45"/>
      <c r="FV23" s="41"/>
      <c r="FW23" s="46"/>
      <c r="FX23" s="46"/>
      <c r="FY23" s="46"/>
      <c r="FZ23" s="19"/>
      <c r="GA23" s="41"/>
      <c r="GB23" s="18"/>
      <c r="GC23" s="47"/>
      <c r="GD23" s="41"/>
      <c r="GH23" s="41"/>
      <c r="GI23" s="41"/>
      <c r="GJ23" s="41"/>
      <c r="GO23" s="41"/>
      <c r="GT23" s="41"/>
      <c r="GU23" s="43"/>
      <c r="GV23" s="43"/>
      <c r="GW23" s="43"/>
      <c r="GX23" s="44"/>
      <c r="GY23" s="41"/>
      <c r="GZ23" s="45"/>
      <c r="HA23" s="45"/>
      <c r="HB23" s="45"/>
      <c r="HC23" s="45"/>
      <c r="HD23" s="41"/>
      <c r="HE23" s="46"/>
      <c r="HF23" s="46"/>
      <c r="HG23" s="46"/>
      <c r="HH23" s="19"/>
      <c r="HI23" s="41"/>
      <c r="HJ23" s="18"/>
      <c r="HK23" s="47"/>
      <c r="HL23" s="41"/>
      <c r="HP23" s="41"/>
      <c r="HQ23" s="41"/>
      <c r="HR23" s="41"/>
      <c r="HW23" s="41"/>
      <c r="IB23" s="41"/>
      <c r="IC23" s="43"/>
      <c r="ID23" s="43"/>
      <c r="IE23" s="43"/>
      <c r="IF23" s="44"/>
      <c r="IG23" s="41"/>
      <c r="IH23" s="45"/>
      <c r="II23" s="45"/>
      <c r="IJ23" s="45"/>
      <c r="IK23" s="45"/>
      <c r="IL23" s="41"/>
      <c r="IM23" s="46"/>
      <c r="IN23" s="46"/>
      <c r="IO23" s="46"/>
      <c r="IP23" s="19"/>
      <c r="IQ23" s="41"/>
      <c r="IR23" s="18"/>
      <c r="IS23" s="47"/>
      <c r="IT23" s="41"/>
    </row>
    <row r="24" spans="1:254" s="42" customFormat="1" ht="12.75">
      <c r="A24" s="20" t="s">
        <v>72</v>
      </c>
      <c r="B24" s="20"/>
      <c r="C24" s="21"/>
      <c r="D24" s="22">
        <f>IF(MOD(SUM($M24+$T24+$AA24+$AH24+$AO24+$AV24),1)&gt;=0.6,INT(SUM($M24+$T24+$AA24+$AH24+$AO24+$AV24))+1+MOD(SUM($M24+$T24+$AA24+$AH24+$AO24+$AV24),1)-0.6,SUM($M24+$T24+$AA24+$AH24+$AO24+$AV24))</f>
        <v>65.1</v>
      </c>
      <c r="E24" s="23">
        <f>$N24+$U24+$AB24+$AI24+$AP24+$AW24</f>
        <v>4</v>
      </c>
      <c r="F24" s="24">
        <f>$O24+$V24+$AC24+$AJ24+$AQ24+$AX24</f>
        <v>346</v>
      </c>
      <c r="G24" s="23">
        <f>$P24+$W24+$AD24+$AK24+$AR24+$AY24</f>
        <v>12</v>
      </c>
      <c r="H24" s="23">
        <f>$Q24+X24+AE24+AL24+AS24+AZ24</f>
        <v>0</v>
      </c>
      <c r="I24" s="25" t="s">
        <v>73</v>
      </c>
      <c r="J24" s="22">
        <f>IF(G24&lt;&gt;0,F24/G24,"")</f>
        <v>28.833333333333332</v>
      </c>
      <c r="K24" s="22">
        <f>IF(D24&lt;&gt;0,F24/D24,"")</f>
        <v>5.314900153609831</v>
      </c>
      <c r="L24" s="22">
        <f>IF(G24&lt;&gt;0,(INT(D24)*6+(10*(D24-INT(D24))))/G24,"")</f>
        <v>32.58333333333333</v>
      </c>
      <c r="M24" s="26"/>
      <c r="N24" s="26"/>
      <c r="O24" s="26"/>
      <c r="P24" s="26"/>
      <c r="Q24" s="26"/>
      <c r="R24" s="26"/>
      <c r="S24" s="28">
        <f>IF(P24&lt;&gt;0,O24/P24,"")</f>
      </c>
      <c r="T24" s="29"/>
      <c r="U24" s="29"/>
      <c r="V24" s="29"/>
      <c r="W24" s="29"/>
      <c r="X24" s="29"/>
      <c r="Y24" s="29"/>
      <c r="Z24" s="31">
        <f>IF(W24&lt;&gt;0,V24/W24,"")</f>
      </c>
      <c r="AA24" s="32">
        <v>10</v>
      </c>
      <c r="AB24" s="32">
        <v>0</v>
      </c>
      <c r="AC24" s="32">
        <v>68</v>
      </c>
      <c r="AD24" s="33">
        <v>0</v>
      </c>
      <c r="AE24" s="33"/>
      <c r="AF24" s="33" t="s">
        <v>74</v>
      </c>
      <c r="AG24" s="28">
        <f>IF(AD24&lt;&gt;0,AC24/AD24,"")</f>
      </c>
      <c r="AH24" s="34">
        <v>55.1</v>
      </c>
      <c r="AI24" s="34">
        <v>4</v>
      </c>
      <c r="AJ24" s="34">
        <v>278</v>
      </c>
      <c r="AK24" s="34">
        <v>12</v>
      </c>
      <c r="AL24" s="34"/>
      <c r="AM24" s="34" t="s">
        <v>73</v>
      </c>
      <c r="AN24" s="35">
        <f>IF(AK24&lt;&gt;0,AJ24/AK24,"")</f>
        <v>23.166666666666668</v>
      </c>
      <c r="AO24" s="36"/>
      <c r="AP24" s="36"/>
      <c r="AQ24" s="36"/>
      <c r="AR24" s="36"/>
      <c r="AS24" s="36"/>
      <c r="AT24" s="36"/>
      <c r="AU24" s="37">
        <f>IF(AR24&lt;&gt;0,AQ24/AR24,"")</f>
      </c>
      <c r="AV24" s="38"/>
      <c r="AW24" s="38"/>
      <c r="AX24" s="39"/>
      <c r="AY24" s="40"/>
      <c r="AZ24" s="40"/>
      <c r="BA24" s="40"/>
      <c r="BB24" s="39">
        <f>IF(AY24&lt;&gt;0,AX24/AY24,"")</f>
      </c>
      <c r="BC24" s="41"/>
      <c r="BD24" s="41"/>
      <c r="BI24" s="41"/>
      <c r="BN24" s="41"/>
      <c r="BO24" s="43"/>
      <c r="BP24" s="43"/>
      <c r="BQ24" s="43"/>
      <c r="BR24" s="44"/>
      <c r="BS24" s="41"/>
      <c r="BT24" s="45"/>
      <c r="BU24" s="45"/>
      <c r="BV24" s="45"/>
      <c r="BW24" s="45"/>
      <c r="BX24" s="41"/>
      <c r="BY24" s="46"/>
      <c r="BZ24" s="46"/>
      <c r="CA24" s="46"/>
      <c r="CB24" s="19"/>
      <c r="CC24" s="41"/>
      <c r="CD24" s="18"/>
      <c r="CE24" s="47"/>
      <c r="CF24" s="41"/>
      <c r="CJ24" s="41"/>
      <c r="CK24" s="41"/>
      <c r="CL24" s="41"/>
      <c r="CQ24" s="41"/>
      <c r="CV24" s="41"/>
      <c r="CW24" s="43"/>
      <c r="CX24" s="43"/>
      <c r="CY24" s="43"/>
      <c r="CZ24" s="44"/>
      <c r="DA24" s="41"/>
      <c r="DB24" s="45"/>
      <c r="DC24" s="45"/>
      <c r="DD24" s="45"/>
      <c r="DE24" s="45"/>
      <c r="DF24" s="41"/>
      <c r="DG24" s="46"/>
      <c r="DH24" s="46"/>
      <c r="DI24" s="46"/>
      <c r="DJ24" s="19"/>
      <c r="DK24" s="41"/>
      <c r="DL24" s="18"/>
      <c r="DM24" s="47"/>
      <c r="DN24" s="41"/>
      <c r="DR24" s="41"/>
      <c r="DS24" s="41"/>
      <c r="DT24" s="41"/>
      <c r="DY24" s="41"/>
      <c r="ED24" s="41"/>
      <c r="EE24" s="43"/>
      <c r="EF24" s="43"/>
      <c r="EG24" s="43"/>
      <c r="EH24" s="44"/>
      <c r="EI24" s="41"/>
      <c r="EJ24" s="45"/>
      <c r="EK24" s="45"/>
      <c r="EL24" s="45"/>
      <c r="EM24" s="45"/>
      <c r="EN24" s="41"/>
      <c r="EO24" s="46"/>
      <c r="EP24" s="46"/>
      <c r="EQ24" s="46"/>
      <c r="ER24" s="19"/>
      <c r="ES24" s="41"/>
      <c r="ET24" s="18"/>
      <c r="EU24" s="47"/>
      <c r="EV24" s="41"/>
      <c r="EZ24" s="41"/>
      <c r="FA24" s="41"/>
      <c r="FB24" s="41"/>
      <c r="FG24" s="41"/>
      <c r="FL24" s="41"/>
      <c r="FM24" s="43"/>
      <c r="FN24" s="43"/>
      <c r="FO24" s="43"/>
      <c r="FP24" s="44"/>
      <c r="FQ24" s="41"/>
      <c r="FR24" s="45"/>
      <c r="FS24" s="45"/>
      <c r="FT24" s="45"/>
      <c r="FU24" s="45"/>
      <c r="FV24" s="41"/>
      <c r="FW24" s="46"/>
      <c r="FX24" s="46"/>
      <c r="FY24" s="46"/>
      <c r="FZ24" s="19"/>
      <c r="GA24" s="41"/>
      <c r="GB24" s="18"/>
      <c r="GC24" s="47"/>
      <c r="GD24" s="41"/>
      <c r="GH24" s="41"/>
      <c r="GI24" s="41"/>
      <c r="GJ24" s="41"/>
      <c r="GO24" s="41"/>
      <c r="GT24" s="41"/>
      <c r="GU24" s="43"/>
      <c r="GV24" s="43"/>
      <c r="GW24" s="43"/>
      <c r="GX24" s="44"/>
      <c r="GY24" s="41"/>
      <c r="GZ24" s="45"/>
      <c r="HA24" s="45"/>
      <c r="HB24" s="45"/>
      <c r="HC24" s="45"/>
      <c r="HD24" s="41"/>
      <c r="HE24" s="46"/>
      <c r="HF24" s="46"/>
      <c r="HG24" s="46"/>
      <c r="HH24" s="19"/>
      <c r="HI24" s="41"/>
      <c r="HJ24" s="18"/>
      <c r="HK24" s="47"/>
      <c r="HL24" s="41"/>
      <c r="HP24" s="41"/>
      <c r="HQ24" s="41"/>
      <c r="HR24" s="41"/>
      <c r="HW24" s="41"/>
      <c r="IB24" s="41"/>
      <c r="IC24" s="43"/>
      <c r="ID24" s="43"/>
      <c r="IE24" s="43"/>
      <c r="IF24" s="44"/>
      <c r="IG24" s="41"/>
      <c r="IH24" s="45"/>
      <c r="II24" s="45"/>
      <c r="IJ24" s="45"/>
      <c r="IK24" s="45"/>
      <c r="IL24" s="41"/>
      <c r="IM24" s="46"/>
      <c r="IN24" s="46"/>
      <c r="IO24" s="46"/>
      <c r="IP24" s="19"/>
      <c r="IQ24" s="41"/>
      <c r="IR24" s="18"/>
      <c r="IS24" s="47"/>
      <c r="IT24" s="41"/>
    </row>
    <row r="25" spans="1:254" s="42" customFormat="1" ht="12.75">
      <c r="A25" s="20" t="s">
        <v>75</v>
      </c>
      <c r="B25" s="20"/>
      <c r="C25" s="21"/>
      <c r="D25" s="22">
        <f>IF(MOD(SUM($M25+$T25+$AA25+$AH25+$AO25+$AV25),1)&gt;=0.6,INT(SUM($M25+$T25+$AA25+$AH25+$AO25+$AV25))+1+MOD(SUM($M25+$T25+$AA25+$AH25+$AO25+$AV25),1)-0.6,SUM($M25+$T25+$AA25+$AH25+$AO25+$AV25))</f>
        <v>107.19999999999999</v>
      </c>
      <c r="E25" s="23">
        <f>$N25+$U25+$AB25+$AI25+$AP25+$AW25</f>
        <v>13</v>
      </c>
      <c r="F25" s="24">
        <f>$O25+$V25+$AC25+$AJ25+$AQ25+$AX25</f>
        <v>485</v>
      </c>
      <c r="G25" s="23">
        <f>$P25+$W25+$AD25+$AK25+$AR25+$AY25</f>
        <v>27</v>
      </c>
      <c r="H25" s="23">
        <f>$Q25+X25+AE25+AL25+AS25+AZ25</f>
        <v>0</v>
      </c>
      <c r="I25" s="25" t="s">
        <v>76</v>
      </c>
      <c r="J25" s="22">
        <f>IF(G25&lt;&gt;0,F25/G25,"")</f>
        <v>17.962962962962962</v>
      </c>
      <c r="K25" s="22">
        <f>IF(D25&lt;&gt;0,F25/D25,"")</f>
        <v>4.5242537313432845</v>
      </c>
      <c r="L25" s="22">
        <f>IF(G25&lt;&gt;0,(INT(D25)*6+(10*(D25-INT(D25))))/G25,"")</f>
        <v>23.851851851851848</v>
      </c>
      <c r="M25" s="26"/>
      <c r="N25" s="26"/>
      <c r="O25" s="26"/>
      <c r="P25" s="26"/>
      <c r="Q25" s="26"/>
      <c r="R25" s="26"/>
      <c r="S25" s="28">
        <f>IF(P25&lt;&gt;0,O25/P25,"")</f>
      </c>
      <c r="T25" s="29">
        <v>35.1</v>
      </c>
      <c r="U25" s="29">
        <v>3</v>
      </c>
      <c r="V25" s="29">
        <v>163</v>
      </c>
      <c r="W25" s="29">
        <v>9</v>
      </c>
      <c r="X25" s="29"/>
      <c r="Y25" s="30" t="s">
        <v>77</v>
      </c>
      <c r="Z25" s="31">
        <f>IF(W25&lt;&gt;0,V25/W25,"")</f>
        <v>18.11111111111111</v>
      </c>
      <c r="AA25" s="32">
        <v>37</v>
      </c>
      <c r="AB25" s="32">
        <v>5</v>
      </c>
      <c r="AC25" s="32">
        <v>194</v>
      </c>
      <c r="AD25" s="33">
        <v>6</v>
      </c>
      <c r="AE25" s="33"/>
      <c r="AF25" s="33" t="s">
        <v>78</v>
      </c>
      <c r="AG25" s="28">
        <f>IF(AD25&lt;&gt;0,AC25/AD25,"")</f>
        <v>32.333333333333336</v>
      </c>
      <c r="AH25" s="34">
        <v>35.1</v>
      </c>
      <c r="AI25" s="34">
        <v>5</v>
      </c>
      <c r="AJ25" s="34">
        <v>128</v>
      </c>
      <c r="AK25" s="34">
        <v>12</v>
      </c>
      <c r="AL25" s="34"/>
      <c r="AM25" s="34" t="s">
        <v>76</v>
      </c>
      <c r="AN25" s="35">
        <f>IF(AK25&lt;&gt;0,AJ25/AK25,"")</f>
        <v>10.666666666666666</v>
      </c>
      <c r="AO25" s="36"/>
      <c r="AP25" s="36"/>
      <c r="AQ25" s="36"/>
      <c r="AR25" s="36"/>
      <c r="AS25" s="36"/>
      <c r="AT25" s="36"/>
      <c r="AU25" s="37">
        <f>IF(AR25&lt;&gt;0,AQ25/AR25,"")</f>
      </c>
      <c r="AV25" s="38"/>
      <c r="AW25" s="38"/>
      <c r="AX25" s="39"/>
      <c r="AY25" s="40"/>
      <c r="AZ25" s="40"/>
      <c r="BA25" s="40"/>
      <c r="BB25" s="39">
        <f>IF(AY25&lt;&gt;0,AX25/AY25,"")</f>
      </c>
      <c r="BC25" s="41"/>
      <c r="BD25" s="41"/>
      <c r="BI25" s="41"/>
      <c r="BN25" s="41"/>
      <c r="BO25" s="43"/>
      <c r="BP25" s="43"/>
      <c r="BQ25" s="43"/>
      <c r="BR25" s="44"/>
      <c r="BS25" s="41"/>
      <c r="BT25" s="45"/>
      <c r="BU25" s="45"/>
      <c r="BV25" s="45"/>
      <c r="BW25" s="45"/>
      <c r="BX25" s="41"/>
      <c r="BY25" s="46"/>
      <c r="BZ25" s="46"/>
      <c r="CA25" s="46"/>
      <c r="CB25" s="19"/>
      <c r="CC25" s="41"/>
      <c r="CD25" s="18"/>
      <c r="CE25" s="47"/>
      <c r="CF25" s="41"/>
      <c r="CJ25" s="41"/>
      <c r="CK25" s="41"/>
      <c r="CL25" s="41"/>
      <c r="CQ25" s="41"/>
      <c r="CV25" s="41"/>
      <c r="CW25" s="43"/>
      <c r="CX25" s="43"/>
      <c r="CY25" s="43"/>
      <c r="CZ25" s="44"/>
      <c r="DA25" s="41"/>
      <c r="DB25" s="45"/>
      <c r="DC25" s="45"/>
      <c r="DD25" s="45"/>
      <c r="DE25" s="45"/>
      <c r="DF25" s="41"/>
      <c r="DG25" s="46"/>
      <c r="DH25" s="46"/>
      <c r="DI25" s="46"/>
      <c r="DJ25" s="19"/>
      <c r="DK25" s="41"/>
      <c r="DL25" s="18"/>
      <c r="DM25" s="47"/>
      <c r="DN25" s="41"/>
      <c r="DR25" s="41"/>
      <c r="DS25" s="41"/>
      <c r="DT25" s="41"/>
      <c r="DY25" s="41"/>
      <c r="ED25" s="41"/>
      <c r="EE25" s="43"/>
      <c r="EF25" s="43"/>
      <c r="EG25" s="43"/>
      <c r="EH25" s="44"/>
      <c r="EI25" s="41"/>
      <c r="EJ25" s="45"/>
      <c r="EK25" s="45"/>
      <c r="EL25" s="45"/>
      <c r="EM25" s="45"/>
      <c r="EN25" s="41"/>
      <c r="EO25" s="46"/>
      <c r="EP25" s="46"/>
      <c r="EQ25" s="46"/>
      <c r="ER25" s="19"/>
      <c r="ES25" s="41"/>
      <c r="ET25" s="18"/>
      <c r="EU25" s="47"/>
      <c r="EV25" s="41"/>
      <c r="EZ25" s="41"/>
      <c r="FA25" s="41"/>
      <c r="FB25" s="41"/>
      <c r="FG25" s="41"/>
      <c r="FL25" s="41"/>
      <c r="FM25" s="43"/>
      <c r="FN25" s="43"/>
      <c r="FO25" s="43"/>
      <c r="FP25" s="44"/>
      <c r="FQ25" s="41"/>
      <c r="FR25" s="45"/>
      <c r="FS25" s="45"/>
      <c r="FT25" s="45"/>
      <c r="FU25" s="45"/>
      <c r="FV25" s="41"/>
      <c r="FW25" s="46"/>
      <c r="FX25" s="46"/>
      <c r="FY25" s="46"/>
      <c r="FZ25" s="19"/>
      <c r="GA25" s="41"/>
      <c r="GB25" s="18"/>
      <c r="GC25" s="47"/>
      <c r="GD25" s="41"/>
      <c r="GH25" s="41"/>
      <c r="GI25" s="41"/>
      <c r="GJ25" s="41"/>
      <c r="GO25" s="41"/>
      <c r="GT25" s="41"/>
      <c r="GU25" s="43"/>
      <c r="GV25" s="43"/>
      <c r="GW25" s="43"/>
      <c r="GX25" s="44"/>
      <c r="GY25" s="41"/>
      <c r="GZ25" s="45"/>
      <c r="HA25" s="45"/>
      <c r="HB25" s="45"/>
      <c r="HC25" s="45"/>
      <c r="HD25" s="41"/>
      <c r="HE25" s="46"/>
      <c r="HF25" s="46"/>
      <c r="HG25" s="46"/>
      <c r="HH25" s="19"/>
      <c r="HI25" s="41"/>
      <c r="HJ25" s="18"/>
      <c r="HK25" s="47"/>
      <c r="HL25" s="41"/>
      <c r="HP25" s="41"/>
      <c r="HQ25" s="41"/>
      <c r="HR25" s="41"/>
      <c r="HW25" s="41"/>
      <c r="IB25" s="41"/>
      <c r="IC25" s="43"/>
      <c r="ID25" s="43"/>
      <c r="IE25" s="43"/>
      <c r="IF25" s="44"/>
      <c r="IG25" s="41"/>
      <c r="IH25" s="45"/>
      <c r="II25" s="45"/>
      <c r="IJ25" s="45"/>
      <c r="IK25" s="45"/>
      <c r="IL25" s="41"/>
      <c r="IM25" s="46"/>
      <c r="IN25" s="46"/>
      <c r="IO25" s="46"/>
      <c r="IP25" s="19"/>
      <c r="IQ25" s="41"/>
      <c r="IR25" s="18"/>
      <c r="IS25" s="47"/>
      <c r="IT25" s="41"/>
    </row>
    <row r="26" spans="1:254" s="42" customFormat="1" ht="12.75">
      <c r="A26" s="13" t="s">
        <v>79</v>
      </c>
      <c r="B26" s="13"/>
      <c r="C26" s="13"/>
      <c r="D26" s="22">
        <f>IF(MOD(SUM($M26+$T26+$AA26+$AH26+$AO26+$AV26),1)&gt;=0.6,INT(SUM($M26+$T26+$AA26+$AH26+$AO26+$AV26))+1+MOD(SUM($M26+$T26+$AA26+$AH26+$AO26+$AV26),1)-0.6,SUM($M26+$T26+$AA26+$AH26+$AO26+$AV26))</f>
        <v>8</v>
      </c>
      <c r="E26" s="23">
        <f>$N26+$U26+$AB26+$AI26+$AP26+$AW26</f>
        <v>0</v>
      </c>
      <c r="F26" s="24">
        <f>$O26+$V26+$AC26+$AJ26+$AQ26+$AX26</f>
        <v>54</v>
      </c>
      <c r="G26" s="23">
        <f>$P26+$W26+$AD26+$AK26+$AR26+$AY26</f>
        <v>0</v>
      </c>
      <c r="H26" s="23">
        <f>$Q26+X26+AE26+AL26+AS26+AZ26</f>
        <v>0</v>
      </c>
      <c r="I26" s="49" t="s">
        <v>80</v>
      </c>
      <c r="J26" s="22">
        <f>IF(G26&lt;&gt;0,F26/G26,"")</f>
      </c>
      <c r="K26" s="22">
        <f>IF(D26&lt;&gt;0,F26/D26,"")</f>
        <v>6.75</v>
      </c>
      <c r="L26" s="22">
        <f>IF(G26&lt;&gt;0,(INT(D26)*6+(10*(D26-INT(D26))))/G26,"")</f>
      </c>
      <c r="M26" s="50"/>
      <c r="N26" s="50"/>
      <c r="O26" s="50"/>
      <c r="P26" s="50"/>
      <c r="Q26" s="50"/>
      <c r="R26" s="50"/>
      <c r="S26" s="52">
        <f>IF(P26&lt;&gt;0,O26/P26,"")</f>
      </c>
      <c r="T26" s="53"/>
      <c r="U26" s="53"/>
      <c r="V26" s="53"/>
      <c r="W26" s="53"/>
      <c r="X26" s="53"/>
      <c r="Y26" s="53"/>
      <c r="Z26" s="54">
        <f>IF(W26&lt;&gt;0,V26/W26,"")</f>
      </c>
      <c r="AA26" s="50"/>
      <c r="AB26" s="50"/>
      <c r="AC26" s="50"/>
      <c r="AD26" s="50"/>
      <c r="AE26" s="50"/>
      <c r="AF26" s="50"/>
      <c r="AG26" s="52">
        <f>IF(AD26&lt;&gt;0,AC26/AD26,"")</f>
      </c>
      <c r="AH26" s="55"/>
      <c r="AI26" s="55"/>
      <c r="AJ26" s="55"/>
      <c r="AK26" s="55"/>
      <c r="AL26" s="55"/>
      <c r="AM26" s="55"/>
      <c r="AN26" s="56">
        <f>IF(AK26&lt;&gt;0,AJ26/AK26,"")</f>
      </c>
      <c r="AO26" s="57">
        <v>8</v>
      </c>
      <c r="AP26" s="57">
        <v>0</v>
      </c>
      <c r="AQ26" s="57">
        <v>54</v>
      </c>
      <c r="AR26" s="57">
        <v>0</v>
      </c>
      <c r="AS26" s="57"/>
      <c r="AT26" s="62" t="s">
        <v>80</v>
      </c>
      <c r="AU26" s="58">
        <f>IF(AR26&lt;&gt;0,AQ26/AR26,"")</f>
      </c>
      <c r="AV26" s="59"/>
      <c r="AW26" s="59"/>
      <c r="AX26" s="59"/>
      <c r="AY26" s="59"/>
      <c r="AZ26" s="59"/>
      <c r="BA26" s="59"/>
      <c r="BB26" s="60">
        <f>IF(AY26&lt;&gt;0,AX26/AY26,"")</f>
      </c>
      <c r="BC26" s="41"/>
      <c r="BD26" s="41"/>
      <c r="BI26" s="41"/>
      <c r="BN26" s="41"/>
      <c r="BO26" s="43"/>
      <c r="BP26" s="43"/>
      <c r="BQ26" s="43"/>
      <c r="BR26" s="44"/>
      <c r="BS26" s="41"/>
      <c r="BT26" s="45"/>
      <c r="BU26" s="45"/>
      <c r="BV26" s="45"/>
      <c r="BW26" s="45"/>
      <c r="BX26" s="41"/>
      <c r="BY26" s="46"/>
      <c r="BZ26" s="46"/>
      <c r="CA26" s="46"/>
      <c r="CB26" s="19"/>
      <c r="CC26" s="41"/>
      <c r="CD26" s="18"/>
      <c r="CE26" s="47"/>
      <c r="CF26" s="41"/>
      <c r="CJ26" s="41"/>
      <c r="CK26" s="41"/>
      <c r="CL26" s="41"/>
      <c r="CQ26" s="41"/>
      <c r="CV26" s="41"/>
      <c r="CW26" s="43"/>
      <c r="CX26" s="43"/>
      <c r="CY26" s="43"/>
      <c r="CZ26" s="44"/>
      <c r="DA26" s="41"/>
      <c r="DB26" s="45"/>
      <c r="DC26" s="45"/>
      <c r="DD26" s="45"/>
      <c r="DE26" s="45"/>
      <c r="DF26" s="41"/>
      <c r="DG26" s="46"/>
      <c r="DH26" s="46"/>
      <c r="DI26" s="46"/>
      <c r="DJ26" s="19"/>
      <c r="DK26" s="41"/>
      <c r="DL26" s="18"/>
      <c r="DM26" s="47"/>
      <c r="DN26" s="41"/>
      <c r="DR26" s="41"/>
      <c r="DS26" s="41"/>
      <c r="DT26" s="41"/>
      <c r="DY26" s="41"/>
      <c r="ED26" s="41"/>
      <c r="EE26" s="43"/>
      <c r="EF26" s="43"/>
      <c r="EG26" s="43"/>
      <c r="EH26" s="44"/>
      <c r="EI26" s="41"/>
      <c r="EJ26" s="45"/>
      <c r="EK26" s="45"/>
      <c r="EL26" s="45"/>
      <c r="EM26" s="45"/>
      <c r="EN26" s="41"/>
      <c r="EO26" s="46"/>
      <c r="EP26" s="46"/>
      <c r="EQ26" s="46"/>
      <c r="ER26" s="19"/>
      <c r="ES26" s="41"/>
      <c r="ET26" s="18"/>
      <c r="EU26" s="47"/>
      <c r="EV26" s="41"/>
      <c r="EZ26" s="41"/>
      <c r="FA26" s="41"/>
      <c r="FB26" s="41"/>
      <c r="FG26" s="41"/>
      <c r="FL26" s="41"/>
      <c r="FM26" s="43"/>
      <c r="FN26" s="43"/>
      <c r="FO26" s="43"/>
      <c r="FP26" s="44"/>
      <c r="FQ26" s="41"/>
      <c r="FR26" s="45"/>
      <c r="FS26" s="45"/>
      <c r="FT26" s="45"/>
      <c r="FU26" s="45"/>
      <c r="FV26" s="41"/>
      <c r="FW26" s="46"/>
      <c r="FX26" s="46"/>
      <c r="FY26" s="46"/>
      <c r="FZ26" s="19"/>
      <c r="GA26" s="41"/>
      <c r="GB26" s="18"/>
      <c r="GC26" s="47"/>
      <c r="GD26" s="41"/>
      <c r="GH26" s="41"/>
      <c r="GI26" s="41"/>
      <c r="GJ26" s="41"/>
      <c r="GO26" s="41"/>
      <c r="GT26" s="41"/>
      <c r="GU26" s="43"/>
      <c r="GV26" s="43"/>
      <c r="GW26" s="43"/>
      <c r="GX26" s="44"/>
      <c r="GY26" s="41"/>
      <c r="GZ26" s="45"/>
      <c r="HA26" s="45"/>
      <c r="HB26" s="45"/>
      <c r="HC26" s="45"/>
      <c r="HD26" s="41"/>
      <c r="HE26" s="46"/>
      <c r="HF26" s="46"/>
      <c r="HG26" s="46"/>
      <c r="HH26" s="19"/>
      <c r="HI26" s="41"/>
      <c r="HJ26" s="18"/>
      <c r="HK26" s="47"/>
      <c r="HL26" s="41"/>
      <c r="HP26" s="41"/>
      <c r="HQ26" s="41"/>
      <c r="HR26" s="41"/>
      <c r="HW26" s="41"/>
      <c r="IB26" s="41"/>
      <c r="IC26" s="43"/>
      <c r="ID26" s="43"/>
      <c r="IE26" s="43"/>
      <c r="IF26" s="44"/>
      <c r="IG26" s="41"/>
      <c r="IH26" s="45"/>
      <c r="II26" s="45"/>
      <c r="IJ26" s="45"/>
      <c r="IK26" s="45"/>
      <c r="IL26" s="41"/>
      <c r="IM26" s="46"/>
      <c r="IN26" s="46"/>
      <c r="IO26" s="46"/>
      <c r="IP26" s="19"/>
      <c r="IQ26" s="41"/>
      <c r="IR26" s="18"/>
      <c r="IS26" s="47"/>
      <c r="IT26" s="41"/>
    </row>
    <row r="27" spans="1:254" s="42" customFormat="1" ht="12.75">
      <c r="A27" s="20" t="s">
        <v>81</v>
      </c>
      <c r="B27" s="20"/>
      <c r="C27" s="21"/>
      <c r="D27" s="22">
        <f>IF(MOD(SUM($M27+$T27+$AA27+$AH27+$AO27+$AV27),1)&gt;=0.6,INT(SUM($M27+$T27+$AA27+$AH27+$AO27+$AV27))+1+MOD(SUM($M27+$T27+$AA27+$AH27+$AO27+$AV27),1)-0.6,SUM($M27+$T27+$AA27+$AH27+$AO27+$AV27))</f>
        <v>19</v>
      </c>
      <c r="E27" s="23">
        <f>$N27+$U27+$AB27+$AI27+$AP27+$AW27</f>
        <v>1</v>
      </c>
      <c r="F27" s="24">
        <f>$O27+$V27+$AC27+$AJ27+$AQ27+$AX27</f>
        <v>103</v>
      </c>
      <c r="G27" s="23">
        <f>$P27+$W27+$AD27+$AK27+$AR27+$AY27</f>
        <v>7</v>
      </c>
      <c r="H27" s="23">
        <f>$Q27+X27+AE27+AL27+AS27+AZ27</f>
        <v>1</v>
      </c>
      <c r="I27" s="25" t="s">
        <v>82</v>
      </c>
      <c r="J27" s="22">
        <f>IF(G27&lt;&gt;0,F27/G27,"")</f>
        <v>14.714285714285714</v>
      </c>
      <c r="K27" s="22">
        <f>IF(D27&lt;&gt;0,F27/D27,"")</f>
        <v>5.421052631578948</v>
      </c>
      <c r="L27" s="22">
        <f>IF(G27&lt;&gt;0,(INT(D27)*6+(10*(D27-INT(D27))))/G27,"")</f>
        <v>16.285714285714285</v>
      </c>
      <c r="M27" s="26"/>
      <c r="N27" s="26"/>
      <c r="O27" s="26"/>
      <c r="P27" s="26"/>
      <c r="Q27" s="26"/>
      <c r="R27" s="26"/>
      <c r="S27" s="28">
        <f>IF(P27&lt;&gt;0,O27/P27,"")</f>
      </c>
      <c r="T27" s="29"/>
      <c r="U27" s="29"/>
      <c r="V27" s="29"/>
      <c r="W27" s="29"/>
      <c r="X27" s="29"/>
      <c r="Y27" s="29"/>
      <c r="Z27" s="31">
        <f>IF(W27&lt;&gt;0,V27/W27,"")</f>
      </c>
      <c r="AA27" s="32">
        <v>19</v>
      </c>
      <c r="AB27" s="32">
        <v>1</v>
      </c>
      <c r="AC27" s="32">
        <v>103</v>
      </c>
      <c r="AD27" s="33">
        <v>7</v>
      </c>
      <c r="AE27" s="33">
        <v>1</v>
      </c>
      <c r="AF27" s="33" t="s">
        <v>83</v>
      </c>
      <c r="AG27" s="28">
        <f>IF(AD27&lt;&gt;0,AC27/AD27,"")</f>
        <v>14.714285714285714</v>
      </c>
      <c r="AH27" s="34"/>
      <c r="AI27" s="34"/>
      <c r="AJ27" s="34"/>
      <c r="AK27" s="34"/>
      <c r="AL27" s="34"/>
      <c r="AM27" s="34"/>
      <c r="AN27" s="35">
        <f>IF(AK27&lt;&gt;0,AJ27/AK27,"")</f>
      </c>
      <c r="AO27" s="36"/>
      <c r="AP27" s="36"/>
      <c r="AQ27" s="36"/>
      <c r="AR27" s="36"/>
      <c r="AS27" s="36"/>
      <c r="AT27" s="36"/>
      <c r="AU27" s="37">
        <f>IF(AR27&lt;&gt;0,AQ27/AR27,"")</f>
      </c>
      <c r="AV27" s="38"/>
      <c r="AW27" s="38"/>
      <c r="AX27" s="39"/>
      <c r="AY27" s="40"/>
      <c r="AZ27" s="40"/>
      <c r="BA27" s="40"/>
      <c r="BB27" s="39">
        <f>IF(AY27&lt;&gt;0,AX27/AY27,"")</f>
      </c>
      <c r="BC27" s="41"/>
      <c r="BD27" s="41"/>
      <c r="BI27" s="41"/>
      <c r="BN27" s="41"/>
      <c r="BO27" s="43"/>
      <c r="BP27" s="43"/>
      <c r="BQ27" s="43"/>
      <c r="BR27" s="44"/>
      <c r="BS27" s="41"/>
      <c r="BT27" s="45"/>
      <c r="BU27" s="45"/>
      <c r="BV27" s="45"/>
      <c r="BW27" s="45"/>
      <c r="BX27" s="41"/>
      <c r="BY27" s="46"/>
      <c r="BZ27" s="46"/>
      <c r="CA27" s="46"/>
      <c r="CB27" s="19"/>
      <c r="CC27" s="41"/>
      <c r="CD27" s="18"/>
      <c r="CE27" s="47"/>
      <c r="CF27" s="41"/>
      <c r="CJ27" s="41"/>
      <c r="CK27" s="41"/>
      <c r="CL27" s="41"/>
      <c r="CQ27" s="41"/>
      <c r="CV27" s="41"/>
      <c r="CW27" s="43"/>
      <c r="CX27" s="43"/>
      <c r="CY27" s="43"/>
      <c r="CZ27" s="44"/>
      <c r="DA27" s="41"/>
      <c r="DB27" s="45"/>
      <c r="DC27" s="45"/>
      <c r="DD27" s="45"/>
      <c r="DE27" s="45"/>
      <c r="DF27" s="41"/>
      <c r="DG27" s="46"/>
      <c r="DH27" s="46"/>
      <c r="DI27" s="46"/>
      <c r="DJ27" s="19"/>
      <c r="DK27" s="41"/>
      <c r="DL27" s="18"/>
      <c r="DM27" s="47"/>
      <c r="DN27" s="41"/>
      <c r="DR27" s="41"/>
      <c r="DS27" s="41"/>
      <c r="DT27" s="41"/>
      <c r="DY27" s="41"/>
      <c r="ED27" s="41"/>
      <c r="EE27" s="43"/>
      <c r="EF27" s="43"/>
      <c r="EG27" s="43"/>
      <c r="EH27" s="44"/>
      <c r="EI27" s="41"/>
      <c r="EJ27" s="45"/>
      <c r="EK27" s="45"/>
      <c r="EL27" s="45"/>
      <c r="EM27" s="45"/>
      <c r="EN27" s="41"/>
      <c r="EO27" s="46"/>
      <c r="EP27" s="46"/>
      <c r="EQ27" s="46"/>
      <c r="ER27" s="19"/>
      <c r="ES27" s="41"/>
      <c r="ET27" s="18"/>
      <c r="EU27" s="47"/>
      <c r="EV27" s="41"/>
      <c r="EZ27" s="41"/>
      <c r="FA27" s="41"/>
      <c r="FB27" s="41"/>
      <c r="FG27" s="41"/>
      <c r="FL27" s="41"/>
      <c r="FM27" s="43"/>
      <c r="FN27" s="43"/>
      <c r="FO27" s="43"/>
      <c r="FP27" s="44"/>
      <c r="FQ27" s="41"/>
      <c r="FR27" s="45"/>
      <c r="FS27" s="45"/>
      <c r="FT27" s="45"/>
      <c r="FU27" s="45"/>
      <c r="FV27" s="41"/>
      <c r="FW27" s="46"/>
      <c r="FX27" s="46"/>
      <c r="FY27" s="46"/>
      <c r="FZ27" s="19"/>
      <c r="GA27" s="41"/>
      <c r="GB27" s="18"/>
      <c r="GC27" s="47"/>
      <c r="GD27" s="41"/>
      <c r="GH27" s="41"/>
      <c r="GI27" s="41"/>
      <c r="GJ27" s="41"/>
      <c r="GO27" s="41"/>
      <c r="GT27" s="41"/>
      <c r="GU27" s="43"/>
      <c r="GV27" s="43"/>
      <c r="GW27" s="43"/>
      <c r="GX27" s="44"/>
      <c r="GY27" s="41"/>
      <c r="GZ27" s="45"/>
      <c r="HA27" s="45"/>
      <c r="HB27" s="45"/>
      <c r="HC27" s="45"/>
      <c r="HD27" s="41"/>
      <c r="HE27" s="46"/>
      <c r="HF27" s="46"/>
      <c r="HG27" s="46"/>
      <c r="HH27" s="19"/>
      <c r="HI27" s="41"/>
      <c r="HJ27" s="18"/>
      <c r="HK27" s="47"/>
      <c r="HL27" s="41"/>
      <c r="HP27" s="41"/>
      <c r="HQ27" s="41"/>
      <c r="HR27" s="41"/>
      <c r="HW27" s="41"/>
      <c r="IB27" s="41"/>
      <c r="IC27" s="43"/>
      <c r="ID27" s="43"/>
      <c r="IE27" s="43"/>
      <c r="IF27" s="44"/>
      <c r="IG27" s="41"/>
      <c r="IH27" s="45"/>
      <c r="II27" s="45"/>
      <c r="IJ27" s="45"/>
      <c r="IK27" s="45"/>
      <c r="IL27" s="41"/>
      <c r="IM27" s="46"/>
      <c r="IN27" s="46"/>
      <c r="IO27" s="46"/>
      <c r="IP27" s="19"/>
      <c r="IQ27" s="41"/>
      <c r="IR27" s="18"/>
      <c r="IS27" s="47"/>
      <c r="IT27" s="41"/>
    </row>
    <row r="28" spans="1:254" s="42" customFormat="1" ht="12.75">
      <c r="A28" s="20" t="s">
        <v>84</v>
      </c>
      <c r="B28" s="20"/>
      <c r="C28" s="21"/>
      <c r="D28" s="22">
        <f>IF(MOD(SUM($M28+$T28+$AA28+$AH28+$AO28+$AV28),1)&gt;=0.6,INT(SUM($M28+$T28+$AA28+$AH28+$AO28+$AV28))+1+MOD(SUM($M28+$T28+$AA28+$AH28+$AO28+$AV28),1)-0.6,SUM($M28+$T28+$AA28+$AH28+$AO28+$AV28))</f>
        <v>9</v>
      </c>
      <c r="E28" s="23">
        <f>$N28+$U28+$AB28+$AI28+$AP28+$AW28</f>
        <v>3</v>
      </c>
      <c r="F28" s="24">
        <f>$O28+$V28+$AC28+$AJ28+$AQ28+$AX28</f>
        <v>20</v>
      </c>
      <c r="G28" s="23">
        <f>$P28+$W28+$AD28+$AK28+$AR28+$AY28</f>
        <v>1</v>
      </c>
      <c r="H28" s="23">
        <f>$Q28+X28+AE28+AL28+AS28+AZ28</f>
        <v>0</v>
      </c>
      <c r="I28" s="25" t="s">
        <v>85</v>
      </c>
      <c r="J28" s="22">
        <f>IF(G28&lt;&gt;0,F28/G28,"")</f>
        <v>20</v>
      </c>
      <c r="K28" s="22">
        <f>IF(D28&lt;&gt;0,F28/D28,"")</f>
        <v>2.2222222222222223</v>
      </c>
      <c r="L28" s="22">
        <f>IF(G28&lt;&gt;0,(INT(D28)*6+(10*(D28-INT(D28))))/G28,"")</f>
        <v>54</v>
      </c>
      <c r="M28" s="26">
        <v>4</v>
      </c>
      <c r="N28" s="26">
        <v>2</v>
      </c>
      <c r="O28" s="26">
        <v>11</v>
      </c>
      <c r="P28" s="26">
        <v>0</v>
      </c>
      <c r="Q28" s="26"/>
      <c r="R28" s="27" t="s">
        <v>86</v>
      </c>
      <c r="S28" s="28">
        <f>IF(P28&lt;&gt;0,O28/P28,"")</f>
      </c>
      <c r="T28" s="29">
        <v>5</v>
      </c>
      <c r="U28" s="29">
        <v>1</v>
      </c>
      <c r="V28" s="29">
        <v>9</v>
      </c>
      <c r="W28" s="29">
        <v>1</v>
      </c>
      <c r="X28" s="29"/>
      <c r="Y28" s="30" t="s">
        <v>85</v>
      </c>
      <c r="Z28" s="31">
        <f>IF(W28&lt;&gt;0,V28/W28,"")</f>
        <v>9</v>
      </c>
      <c r="AA28" s="32"/>
      <c r="AB28" s="32"/>
      <c r="AC28" s="32"/>
      <c r="AD28" s="33"/>
      <c r="AE28" s="33"/>
      <c r="AF28" s="33"/>
      <c r="AG28" s="28">
        <f>IF(AD28&lt;&gt;0,AC28/AD28,"")</f>
      </c>
      <c r="AH28" s="34"/>
      <c r="AI28" s="34"/>
      <c r="AJ28" s="34"/>
      <c r="AK28" s="34"/>
      <c r="AL28" s="34"/>
      <c r="AM28" s="34"/>
      <c r="AN28" s="35">
        <f>IF(AK28&lt;&gt;0,AJ28/AK28,"")</f>
      </c>
      <c r="AO28" s="36"/>
      <c r="AP28" s="36"/>
      <c r="AQ28" s="36"/>
      <c r="AR28" s="36"/>
      <c r="AS28" s="36"/>
      <c r="AT28" s="36"/>
      <c r="AU28" s="37">
        <f>IF(AR28&lt;&gt;0,AQ28/AR28,"")</f>
      </c>
      <c r="AV28" s="38"/>
      <c r="AW28" s="38"/>
      <c r="AX28" s="39"/>
      <c r="AY28" s="40"/>
      <c r="AZ28" s="40"/>
      <c r="BA28" s="40"/>
      <c r="BB28" s="39">
        <f>IF(AY28&lt;&gt;0,AX28/AY28,"")</f>
      </c>
      <c r="BC28" s="41"/>
      <c r="BD28" s="41"/>
      <c r="BI28" s="41"/>
      <c r="BN28" s="41"/>
      <c r="BO28" s="43"/>
      <c r="BP28" s="43"/>
      <c r="BQ28" s="43"/>
      <c r="BR28" s="44"/>
      <c r="BS28" s="41"/>
      <c r="BT28" s="45"/>
      <c r="BU28" s="45"/>
      <c r="BV28" s="45"/>
      <c r="BW28" s="45"/>
      <c r="BX28" s="41"/>
      <c r="BY28" s="46"/>
      <c r="BZ28" s="46"/>
      <c r="CA28" s="46"/>
      <c r="CB28" s="19"/>
      <c r="CC28" s="41"/>
      <c r="CD28" s="18"/>
      <c r="CE28" s="47"/>
      <c r="CF28" s="41"/>
      <c r="CJ28" s="41"/>
      <c r="CK28" s="41"/>
      <c r="CL28" s="41"/>
      <c r="CQ28" s="41"/>
      <c r="CV28" s="41"/>
      <c r="CW28" s="43"/>
      <c r="CX28" s="43"/>
      <c r="CY28" s="43"/>
      <c r="CZ28" s="44"/>
      <c r="DA28" s="41"/>
      <c r="DB28" s="45"/>
      <c r="DC28" s="45"/>
      <c r="DD28" s="45"/>
      <c r="DE28" s="45"/>
      <c r="DF28" s="41"/>
      <c r="DG28" s="46"/>
      <c r="DH28" s="46"/>
      <c r="DI28" s="46"/>
      <c r="DJ28" s="19"/>
      <c r="DK28" s="41"/>
      <c r="DL28" s="18"/>
      <c r="DM28" s="47"/>
      <c r="DN28" s="41"/>
      <c r="DR28" s="41"/>
      <c r="DS28" s="41"/>
      <c r="DT28" s="41"/>
      <c r="DY28" s="41"/>
      <c r="ED28" s="41"/>
      <c r="EE28" s="43"/>
      <c r="EF28" s="43"/>
      <c r="EG28" s="43"/>
      <c r="EH28" s="44"/>
      <c r="EI28" s="41"/>
      <c r="EJ28" s="45"/>
      <c r="EK28" s="45"/>
      <c r="EL28" s="45"/>
      <c r="EM28" s="45"/>
      <c r="EN28" s="41"/>
      <c r="EO28" s="46"/>
      <c r="EP28" s="46"/>
      <c r="EQ28" s="46"/>
      <c r="ER28" s="19"/>
      <c r="ES28" s="41"/>
      <c r="ET28" s="18"/>
      <c r="EU28" s="47"/>
      <c r="EV28" s="41"/>
      <c r="EZ28" s="41"/>
      <c r="FA28" s="41"/>
      <c r="FB28" s="41"/>
      <c r="FG28" s="41"/>
      <c r="FL28" s="41"/>
      <c r="FM28" s="43"/>
      <c r="FN28" s="43"/>
      <c r="FO28" s="43"/>
      <c r="FP28" s="44"/>
      <c r="FQ28" s="41"/>
      <c r="FR28" s="45"/>
      <c r="FS28" s="45"/>
      <c r="FT28" s="45"/>
      <c r="FU28" s="45"/>
      <c r="FV28" s="41"/>
      <c r="FW28" s="46"/>
      <c r="FX28" s="46"/>
      <c r="FY28" s="46"/>
      <c r="FZ28" s="19"/>
      <c r="GA28" s="41"/>
      <c r="GB28" s="18"/>
      <c r="GC28" s="47"/>
      <c r="GD28" s="41"/>
      <c r="GH28" s="41"/>
      <c r="GI28" s="41"/>
      <c r="GJ28" s="41"/>
      <c r="GO28" s="41"/>
      <c r="GT28" s="41"/>
      <c r="GU28" s="43"/>
      <c r="GV28" s="43"/>
      <c r="GW28" s="43"/>
      <c r="GX28" s="44"/>
      <c r="GY28" s="41"/>
      <c r="GZ28" s="45"/>
      <c r="HA28" s="45"/>
      <c r="HB28" s="45"/>
      <c r="HC28" s="45"/>
      <c r="HD28" s="41"/>
      <c r="HE28" s="46"/>
      <c r="HF28" s="46"/>
      <c r="HG28" s="46"/>
      <c r="HH28" s="19"/>
      <c r="HI28" s="41"/>
      <c r="HJ28" s="18"/>
      <c r="HK28" s="47"/>
      <c r="HL28" s="41"/>
      <c r="HP28" s="41"/>
      <c r="HQ28" s="41"/>
      <c r="HR28" s="41"/>
      <c r="HW28" s="41"/>
      <c r="IB28" s="41"/>
      <c r="IC28" s="43"/>
      <c r="ID28" s="43"/>
      <c r="IE28" s="43"/>
      <c r="IF28" s="44"/>
      <c r="IG28" s="41"/>
      <c r="IH28" s="45"/>
      <c r="II28" s="45"/>
      <c r="IJ28" s="45"/>
      <c r="IK28" s="45"/>
      <c r="IL28" s="41"/>
      <c r="IM28" s="46"/>
      <c r="IN28" s="46"/>
      <c r="IO28" s="46"/>
      <c r="IP28" s="19"/>
      <c r="IQ28" s="41"/>
      <c r="IR28" s="18"/>
      <c r="IS28" s="47"/>
      <c r="IT28" s="41"/>
    </row>
    <row r="29" spans="1:254" s="42" customFormat="1" ht="12.75">
      <c r="A29" s="20" t="s">
        <v>87</v>
      </c>
      <c r="B29" s="20"/>
      <c r="C29" s="21"/>
      <c r="D29" s="22">
        <f>IF(MOD(SUM($M29+$T29+$AA29+$AH29+$AO29+$AV29),1)&gt;=0.6,INT(SUM($M29+$T29+$AA29+$AH29+$AO29+$AV29))+1+MOD(SUM($M29+$T29+$AA29+$AH29+$AO29+$AV29),1)-0.6,SUM($M29+$T29+$AA29+$AH29+$AO29+$AV29))</f>
        <v>79.2</v>
      </c>
      <c r="E29" s="23">
        <f>$N29+$U29+$AB29+$AI29+$AP29+$AW29</f>
        <v>6</v>
      </c>
      <c r="F29" s="24">
        <f>$O29+$V29+$AC29+$AJ29+$AQ29+$AX29</f>
        <v>297</v>
      </c>
      <c r="G29" s="23">
        <f>$P29+$W29+$AD29+$AK29+$AR29+$AY29</f>
        <v>14</v>
      </c>
      <c r="H29" s="23">
        <f>$Q29+X29+AE29+AL29+AS29+AZ29</f>
        <v>0</v>
      </c>
      <c r="I29" s="25" t="s">
        <v>88</v>
      </c>
      <c r="J29" s="22">
        <f>IF(G29&lt;&gt;0,F29/G29,"")</f>
        <v>21.214285714285715</v>
      </c>
      <c r="K29" s="22">
        <f>IF(D29&lt;&gt;0,F29/D29,"")</f>
        <v>3.75</v>
      </c>
      <c r="L29" s="22">
        <f>IF(G29&lt;&gt;0,(INT(D29)*6+(10*(D29-INT(D29))))/G29,"")</f>
        <v>34</v>
      </c>
      <c r="M29" s="26">
        <v>29</v>
      </c>
      <c r="N29" s="26">
        <v>2</v>
      </c>
      <c r="O29" s="26">
        <v>114</v>
      </c>
      <c r="P29" s="26">
        <v>2</v>
      </c>
      <c r="Q29" s="26"/>
      <c r="R29" s="27" t="s">
        <v>89</v>
      </c>
      <c r="S29" s="28">
        <f>IF(P29&lt;&gt;0,O29/P29,"")</f>
        <v>57</v>
      </c>
      <c r="T29" s="29">
        <f>(21+8)+12</f>
        <v>41</v>
      </c>
      <c r="U29" s="29">
        <v>2</v>
      </c>
      <c r="V29" s="29">
        <f>(70+40)+49</f>
        <v>159</v>
      </c>
      <c r="W29" s="29">
        <v>8</v>
      </c>
      <c r="X29" s="29"/>
      <c r="Y29" s="30" t="s">
        <v>88</v>
      </c>
      <c r="Z29" s="31">
        <f>IF(W29&lt;&gt;0,V29/W29,"")</f>
        <v>19.875</v>
      </c>
      <c r="AA29" s="32">
        <f>5.2+4</f>
        <v>9.2</v>
      </c>
      <c r="AB29" s="32">
        <v>2</v>
      </c>
      <c r="AC29" s="32">
        <v>24</v>
      </c>
      <c r="AD29" s="33">
        <v>4</v>
      </c>
      <c r="AE29" s="33"/>
      <c r="AF29" s="33" t="s">
        <v>90</v>
      </c>
      <c r="AG29" s="28">
        <f>IF(AD29&lt;&gt;0,AC29/AD29,"")</f>
        <v>6</v>
      </c>
      <c r="AH29" s="34"/>
      <c r="AI29" s="34"/>
      <c r="AJ29" s="34"/>
      <c r="AK29" s="34"/>
      <c r="AL29" s="34"/>
      <c r="AM29" s="34"/>
      <c r="AN29" s="35">
        <f>IF(AK29&lt;&gt;0,AJ29/AK29,"")</f>
      </c>
      <c r="AO29" s="36"/>
      <c r="AP29" s="36"/>
      <c r="AQ29" s="36"/>
      <c r="AR29" s="36"/>
      <c r="AS29" s="36"/>
      <c r="AT29" s="36"/>
      <c r="AU29" s="37">
        <f>IF(AR29&lt;&gt;0,AQ29/AR29,"")</f>
      </c>
      <c r="AV29" s="38"/>
      <c r="AW29" s="38"/>
      <c r="AX29" s="39"/>
      <c r="AY29" s="40"/>
      <c r="AZ29" s="40"/>
      <c r="BA29" s="40"/>
      <c r="BB29" s="39">
        <f>IF(AY29&lt;&gt;0,AX29/AY29,"")</f>
      </c>
      <c r="BC29" s="41"/>
      <c r="BD29" s="41"/>
      <c r="BI29" s="41"/>
      <c r="BN29" s="41"/>
      <c r="BO29" s="43"/>
      <c r="BP29" s="43"/>
      <c r="BQ29" s="43"/>
      <c r="BR29" s="44"/>
      <c r="BS29" s="41"/>
      <c r="BT29" s="45"/>
      <c r="BU29" s="45"/>
      <c r="BV29" s="45"/>
      <c r="BW29" s="45"/>
      <c r="BX29" s="41"/>
      <c r="BY29" s="46"/>
      <c r="BZ29" s="46"/>
      <c r="CA29" s="46"/>
      <c r="CB29" s="19"/>
      <c r="CC29" s="41"/>
      <c r="CD29" s="18"/>
      <c r="CE29" s="47"/>
      <c r="CF29" s="41"/>
      <c r="CJ29" s="41"/>
      <c r="CK29" s="41"/>
      <c r="CL29" s="41"/>
      <c r="CQ29" s="41"/>
      <c r="CV29" s="41"/>
      <c r="CW29" s="43"/>
      <c r="CX29" s="43"/>
      <c r="CY29" s="43"/>
      <c r="CZ29" s="44"/>
      <c r="DA29" s="41"/>
      <c r="DB29" s="45"/>
      <c r="DC29" s="45"/>
      <c r="DD29" s="45"/>
      <c r="DE29" s="45"/>
      <c r="DF29" s="41"/>
      <c r="DG29" s="46"/>
      <c r="DH29" s="46"/>
      <c r="DI29" s="46"/>
      <c r="DJ29" s="19"/>
      <c r="DK29" s="41"/>
      <c r="DL29" s="18"/>
      <c r="DM29" s="47"/>
      <c r="DN29" s="41"/>
      <c r="DR29" s="41"/>
      <c r="DS29" s="41"/>
      <c r="DT29" s="41"/>
      <c r="DY29" s="41"/>
      <c r="ED29" s="41"/>
      <c r="EE29" s="43"/>
      <c r="EF29" s="43"/>
      <c r="EG29" s="43"/>
      <c r="EH29" s="44"/>
      <c r="EI29" s="41"/>
      <c r="EJ29" s="45"/>
      <c r="EK29" s="45"/>
      <c r="EL29" s="45"/>
      <c r="EM29" s="45"/>
      <c r="EN29" s="41"/>
      <c r="EO29" s="46"/>
      <c r="EP29" s="46"/>
      <c r="EQ29" s="46"/>
      <c r="ER29" s="19"/>
      <c r="ES29" s="41"/>
      <c r="ET29" s="18"/>
      <c r="EU29" s="47"/>
      <c r="EV29" s="41"/>
      <c r="EZ29" s="41"/>
      <c r="FA29" s="41"/>
      <c r="FB29" s="41"/>
      <c r="FG29" s="41"/>
      <c r="FL29" s="41"/>
      <c r="FM29" s="43"/>
      <c r="FN29" s="43"/>
      <c r="FO29" s="43"/>
      <c r="FP29" s="44"/>
      <c r="FQ29" s="41"/>
      <c r="FR29" s="45"/>
      <c r="FS29" s="45"/>
      <c r="FT29" s="45"/>
      <c r="FU29" s="45"/>
      <c r="FV29" s="41"/>
      <c r="FW29" s="46"/>
      <c r="FX29" s="46"/>
      <c r="FY29" s="46"/>
      <c r="FZ29" s="19"/>
      <c r="GA29" s="41"/>
      <c r="GB29" s="18"/>
      <c r="GC29" s="47"/>
      <c r="GD29" s="41"/>
      <c r="GH29" s="41"/>
      <c r="GI29" s="41"/>
      <c r="GJ29" s="41"/>
      <c r="GO29" s="41"/>
      <c r="GT29" s="41"/>
      <c r="GU29" s="43"/>
      <c r="GV29" s="43"/>
      <c r="GW29" s="43"/>
      <c r="GX29" s="44"/>
      <c r="GY29" s="41"/>
      <c r="GZ29" s="45"/>
      <c r="HA29" s="45"/>
      <c r="HB29" s="45"/>
      <c r="HC29" s="45"/>
      <c r="HD29" s="41"/>
      <c r="HE29" s="46"/>
      <c r="HF29" s="46"/>
      <c r="HG29" s="46"/>
      <c r="HH29" s="19"/>
      <c r="HI29" s="41"/>
      <c r="HJ29" s="18"/>
      <c r="HK29" s="47"/>
      <c r="HL29" s="41"/>
      <c r="HP29" s="41"/>
      <c r="HQ29" s="41"/>
      <c r="HR29" s="41"/>
      <c r="HW29" s="41"/>
      <c r="IB29" s="41"/>
      <c r="IC29" s="43"/>
      <c r="ID29" s="43"/>
      <c r="IE29" s="43"/>
      <c r="IF29" s="44"/>
      <c r="IG29" s="41"/>
      <c r="IH29" s="45"/>
      <c r="II29" s="45"/>
      <c r="IJ29" s="45"/>
      <c r="IK29" s="45"/>
      <c r="IL29" s="41"/>
      <c r="IM29" s="46"/>
      <c r="IN29" s="46"/>
      <c r="IO29" s="46"/>
      <c r="IP29" s="19"/>
      <c r="IQ29" s="41"/>
      <c r="IR29" s="18"/>
      <c r="IS29" s="47"/>
      <c r="IT29" s="41"/>
    </row>
    <row r="30" spans="1:254" s="42" customFormat="1" ht="12.75">
      <c r="A30" s="20" t="s">
        <v>91</v>
      </c>
      <c r="B30" s="20"/>
      <c r="C30" s="21"/>
      <c r="D30" s="22">
        <f>IF(MOD(SUM($M30+$T30+$AA30+$AH30+$AO30+$AV30),1)&gt;=0.6,INT(SUM($M30+$T30+$AA30+$AH30+$AO30+$AV30))+1+MOD(SUM($M30+$T30+$AA30+$AH30+$AO30+$AV30),1)-0.6,SUM($M30+$T30+$AA30+$AH30+$AO30+$AV30))</f>
        <v>64</v>
      </c>
      <c r="E30" s="23">
        <f>$N30+$U30+$AB30+$AI30+$AP30+$AW30</f>
        <v>5</v>
      </c>
      <c r="F30" s="24">
        <f>$O30+$V30+$AC30+$AJ30+$AQ30+$AX30</f>
        <v>272</v>
      </c>
      <c r="G30" s="23">
        <f>$P30+$W30+$AD30+$AK30+$AR30+$AY30</f>
        <v>13</v>
      </c>
      <c r="H30" s="23">
        <f>$Q30+X30+AE30+AL30+AS30+AZ30</f>
        <v>0</v>
      </c>
      <c r="I30" s="25" t="s">
        <v>92</v>
      </c>
      <c r="J30" s="22">
        <f>IF(G30&lt;&gt;0,F30/G30,"")</f>
        <v>20.923076923076923</v>
      </c>
      <c r="K30" s="22">
        <f>IF(D30&lt;&gt;0,F30/D30,"")</f>
        <v>4.25</v>
      </c>
      <c r="L30" s="22">
        <f>IF(G30&lt;&gt;0,(INT(D30)*6+(10*(D30-INT(D30))))/G30,"")</f>
        <v>29.53846153846154</v>
      </c>
      <c r="M30" s="26"/>
      <c r="N30" s="26"/>
      <c r="O30" s="26"/>
      <c r="P30" s="26"/>
      <c r="Q30" s="26"/>
      <c r="R30" s="26"/>
      <c r="S30" s="28">
        <f>IF(P30&lt;&gt;0,O30/P30,"")</f>
      </c>
      <c r="T30" s="29">
        <f>6+3</f>
        <v>9</v>
      </c>
      <c r="U30" s="29">
        <v>0</v>
      </c>
      <c r="V30" s="29">
        <f>39+11</f>
        <v>50</v>
      </c>
      <c r="W30" s="29">
        <v>0</v>
      </c>
      <c r="X30" s="29"/>
      <c r="Y30" s="30" t="s">
        <v>93</v>
      </c>
      <c r="Z30" s="31">
        <f>IF(W30&lt;&gt;0,V30/W30,"")</f>
      </c>
      <c r="AA30" s="32"/>
      <c r="AB30" s="32"/>
      <c r="AC30" s="32"/>
      <c r="AD30" s="33"/>
      <c r="AE30" s="33"/>
      <c r="AF30" s="33"/>
      <c r="AG30" s="28">
        <f>IF(AD30&lt;&gt;0,AC30/AD30,"")</f>
      </c>
      <c r="AH30" s="34">
        <f>(23+12)+4</f>
        <v>39</v>
      </c>
      <c r="AI30" s="34">
        <v>3</v>
      </c>
      <c r="AJ30" s="34">
        <f>(108+56)+21</f>
        <v>185</v>
      </c>
      <c r="AK30" s="34">
        <v>8</v>
      </c>
      <c r="AL30" s="34"/>
      <c r="AM30" s="34" t="s">
        <v>94</v>
      </c>
      <c r="AN30" s="35">
        <f>IF(AK30&lt;&gt;0,AJ30/AK30,"")</f>
        <v>23.125</v>
      </c>
      <c r="AO30" s="36">
        <v>16</v>
      </c>
      <c r="AP30" s="36">
        <v>2</v>
      </c>
      <c r="AQ30" s="36">
        <v>37</v>
      </c>
      <c r="AR30" s="36">
        <v>5</v>
      </c>
      <c r="AS30" s="36"/>
      <c r="AT30" s="48" t="s">
        <v>92</v>
      </c>
      <c r="AU30" s="37">
        <f>IF(AR30&lt;&gt;0,AQ30/AR30,"")</f>
        <v>7.4</v>
      </c>
      <c r="AV30" s="38"/>
      <c r="AW30" s="38"/>
      <c r="AX30" s="39"/>
      <c r="AY30" s="40"/>
      <c r="AZ30" s="40"/>
      <c r="BA30" s="40"/>
      <c r="BB30" s="39">
        <f>IF(AY30&lt;&gt;0,AX30/AY30,"")</f>
      </c>
      <c r="BC30" s="41"/>
      <c r="BD30" s="41"/>
      <c r="BI30" s="41"/>
      <c r="BN30" s="41"/>
      <c r="BO30" s="43"/>
      <c r="BP30" s="43"/>
      <c r="BQ30" s="43"/>
      <c r="BR30" s="44"/>
      <c r="BS30" s="41"/>
      <c r="BT30" s="45"/>
      <c r="BU30" s="45"/>
      <c r="BV30" s="45"/>
      <c r="BW30" s="45"/>
      <c r="BX30" s="41"/>
      <c r="BY30" s="46"/>
      <c r="BZ30" s="46"/>
      <c r="CA30" s="46"/>
      <c r="CB30" s="19"/>
      <c r="CC30" s="41"/>
      <c r="CD30" s="18"/>
      <c r="CE30" s="47"/>
      <c r="CF30" s="41"/>
      <c r="CJ30" s="41"/>
      <c r="CK30" s="41"/>
      <c r="CL30" s="41"/>
      <c r="CQ30" s="41"/>
      <c r="CV30" s="41"/>
      <c r="CW30" s="43"/>
      <c r="CX30" s="43"/>
      <c r="CY30" s="43"/>
      <c r="CZ30" s="44"/>
      <c r="DA30" s="41"/>
      <c r="DB30" s="45"/>
      <c r="DC30" s="45"/>
      <c r="DD30" s="45"/>
      <c r="DE30" s="45"/>
      <c r="DF30" s="41"/>
      <c r="DG30" s="46"/>
      <c r="DH30" s="46"/>
      <c r="DI30" s="46"/>
      <c r="DJ30" s="19"/>
      <c r="DK30" s="41"/>
      <c r="DL30" s="18"/>
      <c r="DM30" s="47"/>
      <c r="DN30" s="41"/>
      <c r="DR30" s="41"/>
      <c r="DS30" s="41"/>
      <c r="DT30" s="41"/>
      <c r="DY30" s="41"/>
      <c r="ED30" s="41"/>
      <c r="EE30" s="43"/>
      <c r="EF30" s="43"/>
      <c r="EG30" s="43"/>
      <c r="EH30" s="44"/>
      <c r="EI30" s="41"/>
      <c r="EJ30" s="45"/>
      <c r="EK30" s="45"/>
      <c r="EL30" s="45"/>
      <c r="EM30" s="45"/>
      <c r="EN30" s="41"/>
      <c r="EO30" s="46"/>
      <c r="EP30" s="46"/>
      <c r="EQ30" s="46"/>
      <c r="ER30" s="19"/>
      <c r="ES30" s="41"/>
      <c r="ET30" s="18"/>
      <c r="EU30" s="47"/>
      <c r="EV30" s="41"/>
      <c r="EZ30" s="41"/>
      <c r="FA30" s="41"/>
      <c r="FB30" s="41"/>
      <c r="FG30" s="41"/>
      <c r="FL30" s="41"/>
      <c r="FM30" s="43"/>
      <c r="FN30" s="43"/>
      <c r="FO30" s="43"/>
      <c r="FP30" s="44"/>
      <c r="FQ30" s="41"/>
      <c r="FR30" s="45"/>
      <c r="FS30" s="45"/>
      <c r="FT30" s="45"/>
      <c r="FU30" s="45"/>
      <c r="FV30" s="41"/>
      <c r="FW30" s="46"/>
      <c r="FX30" s="46"/>
      <c r="FY30" s="46"/>
      <c r="FZ30" s="19"/>
      <c r="GA30" s="41"/>
      <c r="GB30" s="18"/>
      <c r="GC30" s="47"/>
      <c r="GD30" s="41"/>
      <c r="GH30" s="41"/>
      <c r="GI30" s="41"/>
      <c r="GJ30" s="41"/>
      <c r="GO30" s="41"/>
      <c r="GT30" s="41"/>
      <c r="GU30" s="43"/>
      <c r="GV30" s="43"/>
      <c r="GW30" s="43"/>
      <c r="GX30" s="44"/>
      <c r="GY30" s="41"/>
      <c r="GZ30" s="45"/>
      <c r="HA30" s="45"/>
      <c r="HB30" s="45"/>
      <c r="HC30" s="45"/>
      <c r="HD30" s="41"/>
      <c r="HE30" s="46"/>
      <c r="HF30" s="46"/>
      <c r="HG30" s="46"/>
      <c r="HH30" s="19"/>
      <c r="HI30" s="41"/>
      <c r="HJ30" s="18"/>
      <c r="HK30" s="47"/>
      <c r="HL30" s="41"/>
      <c r="HP30" s="41"/>
      <c r="HQ30" s="41"/>
      <c r="HR30" s="41"/>
      <c r="HW30" s="41"/>
      <c r="IB30" s="41"/>
      <c r="IC30" s="43"/>
      <c r="ID30" s="43"/>
      <c r="IE30" s="43"/>
      <c r="IF30" s="44"/>
      <c r="IG30" s="41"/>
      <c r="IH30" s="45"/>
      <c r="II30" s="45"/>
      <c r="IJ30" s="45"/>
      <c r="IK30" s="45"/>
      <c r="IL30" s="41"/>
      <c r="IM30" s="46"/>
      <c r="IN30" s="46"/>
      <c r="IO30" s="46"/>
      <c r="IP30" s="19"/>
      <c r="IQ30" s="41"/>
      <c r="IR30" s="18"/>
      <c r="IS30" s="47"/>
      <c r="IT30" s="41"/>
    </row>
    <row r="31" spans="1:254" s="42" customFormat="1" ht="12.75">
      <c r="A31" s="20" t="s">
        <v>95</v>
      </c>
      <c r="B31" s="20"/>
      <c r="C31" s="21"/>
      <c r="D31" s="22">
        <f>IF(MOD(SUM($M31+$T31+$AA31+$AH31+$AO31+$AV31),1)&gt;=0.6,INT(SUM($M31+$T31+$AA31+$AH31+$AO31+$AV31))+1+MOD(SUM($M31+$T31+$AA31+$AH31+$AO31+$AV31),1)-0.6,SUM($M31+$T31+$AA31+$AH31+$AO31+$AV31))</f>
        <v>2.4</v>
      </c>
      <c r="E31" s="23">
        <f>$N31+$U31+$AB31+$AI31+$AP31+$AW31</f>
        <v>0</v>
      </c>
      <c r="F31" s="24">
        <f>$O31+$V31+$AC31+$AJ31+$AQ31+$AX31</f>
        <v>12</v>
      </c>
      <c r="G31" s="23">
        <f>$P31+$W31+$AD31+$AK31+$AR31+$AY31</f>
        <v>2</v>
      </c>
      <c r="H31" s="23">
        <f>$Q31+X31+AE31+AL31+AS31+AZ31</f>
        <v>0</v>
      </c>
      <c r="I31" s="25" t="s">
        <v>96</v>
      </c>
      <c r="J31" s="22">
        <f>IF(G31&lt;&gt;0,F31/G31,"")</f>
        <v>6</v>
      </c>
      <c r="K31" s="22">
        <f>IF(D31&lt;&gt;0,F31/D31,"")</f>
        <v>5</v>
      </c>
      <c r="L31" s="22">
        <f>IF(G31&lt;&gt;0,(INT(D31)*6+(10*(D31-INT(D31))))/G31,"")</f>
        <v>8</v>
      </c>
      <c r="M31" s="26"/>
      <c r="N31" s="26"/>
      <c r="O31" s="26"/>
      <c r="P31" s="26"/>
      <c r="Q31" s="26"/>
      <c r="R31" s="26"/>
      <c r="S31" s="28">
        <f>IF(P31&lt;&gt;0,O31/P31,"")</f>
      </c>
      <c r="T31" s="29"/>
      <c r="U31" s="29"/>
      <c r="V31" s="29"/>
      <c r="W31" s="29"/>
      <c r="X31" s="29"/>
      <c r="Y31" s="29"/>
      <c r="Z31" s="31">
        <f>IF(W31&lt;&gt;0,V31/W31,"")</f>
      </c>
      <c r="AA31" s="32"/>
      <c r="AB31" s="32"/>
      <c r="AC31" s="32"/>
      <c r="AD31" s="33"/>
      <c r="AE31" s="33"/>
      <c r="AF31" s="33"/>
      <c r="AG31" s="28">
        <f>IF(AD31&lt;&gt;0,AC31/AD31,"")</f>
      </c>
      <c r="AH31" s="34"/>
      <c r="AI31" s="34"/>
      <c r="AJ31" s="34"/>
      <c r="AK31" s="34"/>
      <c r="AL31" s="34"/>
      <c r="AM31" s="34"/>
      <c r="AN31" s="35">
        <f>IF(AK31&lt;&gt;0,AJ31/AK31,"")</f>
      </c>
      <c r="AO31" s="36">
        <v>2.4</v>
      </c>
      <c r="AP31" s="36">
        <v>0</v>
      </c>
      <c r="AQ31" s="36">
        <v>12</v>
      </c>
      <c r="AR31" s="36">
        <v>2</v>
      </c>
      <c r="AS31" s="36"/>
      <c r="AT31" s="48" t="s">
        <v>96</v>
      </c>
      <c r="AU31" s="37">
        <f>IF(AR31&lt;&gt;0,AQ31/AR31,"")</f>
        <v>6</v>
      </c>
      <c r="AV31" s="38"/>
      <c r="AW31" s="38"/>
      <c r="AX31" s="39"/>
      <c r="AY31" s="40"/>
      <c r="AZ31" s="40"/>
      <c r="BA31" s="40"/>
      <c r="BB31" s="39">
        <f>IF(AY31&lt;&gt;0,AX31/AY31,"")</f>
      </c>
      <c r="BC31" s="41"/>
      <c r="BD31" s="41"/>
      <c r="BI31" s="41"/>
      <c r="BN31" s="41"/>
      <c r="BO31" s="43"/>
      <c r="BP31" s="43"/>
      <c r="BQ31" s="43"/>
      <c r="BR31" s="44"/>
      <c r="BS31" s="41"/>
      <c r="BT31" s="45"/>
      <c r="BU31" s="45"/>
      <c r="BV31" s="45"/>
      <c r="BW31" s="45"/>
      <c r="BX31" s="41"/>
      <c r="BY31" s="46"/>
      <c r="BZ31" s="46"/>
      <c r="CA31" s="46"/>
      <c r="CB31" s="19"/>
      <c r="CC31" s="41"/>
      <c r="CD31" s="18"/>
      <c r="CE31" s="47"/>
      <c r="CF31" s="41"/>
      <c r="CJ31" s="41"/>
      <c r="CK31" s="41"/>
      <c r="CL31" s="41"/>
      <c r="CQ31" s="41"/>
      <c r="CV31" s="41"/>
      <c r="CW31" s="43"/>
      <c r="CX31" s="43"/>
      <c r="CY31" s="43"/>
      <c r="CZ31" s="44"/>
      <c r="DA31" s="41"/>
      <c r="DB31" s="45"/>
      <c r="DC31" s="45"/>
      <c r="DD31" s="45"/>
      <c r="DE31" s="45"/>
      <c r="DF31" s="41"/>
      <c r="DG31" s="46"/>
      <c r="DH31" s="46"/>
      <c r="DI31" s="46"/>
      <c r="DJ31" s="19"/>
      <c r="DK31" s="41"/>
      <c r="DL31" s="18"/>
      <c r="DM31" s="47"/>
      <c r="DN31" s="41"/>
      <c r="DR31" s="41"/>
      <c r="DS31" s="41"/>
      <c r="DT31" s="41"/>
      <c r="DY31" s="41"/>
      <c r="ED31" s="41"/>
      <c r="EE31" s="43"/>
      <c r="EF31" s="43"/>
      <c r="EG31" s="43"/>
      <c r="EH31" s="44"/>
      <c r="EI31" s="41"/>
      <c r="EJ31" s="45"/>
      <c r="EK31" s="45"/>
      <c r="EL31" s="45"/>
      <c r="EM31" s="45"/>
      <c r="EN31" s="41"/>
      <c r="EO31" s="46"/>
      <c r="EP31" s="46"/>
      <c r="EQ31" s="46"/>
      <c r="ER31" s="19"/>
      <c r="ES31" s="41"/>
      <c r="ET31" s="18"/>
      <c r="EU31" s="47"/>
      <c r="EV31" s="41"/>
      <c r="EZ31" s="41"/>
      <c r="FA31" s="41"/>
      <c r="FB31" s="41"/>
      <c r="FG31" s="41"/>
      <c r="FL31" s="41"/>
      <c r="FM31" s="43"/>
      <c r="FN31" s="43"/>
      <c r="FO31" s="43"/>
      <c r="FP31" s="44"/>
      <c r="FQ31" s="41"/>
      <c r="FR31" s="45"/>
      <c r="FS31" s="45"/>
      <c r="FT31" s="45"/>
      <c r="FU31" s="45"/>
      <c r="FV31" s="41"/>
      <c r="FW31" s="46"/>
      <c r="FX31" s="46"/>
      <c r="FY31" s="46"/>
      <c r="FZ31" s="19"/>
      <c r="GA31" s="41"/>
      <c r="GB31" s="18"/>
      <c r="GC31" s="47"/>
      <c r="GD31" s="41"/>
      <c r="GH31" s="41"/>
      <c r="GI31" s="41"/>
      <c r="GJ31" s="41"/>
      <c r="GO31" s="41"/>
      <c r="GT31" s="41"/>
      <c r="GU31" s="43"/>
      <c r="GV31" s="43"/>
      <c r="GW31" s="43"/>
      <c r="GX31" s="44"/>
      <c r="GY31" s="41"/>
      <c r="GZ31" s="45"/>
      <c r="HA31" s="45"/>
      <c r="HB31" s="45"/>
      <c r="HC31" s="45"/>
      <c r="HD31" s="41"/>
      <c r="HE31" s="46"/>
      <c r="HF31" s="46"/>
      <c r="HG31" s="46"/>
      <c r="HH31" s="19"/>
      <c r="HI31" s="41"/>
      <c r="HJ31" s="18"/>
      <c r="HK31" s="47"/>
      <c r="HL31" s="41"/>
      <c r="HP31" s="41"/>
      <c r="HQ31" s="41"/>
      <c r="HR31" s="41"/>
      <c r="HW31" s="41"/>
      <c r="IB31" s="41"/>
      <c r="IC31" s="43"/>
      <c r="ID31" s="43"/>
      <c r="IE31" s="43"/>
      <c r="IF31" s="44"/>
      <c r="IG31" s="41"/>
      <c r="IH31" s="45"/>
      <c r="II31" s="45"/>
      <c r="IJ31" s="45"/>
      <c r="IK31" s="45"/>
      <c r="IL31" s="41"/>
      <c r="IM31" s="46"/>
      <c r="IN31" s="46"/>
      <c r="IO31" s="46"/>
      <c r="IP31" s="19"/>
      <c r="IQ31" s="41"/>
      <c r="IR31" s="18"/>
      <c r="IS31" s="47"/>
      <c r="IT31" s="41"/>
    </row>
    <row r="32" spans="1:254" s="42" customFormat="1" ht="12.75">
      <c r="A32" s="20" t="s">
        <v>97</v>
      </c>
      <c r="B32" s="20"/>
      <c r="C32" s="21"/>
      <c r="D32" s="22">
        <f>IF(MOD(SUM($M32+$T32+$AA32+$AH32+$AO32+$AV32),1)&gt;=0.6,INT(SUM($M32+$T32+$AA32+$AH32+$AO32+$AV32))+1+MOD(SUM($M32+$T32+$AA32+$AH32+$AO32+$AV32),1)-0.6,SUM($M32+$T32+$AA32+$AH32+$AO32+$AV32))</f>
        <v>1238.3999999999999</v>
      </c>
      <c r="E32" s="23">
        <f>$N32+$U32+$AB32+$AI32+$AP32+$AW32</f>
        <v>158</v>
      </c>
      <c r="F32" s="24">
        <f>$O32+$V32+$AC32+$AJ32+$AQ32+$AX32</f>
        <v>4795</v>
      </c>
      <c r="G32" s="23">
        <f>$P32+$W32+$AD32+$AK32+$AR32+$AY32</f>
        <v>286</v>
      </c>
      <c r="H32" s="23">
        <f>$Q32+X32+AE32+AL32+AS32+AZ32</f>
        <v>14</v>
      </c>
      <c r="I32" s="25" t="s">
        <v>98</v>
      </c>
      <c r="J32" s="22">
        <f>IF(G32&lt;&gt;0,F32/G32,"")</f>
        <v>16.765734265734267</v>
      </c>
      <c r="K32" s="22">
        <f>IF(D32&lt;&gt;0,F32/D32,"")</f>
        <v>3.871931524547804</v>
      </c>
      <c r="L32" s="22">
        <f>IF(G32&lt;&gt;0,(INT(D32)*6+(10*(D32-INT(D32))))/G32,"")</f>
        <v>25.98601398601398</v>
      </c>
      <c r="M32" s="26">
        <v>32.1</v>
      </c>
      <c r="N32" s="26">
        <v>3</v>
      </c>
      <c r="O32" s="26">
        <v>212</v>
      </c>
      <c r="P32" s="26">
        <v>4</v>
      </c>
      <c r="Q32" s="26"/>
      <c r="R32" s="27" t="s">
        <v>99</v>
      </c>
      <c r="S32" s="28">
        <f>IF(P32&lt;&gt;0,O32/P32,"")</f>
        <v>53</v>
      </c>
      <c r="T32" s="29">
        <v>1115.2</v>
      </c>
      <c r="U32" s="29">
        <v>132</v>
      </c>
      <c r="V32" s="29">
        <v>4352</v>
      </c>
      <c r="W32" s="29">
        <v>266</v>
      </c>
      <c r="X32" s="29">
        <v>13</v>
      </c>
      <c r="Y32" s="30" t="s">
        <v>98</v>
      </c>
      <c r="Z32" s="31">
        <f>IF(W32&lt;&gt;0,V32/W32,"")</f>
        <v>16.360902255639097</v>
      </c>
      <c r="AA32" s="32">
        <v>67.1</v>
      </c>
      <c r="AB32" s="32">
        <v>17</v>
      </c>
      <c r="AC32" s="32">
        <v>187</v>
      </c>
      <c r="AD32" s="33">
        <v>11</v>
      </c>
      <c r="AE32" s="33">
        <v>1</v>
      </c>
      <c r="AF32" s="33" t="s">
        <v>100</v>
      </c>
      <c r="AG32" s="28">
        <f>IF(AD32&lt;&gt;0,AC32/AD32,"")</f>
        <v>17</v>
      </c>
      <c r="AH32" s="34">
        <v>24</v>
      </c>
      <c r="AI32" s="34">
        <v>6</v>
      </c>
      <c r="AJ32" s="34">
        <v>44</v>
      </c>
      <c r="AK32" s="34">
        <v>5</v>
      </c>
      <c r="AL32" s="34"/>
      <c r="AM32" s="34" t="s">
        <v>101</v>
      </c>
      <c r="AN32" s="35">
        <f>IF(AK32&lt;&gt;0,AJ32/AK32,"")</f>
        <v>8.8</v>
      </c>
      <c r="AO32" s="36"/>
      <c r="AP32" s="36"/>
      <c r="AQ32" s="36"/>
      <c r="AR32" s="36"/>
      <c r="AS32" s="36"/>
      <c r="AT32" s="36"/>
      <c r="AU32" s="37">
        <f>IF(AR32&lt;&gt;0,AQ32/AR32,"")</f>
      </c>
      <c r="AV32" s="38"/>
      <c r="AW32" s="38"/>
      <c r="AX32" s="39"/>
      <c r="AY32" s="40"/>
      <c r="AZ32" s="40"/>
      <c r="BA32" s="40"/>
      <c r="BB32" s="39">
        <f>IF(AY32&lt;&gt;0,AX32/AY32,"")</f>
      </c>
      <c r="BC32" s="41"/>
      <c r="BD32" s="41"/>
      <c r="BI32" s="41"/>
      <c r="BN32" s="41"/>
      <c r="BO32" s="43"/>
      <c r="BP32" s="43"/>
      <c r="BQ32" s="43"/>
      <c r="BR32" s="44"/>
      <c r="BS32" s="41"/>
      <c r="BT32" s="45"/>
      <c r="BU32" s="45"/>
      <c r="BV32" s="45"/>
      <c r="BW32" s="45"/>
      <c r="BX32" s="41"/>
      <c r="BY32" s="46"/>
      <c r="BZ32" s="46"/>
      <c r="CA32" s="46"/>
      <c r="CB32" s="19"/>
      <c r="CC32" s="41"/>
      <c r="CD32" s="18"/>
      <c r="CE32" s="47"/>
      <c r="CF32" s="41"/>
      <c r="CJ32" s="41"/>
      <c r="CK32" s="41"/>
      <c r="CL32" s="41"/>
      <c r="CQ32" s="41"/>
      <c r="CV32" s="41"/>
      <c r="CW32" s="43"/>
      <c r="CX32" s="43"/>
      <c r="CY32" s="43"/>
      <c r="CZ32" s="44"/>
      <c r="DA32" s="41"/>
      <c r="DB32" s="45"/>
      <c r="DC32" s="45"/>
      <c r="DD32" s="45"/>
      <c r="DE32" s="45"/>
      <c r="DF32" s="41"/>
      <c r="DG32" s="46"/>
      <c r="DH32" s="46"/>
      <c r="DI32" s="46"/>
      <c r="DJ32" s="19"/>
      <c r="DK32" s="41"/>
      <c r="DL32" s="18"/>
      <c r="DM32" s="47"/>
      <c r="DN32" s="41"/>
      <c r="DR32" s="41"/>
      <c r="DS32" s="41"/>
      <c r="DT32" s="41"/>
      <c r="DY32" s="41"/>
      <c r="ED32" s="41"/>
      <c r="EE32" s="43"/>
      <c r="EF32" s="43"/>
      <c r="EG32" s="43"/>
      <c r="EH32" s="44"/>
      <c r="EI32" s="41"/>
      <c r="EJ32" s="45"/>
      <c r="EK32" s="45"/>
      <c r="EL32" s="45"/>
      <c r="EM32" s="45"/>
      <c r="EN32" s="41"/>
      <c r="EO32" s="46"/>
      <c r="EP32" s="46"/>
      <c r="EQ32" s="46"/>
      <c r="ER32" s="19"/>
      <c r="ES32" s="41"/>
      <c r="ET32" s="18"/>
      <c r="EU32" s="47"/>
      <c r="EV32" s="41"/>
      <c r="EZ32" s="41"/>
      <c r="FA32" s="41"/>
      <c r="FB32" s="41"/>
      <c r="FG32" s="41"/>
      <c r="FL32" s="41"/>
      <c r="FM32" s="43"/>
      <c r="FN32" s="43"/>
      <c r="FO32" s="43"/>
      <c r="FP32" s="44"/>
      <c r="FQ32" s="41"/>
      <c r="FR32" s="45"/>
      <c r="FS32" s="45"/>
      <c r="FT32" s="45"/>
      <c r="FU32" s="45"/>
      <c r="FV32" s="41"/>
      <c r="FW32" s="46"/>
      <c r="FX32" s="46"/>
      <c r="FY32" s="46"/>
      <c r="FZ32" s="19"/>
      <c r="GA32" s="41"/>
      <c r="GB32" s="18"/>
      <c r="GC32" s="47"/>
      <c r="GD32" s="41"/>
      <c r="GH32" s="41"/>
      <c r="GI32" s="41"/>
      <c r="GJ32" s="41"/>
      <c r="GO32" s="41"/>
      <c r="GT32" s="41"/>
      <c r="GU32" s="43"/>
      <c r="GV32" s="43"/>
      <c r="GW32" s="43"/>
      <c r="GX32" s="44"/>
      <c r="GY32" s="41"/>
      <c r="GZ32" s="45"/>
      <c r="HA32" s="45"/>
      <c r="HB32" s="45"/>
      <c r="HC32" s="45"/>
      <c r="HD32" s="41"/>
      <c r="HE32" s="46"/>
      <c r="HF32" s="46"/>
      <c r="HG32" s="46"/>
      <c r="HH32" s="19"/>
      <c r="HI32" s="41"/>
      <c r="HJ32" s="18"/>
      <c r="HK32" s="47"/>
      <c r="HL32" s="41"/>
      <c r="HP32" s="41"/>
      <c r="HQ32" s="41"/>
      <c r="HR32" s="41"/>
      <c r="HW32" s="41"/>
      <c r="IB32" s="41"/>
      <c r="IC32" s="43"/>
      <c r="ID32" s="43"/>
      <c r="IE32" s="43"/>
      <c r="IF32" s="44"/>
      <c r="IG32" s="41"/>
      <c r="IH32" s="45"/>
      <c r="II32" s="45"/>
      <c r="IJ32" s="45"/>
      <c r="IK32" s="45"/>
      <c r="IL32" s="41"/>
      <c r="IM32" s="46"/>
      <c r="IN32" s="46"/>
      <c r="IO32" s="46"/>
      <c r="IP32" s="19"/>
      <c r="IQ32" s="41"/>
      <c r="IR32" s="18"/>
      <c r="IS32" s="47"/>
      <c r="IT32" s="41"/>
    </row>
    <row r="33" spans="1:254" s="42" customFormat="1" ht="12.75">
      <c r="A33" s="20" t="s">
        <v>102</v>
      </c>
      <c r="B33" s="20"/>
      <c r="C33" s="21"/>
      <c r="D33" s="22">
        <f>IF(MOD(SUM($M33+$T33+$AA33+$AH33+$AO33+$AV33),1)&gt;=0.6,INT(SUM($M33+$T33+$AA33+$AH33+$AO33+$AV33))+1+MOD(SUM($M33+$T33+$AA33+$AH33+$AO33+$AV33),1)-0.6,SUM($M33+$T33+$AA33+$AH33+$AO33+$AV33))</f>
        <v>43</v>
      </c>
      <c r="E33" s="23">
        <f>$N33+$U33+$AB33+$AI33+$AP33+$AW33</f>
        <v>7</v>
      </c>
      <c r="F33" s="24">
        <f>$O33+$V33+$AC33+$AJ33+$AQ33+$AX33</f>
        <v>173</v>
      </c>
      <c r="G33" s="23">
        <f>$P33+$W33+$AD33+$AK33+$AR33+$AY33</f>
        <v>9</v>
      </c>
      <c r="H33" s="23">
        <f>$Q33+X33+AE33+AL33+AS33+AZ33</f>
        <v>0</v>
      </c>
      <c r="I33" s="25" t="s">
        <v>103</v>
      </c>
      <c r="J33" s="22">
        <f>IF(G33&lt;&gt;0,F33/G33,"")</f>
        <v>19.22222222222222</v>
      </c>
      <c r="K33" s="22">
        <f>IF(D33&lt;&gt;0,F33/D33,"")</f>
        <v>4.023255813953488</v>
      </c>
      <c r="L33" s="22">
        <f>IF(G33&lt;&gt;0,(INT(D33)*6+(10*(D33-INT(D33))))/G33,"")</f>
        <v>28.666666666666668</v>
      </c>
      <c r="M33" s="26"/>
      <c r="N33" s="26"/>
      <c r="O33" s="26"/>
      <c r="P33" s="26"/>
      <c r="Q33" s="26"/>
      <c r="R33" s="26"/>
      <c r="S33" s="28">
        <f>IF(P33&lt;&gt;0,O33/P33,"")</f>
      </c>
      <c r="T33" s="29">
        <v>4</v>
      </c>
      <c r="U33" s="29">
        <v>0</v>
      </c>
      <c r="V33" s="29">
        <v>35</v>
      </c>
      <c r="W33" s="29">
        <v>0</v>
      </c>
      <c r="X33" s="29"/>
      <c r="Y33" s="30" t="s">
        <v>104</v>
      </c>
      <c r="Z33" s="31">
        <f>IF(W33&lt;&gt;0,V33/W33,"")</f>
      </c>
      <c r="AA33" s="32">
        <v>6</v>
      </c>
      <c r="AB33" s="32">
        <v>2</v>
      </c>
      <c r="AC33" s="32">
        <v>27</v>
      </c>
      <c r="AD33" s="33">
        <v>0</v>
      </c>
      <c r="AE33" s="33"/>
      <c r="AF33" s="33" t="s">
        <v>105</v>
      </c>
      <c r="AG33" s="28">
        <f>IF(AD33&lt;&gt;0,AC33/AD33,"")</f>
      </c>
      <c r="AH33" s="34">
        <f>8+25</f>
        <v>33</v>
      </c>
      <c r="AI33" s="34">
        <f>3+2</f>
        <v>5</v>
      </c>
      <c r="AJ33" s="34">
        <f>23+88</f>
        <v>111</v>
      </c>
      <c r="AK33" s="34">
        <f>3+6</f>
        <v>9</v>
      </c>
      <c r="AL33" s="34"/>
      <c r="AM33" s="34" t="s">
        <v>103</v>
      </c>
      <c r="AN33" s="35">
        <f>IF(AK33&lt;&gt;0,AJ33/AK33,"")</f>
        <v>12.333333333333334</v>
      </c>
      <c r="AO33" s="36"/>
      <c r="AP33" s="36"/>
      <c r="AQ33" s="36"/>
      <c r="AR33" s="36"/>
      <c r="AS33" s="36"/>
      <c r="AT33" s="36"/>
      <c r="AU33" s="37">
        <f>IF(AR33&lt;&gt;0,AQ33/AR33,"")</f>
      </c>
      <c r="AV33" s="38"/>
      <c r="AW33" s="38"/>
      <c r="AX33" s="39"/>
      <c r="AY33" s="40"/>
      <c r="AZ33" s="40"/>
      <c r="BA33" s="40"/>
      <c r="BB33" s="39">
        <f>IF(AY33&lt;&gt;0,AX33/AY33,"")</f>
      </c>
      <c r="BC33" s="41"/>
      <c r="BD33" s="41"/>
      <c r="BI33" s="41"/>
      <c r="BN33" s="41"/>
      <c r="BO33" s="43"/>
      <c r="BP33" s="43"/>
      <c r="BQ33" s="43"/>
      <c r="BR33" s="44"/>
      <c r="BS33" s="41"/>
      <c r="BT33" s="45"/>
      <c r="BU33" s="45"/>
      <c r="BV33" s="45"/>
      <c r="BW33" s="45"/>
      <c r="BX33" s="41"/>
      <c r="BY33" s="46"/>
      <c r="BZ33" s="46"/>
      <c r="CA33" s="46"/>
      <c r="CB33" s="19"/>
      <c r="CC33" s="41"/>
      <c r="CD33" s="18"/>
      <c r="CE33" s="47"/>
      <c r="CF33" s="41"/>
      <c r="CJ33" s="41"/>
      <c r="CK33" s="41"/>
      <c r="CL33" s="41"/>
      <c r="CQ33" s="41"/>
      <c r="CV33" s="41"/>
      <c r="CW33" s="43"/>
      <c r="CX33" s="43"/>
      <c r="CY33" s="43"/>
      <c r="CZ33" s="44"/>
      <c r="DA33" s="41"/>
      <c r="DB33" s="45"/>
      <c r="DC33" s="45"/>
      <c r="DD33" s="45"/>
      <c r="DE33" s="45"/>
      <c r="DF33" s="41"/>
      <c r="DG33" s="46"/>
      <c r="DH33" s="46"/>
      <c r="DI33" s="46"/>
      <c r="DJ33" s="19"/>
      <c r="DK33" s="41"/>
      <c r="DL33" s="18"/>
      <c r="DM33" s="47"/>
      <c r="DN33" s="41"/>
      <c r="DR33" s="41"/>
      <c r="DS33" s="41"/>
      <c r="DT33" s="41"/>
      <c r="DY33" s="41"/>
      <c r="ED33" s="41"/>
      <c r="EE33" s="43"/>
      <c r="EF33" s="43"/>
      <c r="EG33" s="43"/>
      <c r="EH33" s="44"/>
      <c r="EI33" s="41"/>
      <c r="EJ33" s="45"/>
      <c r="EK33" s="45"/>
      <c r="EL33" s="45"/>
      <c r="EM33" s="45"/>
      <c r="EN33" s="41"/>
      <c r="EO33" s="46"/>
      <c r="EP33" s="46"/>
      <c r="EQ33" s="46"/>
      <c r="ER33" s="19"/>
      <c r="ES33" s="41"/>
      <c r="ET33" s="18"/>
      <c r="EU33" s="47"/>
      <c r="EV33" s="41"/>
      <c r="EZ33" s="41"/>
      <c r="FA33" s="41"/>
      <c r="FB33" s="41"/>
      <c r="FG33" s="41"/>
      <c r="FL33" s="41"/>
      <c r="FM33" s="43"/>
      <c r="FN33" s="43"/>
      <c r="FO33" s="43"/>
      <c r="FP33" s="44"/>
      <c r="FQ33" s="41"/>
      <c r="FR33" s="45"/>
      <c r="FS33" s="45"/>
      <c r="FT33" s="45"/>
      <c r="FU33" s="45"/>
      <c r="FV33" s="41"/>
      <c r="FW33" s="46"/>
      <c r="FX33" s="46"/>
      <c r="FY33" s="46"/>
      <c r="FZ33" s="19"/>
      <c r="GA33" s="41"/>
      <c r="GB33" s="18"/>
      <c r="GC33" s="47"/>
      <c r="GD33" s="41"/>
      <c r="GH33" s="41"/>
      <c r="GI33" s="41"/>
      <c r="GJ33" s="41"/>
      <c r="GO33" s="41"/>
      <c r="GT33" s="41"/>
      <c r="GU33" s="43"/>
      <c r="GV33" s="43"/>
      <c r="GW33" s="43"/>
      <c r="GX33" s="44"/>
      <c r="GY33" s="41"/>
      <c r="GZ33" s="45"/>
      <c r="HA33" s="45"/>
      <c r="HB33" s="45"/>
      <c r="HC33" s="45"/>
      <c r="HD33" s="41"/>
      <c r="HE33" s="46"/>
      <c r="HF33" s="46"/>
      <c r="HG33" s="46"/>
      <c r="HH33" s="19"/>
      <c r="HI33" s="41"/>
      <c r="HJ33" s="18"/>
      <c r="HK33" s="47"/>
      <c r="HL33" s="41"/>
      <c r="HP33" s="41"/>
      <c r="HQ33" s="41"/>
      <c r="HR33" s="41"/>
      <c r="HW33" s="41"/>
      <c r="IB33" s="41"/>
      <c r="IC33" s="43"/>
      <c r="ID33" s="43"/>
      <c r="IE33" s="43"/>
      <c r="IF33" s="44"/>
      <c r="IG33" s="41"/>
      <c r="IH33" s="45"/>
      <c r="II33" s="45"/>
      <c r="IJ33" s="45"/>
      <c r="IK33" s="45"/>
      <c r="IL33" s="41"/>
      <c r="IM33" s="46"/>
      <c r="IN33" s="46"/>
      <c r="IO33" s="46"/>
      <c r="IP33" s="19"/>
      <c r="IQ33" s="41"/>
      <c r="IR33" s="18"/>
      <c r="IS33" s="47"/>
      <c r="IT33" s="41"/>
    </row>
    <row r="34" spans="1:254" s="42" customFormat="1" ht="12.75">
      <c r="A34" s="20" t="s">
        <v>106</v>
      </c>
      <c r="B34" s="20"/>
      <c r="C34" s="21"/>
      <c r="D34" s="22">
        <f>IF(MOD(SUM($M34+$T34+$AA34+$AH34+$AO34+$AV34),1)&gt;=0.6,INT(SUM($M34+$T34+$AA34+$AH34+$AO34+$AV34))+1+MOD(SUM($M34+$T34+$AA34+$AH34+$AO34+$AV34),1)-0.6,SUM($M34+$T34+$AA34+$AH34+$AO34+$AV34))</f>
        <v>21</v>
      </c>
      <c r="E34" s="23">
        <f>$N34+$U34+$AB34+$AI34+$AP34+$AW34</f>
        <v>3</v>
      </c>
      <c r="F34" s="24">
        <f>$O34+$V34+$AC34+$AJ34+$AQ34+$AX34</f>
        <v>103</v>
      </c>
      <c r="G34" s="23">
        <f>$P34+$W34+$AD34+$AK34+$AR34+$AY34</f>
        <v>2</v>
      </c>
      <c r="H34" s="23">
        <f>$Q34+X34+AE34+AL34+AS34+AZ34</f>
        <v>0</v>
      </c>
      <c r="I34" s="25" t="s">
        <v>107</v>
      </c>
      <c r="J34" s="22">
        <f>IF(G34&lt;&gt;0,F34/G34,"")</f>
        <v>51.5</v>
      </c>
      <c r="K34" s="22">
        <f>IF(D34&lt;&gt;0,F34/D34,"")</f>
        <v>4.904761904761905</v>
      </c>
      <c r="L34" s="22">
        <f>IF(G34&lt;&gt;0,(INT(D34)*6+(10*(D34-INT(D34))))/G34,"")</f>
        <v>63</v>
      </c>
      <c r="M34" s="26"/>
      <c r="N34" s="26"/>
      <c r="O34" s="26"/>
      <c r="P34" s="26"/>
      <c r="Q34" s="26"/>
      <c r="R34" s="26"/>
      <c r="S34" s="28">
        <f>IF(P34&lt;&gt;0,O34/P34,"")</f>
      </c>
      <c r="T34" s="29"/>
      <c r="U34" s="29"/>
      <c r="V34" s="29"/>
      <c r="W34" s="29"/>
      <c r="X34" s="29"/>
      <c r="Y34" s="29"/>
      <c r="Z34" s="31">
        <f>IF(W34&lt;&gt;0,V34/W34,"")</f>
      </c>
      <c r="AA34" s="32"/>
      <c r="AB34" s="32"/>
      <c r="AC34" s="32"/>
      <c r="AD34" s="33"/>
      <c r="AE34" s="33"/>
      <c r="AF34" s="33"/>
      <c r="AG34" s="28">
        <f>IF(AD34&lt;&gt;0,AC34/AD34,"")</f>
      </c>
      <c r="AH34" s="34">
        <v>21</v>
      </c>
      <c r="AI34" s="34">
        <v>3</v>
      </c>
      <c r="AJ34" s="34">
        <v>103</v>
      </c>
      <c r="AK34" s="34">
        <v>2</v>
      </c>
      <c r="AL34" s="34"/>
      <c r="AM34" s="34" t="s">
        <v>107</v>
      </c>
      <c r="AN34" s="35">
        <f>IF(AK34&lt;&gt;0,AJ34/AK34,"")</f>
        <v>51.5</v>
      </c>
      <c r="AO34" s="36"/>
      <c r="AP34" s="36"/>
      <c r="AQ34" s="36"/>
      <c r="AR34" s="36"/>
      <c r="AS34" s="36"/>
      <c r="AT34" s="36"/>
      <c r="AU34" s="37">
        <f>IF(AR34&lt;&gt;0,AQ34/AR34,"")</f>
      </c>
      <c r="AV34" s="38"/>
      <c r="AW34" s="38"/>
      <c r="AX34" s="39"/>
      <c r="AY34" s="40"/>
      <c r="AZ34" s="40"/>
      <c r="BA34" s="40"/>
      <c r="BB34" s="39">
        <f>IF(AY34&lt;&gt;0,AX34/AY34,"")</f>
      </c>
      <c r="BC34" s="41"/>
      <c r="BD34" s="41"/>
      <c r="BI34" s="41"/>
      <c r="BN34" s="41"/>
      <c r="BO34" s="43"/>
      <c r="BP34" s="43"/>
      <c r="BQ34" s="43"/>
      <c r="BR34" s="44"/>
      <c r="BS34" s="41"/>
      <c r="BT34" s="45"/>
      <c r="BU34" s="45"/>
      <c r="BV34" s="45"/>
      <c r="BW34" s="45"/>
      <c r="BX34" s="41"/>
      <c r="BY34" s="46"/>
      <c r="BZ34" s="46"/>
      <c r="CA34" s="46"/>
      <c r="CB34" s="19"/>
      <c r="CC34" s="41"/>
      <c r="CD34" s="18"/>
      <c r="CE34" s="47"/>
      <c r="CF34" s="41"/>
      <c r="CJ34" s="41"/>
      <c r="CK34" s="41"/>
      <c r="CL34" s="41"/>
      <c r="CQ34" s="41"/>
      <c r="CV34" s="41"/>
      <c r="CW34" s="43"/>
      <c r="CX34" s="43"/>
      <c r="CY34" s="43"/>
      <c r="CZ34" s="44"/>
      <c r="DA34" s="41"/>
      <c r="DB34" s="45"/>
      <c r="DC34" s="45"/>
      <c r="DD34" s="45"/>
      <c r="DE34" s="45"/>
      <c r="DF34" s="41"/>
      <c r="DG34" s="46"/>
      <c r="DH34" s="46"/>
      <c r="DI34" s="46"/>
      <c r="DJ34" s="19"/>
      <c r="DK34" s="41"/>
      <c r="DL34" s="18"/>
      <c r="DM34" s="47"/>
      <c r="DN34" s="41"/>
      <c r="DR34" s="41"/>
      <c r="DS34" s="41"/>
      <c r="DT34" s="41"/>
      <c r="DY34" s="41"/>
      <c r="ED34" s="41"/>
      <c r="EE34" s="43"/>
      <c r="EF34" s="43"/>
      <c r="EG34" s="43"/>
      <c r="EH34" s="44"/>
      <c r="EI34" s="41"/>
      <c r="EJ34" s="45"/>
      <c r="EK34" s="45"/>
      <c r="EL34" s="45"/>
      <c r="EM34" s="45"/>
      <c r="EN34" s="41"/>
      <c r="EO34" s="46"/>
      <c r="EP34" s="46"/>
      <c r="EQ34" s="46"/>
      <c r="ER34" s="19"/>
      <c r="ES34" s="41"/>
      <c r="ET34" s="18"/>
      <c r="EU34" s="47"/>
      <c r="EV34" s="41"/>
      <c r="EZ34" s="41"/>
      <c r="FA34" s="41"/>
      <c r="FB34" s="41"/>
      <c r="FG34" s="41"/>
      <c r="FL34" s="41"/>
      <c r="FM34" s="43"/>
      <c r="FN34" s="43"/>
      <c r="FO34" s="43"/>
      <c r="FP34" s="44"/>
      <c r="FQ34" s="41"/>
      <c r="FR34" s="45"/>
      <c r="FS34" s="45"/>
      <c r="FT34" s="45"/>
      <c r="FU34" s="45"/>
      <c r="FV34" s="41"/>
      <c r="FW34" s="46"/>
      <c r="FX34" s="46"/>
      <c r="FY34" s="46"/>
      <c r="FZ34" s="19"/>
      <c r="GA34" s="41"/>
      <c r="GB34" s="18"/>
      <c r="GC34" s="47"/>
      <c r="GD34" s="41"/>
      <c r="GH34" s="41"/>
      <c r="GI34" s="41"/>
      <c r="GJ34" s="41"/>
      <c r="GO34" s="41"/>
      <c r="GT34" s="41"/>
      <c r="GU34" s="43"/>
      <c r="GV34" s="43"/>
      <c r="GW34" s="43"/>
      <c r="GX34" s="44"/>
      <c r="GY34" s="41"/>
      <c r="GZ34" s="45"/>
      <c r="HA34" s="45"/>
      <c r="HB34" s="45"/>
      <c r="HC34" s="45"/>
      <c r="HD34" s="41"/>
      <c r="HE34" s="46"/>
      <c r="HF34" s="46"/>
      <c r="HG34" s="46"/>
      <c r="HH34" s="19"/>
      <c r="HI34" s="41"/>
      <c r="HJ34" s="18"/>
      <c r="HK34" s="47"/>
      <c r="HL34" s="41"/>
      <c r="HP34" s="41"/>
      <c r="HQ34" s="41"/>
      <c r="HR34" s="41"/>
      <c r="HW34" s="41"/>
      <c r="IB34" s="41"/>
      <c r="IC34" s="43"/>
      <c r="ID34" s="43"/>
      <c r="IE34" s="43"/>
      <c r="IF34" s="44"/>
      <c r="IG34" s="41"/>
      <c r="IH34" s="45"/>
      <c r="II34" s="45"/>
      <c r="IJ34" s="45"/>
      <c r="IK34" s="45"/>
      <c r="IL34" s="41"/>
      <c r="IM34" s="46"/>
      <c r="IN34" s="46"/>
      <c r="IO34" s="46"/>
      <c r="IP34" s="19"/>
      <c r="IQ34" s="41"/>
      <c r="IR34" s="18"/>
      <c r="IS34" s="47"/>
      <c r="IT34" s="41"/>
    </row>
    <row r="35" spans="1:254" s="42" customFormat="1" ht="12.75">
      <c r="A35" s="20" t="s">
        <v>108</v>
      </c>
      <c r="B35" s="20"/>
      <c r="C35" s="21"/>
      <c r="D35" s="22">
        <f>IF(MOD(SUM($M35+$T35+$AA35+$AH35+$AO35+$AV35),1)&gt;=0.6,INT(SUM($M35+$T35+$AA35+$AH35+$AO35+$AV35))+1+MOD(SUM($M35+$T35+$AA35+$AH35+$AO35+$AV35),1)-0.6,SUM($M35+$T35+$AA35+$AH35+$AO35+$AV35))</f>
        <v>19</v>
      </c>
      <c r="E35" s="23">
        <f>$N35+$U35+$AB35+$AI35+$AP35+$AW35</f>
        <v>2</v>
      </c>
      <c r="F35" s="24">
        <f>$O35+$V35+$AC35+$AJ35+$AQ35+$AX35</f>
        <v>80</v>
      </c>
      <c r="G35" s="23">
        <f>$P35+$W35+$AD35+$AK35+$AR35+$AY35</f>
        <v>5</v>
      </c>
      <c r="H35" s="23">
        <f>$Q35+X35+AE35+AL35+AS35+AZ35</f>
        <v>0</v>
      </c>
      <c r="I35" s="23"/>
      <c r="J35" s="22">
        <f>IF(G35&lt;&gt;0,F35/G35,"")</f>
        <v>16</v>
      </c>
      <c r="K35" s="22">
        <f>IF(D35&lt;&gt;0,F35/D35,"")</f>
        <v>4.2105263157894735</v>
      </c>
      <c r="L35" s="22">
        <f>IF(G35&lt;&gt;0,(INT(D35)*6+(10*(D35-INT(D35))))/G35,"")</f>
        <v>22.8</v>
      </c>
      <c r="M35" s="26"/>
      <c r="N35" s="26"/>
      <c r="O35" s="26"/>
      <c r="P35" s="26"/>
      <c r="Q35" s="26"/>
      <c r="R35" s="26"/>
      <c r="S35" s="28">
        <f>IF(P35&lt;&gt;0,O35/P35,"")</f>
      </c>
      <c r="T35" s="29"/>
      <c r="U35" s="29"/>
      <c r="V35" s="29"/>
      <c r="W35" s="29"/>
      <c r="X35" s="29"/>
      <c r="Y35" s="29"/>
      <c r="Z35" s="31">
        <f>IF(W35&lt;&gt;0,V35/W35,"")</f>
      </c>
      <c r="AA35" s="32"/>
      <c r="AB35" s="32"/>
      <c r="AC35" s="32"/>
      <c r="AD35" s="33"/>
      <c r="AE35" s="33"/>
      <c r="AF35" s="33"/>
      <c r="AG35" s="28">
        <f>IF(AD35&lt;&gt;0,AC35/AD35,"")</f>
      </c>
      <c r="AH35" s="34"/>
      <c r="AI35" s="34"/>
      <c r="AJ35" s="34"/>
      <c r="AK35" s="34"/>
      <c r="AL35" s="34"/>
      <c r="AM35" s="34"/>
      <c r="AN35" s="35">
        <f>IF(AK35&lt;&gt;0,AJ35/AK35,"")</f>
      </c>
      <c r="AO35" s="36">
        <v>19</v>
      </c>
      <c r="AP35" s="36">
        <v>2</v>
      </c>
      <c r="AQ35" s="36">
        <v>80</v>
      </c>
      <c r="AR35" s="36">
        <v>5</v>
      </c>
      <c r="AS35" s="36"/>
      <c r="AT35" s="48" t="s">
        <v>109</v>
      </c>
      <c r="AU35" s="37">
        <f>IF(AR35&lt;&gt;0,AQ35/AR35,"")</f>
        <v>16</v>
      </c>
      <c r="AV35" s="38"/>
      <c r="AW35" s="38"/>
      <c r="AX35" s="39"/>
      <c r="AY35" s="40"/>
      <c r="AZ35" s="40"/>
      <c r="BA35" s="40"/>
      <c r="BB35" s="39">
        <f>IF(AY35&lt;&gt;0,AX35/AY35,"")</f>
      </c>
      <c r="BC35" s="41"/>
      <c r="BD35" s="41"/>
      <c r="BI35" s="41"/>
      <c r="BN35" s="41"/>
      <c r="BO35" s="43"/>
      <c r="BP35" s="43"/>
      <c r="BQ35" s="43"/>
      <c r="BR35" s="44"/>
      <c r="BS35" s="41"/>
      <c r="BT35" s="45"/>
      <c r="BU35" s="45"/>
      <c r="BV35" s="45"/>
      <c r="BW35" s="45"/>
      <c r="BX35" s="41"/>
      <c r="BY35" s="46"/>
      <c r="BZ35" s="46"/>
      <c r="CA35" s="46"/>
      <c r="CB35" s="19"/>
      <c r="CC35" s="41"/>
      <c r="CD35" s="18"/>
      <c r="CE35" s="47"/>
      <c r="CF35" s="41"/>
      <c r="CJ35" s="41"/>
      <c r="CK35" s="41"/>
      <c r="CL35" s="41"/>
      <c r="CQ35" s="41"/>
      <c r="CV35" s="41"/>
      <c r="CW35" s="43"/>
      <c r="CX35" s="43"/>
      <c r="CY35" s="43"/>
      <c r="CZ35" s="44"/>
      <c r="DA35" s="41"/>
      <c r="DB35" s="45"/>
      <c r="DC35" s="45"/>
      <c r="DD35" s="45"/>
      <c r="DE35" s="45"/>
      <c r="DF35" s="41"/>
      <c r="DG35" s="46"/>
      <c r="DH35" s="46"/>
      <c r="DI35" s="46"/>
      <c r="DJ35" s="19"/>
      <c r="DK35" s="41"/>
      <c r="DL35" s="18"/>
      <c r="DM35" s="47"/>
      <c r="DN35" s="41"/>
      <c r="DR35" s="41"/>
      <c r="DS35" s="41"/>
      <c r="DT35" s="41"/>
      <c r="DY35" s="41"/>
      <c r="ED35" s="41"/>
      <c r="EE35" s="43"/>
      <c r="EF35" s="43"/>
      <c r="EG35" s="43"/>
      <c r="EH35" s="44"/>
      <c r="EI35" s="41"/>
      <c r="EJ35" s="45"/>
      <c r="EK35" s="45"/>
      <c r="EL35" s="45"/>
      <c r="EM35" s="45"/>
      <c r="EN35" s="41"/>
      <c r="EO35" s="46"/>
      <c r="EP35" s="46"/>
      <c r="EQ35" s="46"/>
      <c r="ER35" s="19"/>
      <c r="ES35" s="41"/>
      <c r="ET35" s="18"/>
      <c r="EU35" s="47"/>
      <c r="EV35" s="41"/>
      <c r="EZ35" s="41"/>
      <c r="FA35" s="41"/>
      <c r="FB35" s="41"/>
      <c r="FG35" s="41"/>
      <c r="FL35" s="41"/>
      <c r="FM35" s="43"/>
      <c r="FN35" s="43"/>
      <c r="FO35" s="43"/>
      <c r="FP35" s="44"/>
      <c r="FQ35" s="41"/>
      <c r="FR35" s="45"/>
      <c r="FS35" s="45"/>
      <c r="FT35" s="45"/>
      <c r="FU35" s="45"/>
      <c r="FV35" s="41"/>
      <c r="FW35" s="46"/>
      <c r="FX35" s="46"/>
      <c r="FY35" s="46"/>
      <c r="FZ35" s="19"/>
      <c r="GA35" s="41"/>
      <c r="GB35" s="18"/>
      <c r="GC35" s="47"/>
      <c r="GD35" s="41"/>
      <c r="GH35" s="41"/>
      <c r="GI35" s="41"/>
      <c r="GJ35" s="41"/>
      <c r="GO35" s="41"/>
      <c r="GT35" s="41"/>
      <c r="GU35" s="43"/>
      <c r="GV35" s="43"/>
      <c r="GW35" s="43"/>
      <c r="GX35" s="44"/>
      <c r="GY35" s="41"/>
      <c r="GZ35" s="45"/>
      <c r="HA35" s="45"/>
      <c r="HB35" s="45"/>
      <c r="HC35" s="45"/>
      <c r="HD35" s="41"/>
      <c r="HE35" s="46"/>
      <c r="HF35" s="46"/>
      <c r="HG35" s="46"/>
      <c r="HH35" s="19"/>
      <c r="HI35" s="41"/>
      <c r="HJ35" s="18"/>
      <c r="HK35" s="47"/>
      <c r="HL35" s="41"/>
      <c r="HP35" s="41"/>
      <c r="HQ35" s="41"/>
      <c r="HR35" s="41"/>
      <c r="HW35" s="41"/>
      <c r="IB35" s="41"/>
      <c r="IC35" s="43"/>
      <c r="ID35" s="43"/>
      <c r="IE35" s="43"/>
      <c r="IF35" s="44"/>
      <c r="IG35" s="41"/>
      <c r="IH35" s="45"/>
      <c r="II35" s="45"/>
      <c r="IJ35" s="45"/>
      <c r="IK35" s="45"/>
      <c r="IL35" s="41"/>
      <c r="IM35" s="46"/>
      <c r="IN35" s="46"/>
      <c r="IO35" s="46"/>
      <c r="IP35" s="19"/>
      <c r="IQ35" s="41"/>
      <c r="IR35" s="18"/>
      <c r="IS35" s="47"/>
      <c r="IT35" s="41"/>
    </row>
    <row r="36" spans="1:254" s="42" customFormat="1" ht="12.75">
      <c r="A36" s="20" t="s">
        <v>110</v>
      </c>
      <c r="B36" s="20"/>
      <c r="C36" s="21"/>
      <c r="D36" s="22">
        <f>IF(MOD(SUM($M36+$T36+$AA36+$AH36+$AO36+$AV36),1)&gt;=0.6,INT(SUM($M36+$T36+$AA36+$AH36+$AO36+$AV36))+1+MOD(SUM($M36+$T36+$AA36+$AH36+$AO36+$AV36),1)-0.6,SUM($M36+$T36+$AA36+$AH36+$AO36+$AV36))</f>
        <v>1029.1</v>
      </c>
      <c r="E36" s="23">
        <f>$N36+$U36+$AB36+$AI36+$AP36+$AW36</f>
        <v>237</v>
      </c>
      <c r="F36" s="24">
        <f>$O36+$V36+$AC36+$AJ36+$AQ36+$AX36</f>
        <v>2891</v>
      </c>
      <c r="G36" s="23">
        <f>$P36+$W36+$AD36+$AK36+$AR36+$AY36</f>
        <v>185</v>
      </c>
      <c r="H36" s="23">
        <f>$Q36+X36+AE36+AL36+AS36+AZ36</f>
        <v>6</v>
      </c>
      <c r="I36" s="25" t="s">
        <v>111</v>
      </c>
      <c r="J36" s="22">
        <f>IF(G36&lt;&gt;0,F36/G36,"")</f>
        <v>15.627027027027028</v>
      </c>
      <c r="K36" s="22">
        <f>IF(D36&lt;&gt;0,F36/D36,"")</f>
        <v>2.8092508016713635</v>
      </c>
      <c r="L36" s="22">
        <f>IF(G36&lt;&gt;0,(INT(D36)*6+(10*(D36-INT(D36))))/G36,"")</f>
        <v>33.37837837837837</v>
      </c>
      <c r="M36" s="26">
        <v>752.1</v>
      </c>
      <c r="N36" s="26">
        <v>155</v>
      </c>
      <c r="O36" s="26">
        <v>2249</v>
      </c>
      <c r="P36" s="26">
        <v>138</v>
      </c>
      <c r="Q36" s="26">
        <v>6</v>
      </c>
      <c r="R36" s="27" t="s">
        <v>111</v>
      </c>
      <c r="S36" s="28">
        <f>IF(P36&lt;&gt;0,O36/P36,"")</f>
        <v>16.297101449275363</v>
      </c>
      <c r="T36" s="29">
        <v>259</v>
      </c>
      <c r="U36" s="29">
        <v>76</v>
      </c>
      <c r="V36" s="29">
        <v>622</v>
      </c>
      <c r="W36" s="29">
        <v>46</v>
      </c>
      <c r="X36" s="29"/>
      <c r="Y36" s="30" t="s">
        <v>112</v>
      </c>
      <c r="Z36" s="31">
        <f>IF(W36&lt;&gt;0,V36/W36,"")</f>
        <v>13.521739130434783</v>
      </c>
      <c r="AA36" s="32">
        <v>18</v>
      </c>
      <c r="AB36" s="32">
        <v>6</v>
      </c>
      <c r="AC36" s="32">
        <v>20</v>
      </c>
      <c r="AD36" s="33">
        <v>1</v>
      </c>
      <c r="AE36" s="33"/>
      <c r="AF36" s="33" t="s">
        <v>113</v>
      </c>
      <c r="AG36" s="28">
        <f>IF(AD36&lt;&gt;0,AC36/AD36,"")</f>
        <v>20</v>
      </c>
      <c r="AH36" s="34"/>
      <c r="AI36" s="34"/>
      <c r="AJ36" s="34"/>
      <c r="AK36" s="34"/>
      <c r="AL36" s="34"/>
      <c r="AM36" s="34"/>
      <c r="AN36" s="35">
        <f>IF(AK36&lt;&gt;0,AJ36/AK36,"")</f>
      </c>
      <c r="AO36" s="36"/>
      <c r="AP36" s="36"/>
      <c r="AQ36" s="36"/>
      <c r="AR36" s="36"/>
      <c r="AS36" s="36"/>
      <c r="AT36" s="36"/>
      <c r="AU36" s="37">
        <f>IF(AR36&lt;&gt;0,AQ36/AR36,"")</f>
      </c>
      <c r="AV36" s="38"/>
      <c r="AW36" s="38"/>
      <c r="AX36" s="39"/>
      <c r="AY36" s="40"/>
      <c r="AZ36" s="40"/>
      <c r="BA36" s="40"/>
      <c r="BB36" s="39">
        <f>IF(AY36&lt;&gt;0,AX36/AY36,"")</f>
      </c>
      <c r="BC36" s="41"/>
      <c r="BD36" s="41"/>
      <c r="BI36" s="41"/>
      <c r="BN36" s="41"/>
      <c r="BO36" s="43"/>
      <c r="BP36" s="43"/>
      <c r="BQ36" s="43"/>
      <c r="BR36" s="44"/>
      <c r="BS36" s="41"/>
      <c r="BT36" s="45"/>
      <c r="BU36" s="45"/>
      <c r="BV36" s="45"/>
      <c r="BW36" s="45"/>
      <c r="BX36" s="41"/>
      <c r="BY36" s="46"/>
      <c r="BZ36" s="46"/>
      <c r="CA36" s="46"/>
      <c r="CB36" s="19"/>
      <c r="CC36" s="41"/>
      <c r="CD36" s="18"/>
      <c r="CE36" s="47"/>
      <c r="CF36" s="41"/>
      <c r="CJ36" s="41"/>
      <c r="CK36" s="41"/>
      <c r="CL36" s="41"/>
      <c r="CQ36" s="41"/>
      <c r="CV36" s="41"/>
      <c r="CW36" s="43"/>
      <c r="CX36" s="43"/>
      <c r="CY36" s="43"/>
      <c r="CZ36" s="44"/>
      <c r="DA36" s="41"/>
      <c r="DB36" s="45"/>
      <c r="DC36" s="45"/>
      <c r="DD36" s="45"/>
      <c r="DE36" s="45"/>
      <c r="DF36" s="41"/>
      <c r="DG36" s="46"/>
      <c r="DH36" s="46"/>
      <c r="DI36" s="46"/>
      <c r="DJ36" s="19"/>
      <c r="DK36" s="41"/>
      <c r="DL36" s="18"/>
      <c r="DM36" s="47"/>
      <c r="DN36" s="41"/>
      <c r="DR36" s="41"/>
      <c r="DS36" s="41"/>
      <c r="DT36" s="41"/>
      <c r="DY36" s="41"/>
      <c r="ED36" s="41"/>
      <c r="EE36" s="43"/>
      <c r="EF36" s="43"/>
      <c r="EG36" s="43"/>
      <c r="EH36" s="44"/>
      <c r="EI36" s="41"/>
      <c r="EJ36" s="45"/>
      <c r="EK36" s="45"/>
      <c r="EL36" s="45"/>
      <c r="EM36" s="45"/>
      <c r="EN36" s="41"/>
      <c r="EO36" s="46"/>
      <c r="EP36" s="46"/>
      <c r="EQ36" s="46"/>
      <c r="ER36" s="19"/>
      <c r="ES36" s="41"/>
      <c r="ET36" s="18"/>
      <c r="EU36" s="47"/>
      <c r="EV36" s="41"/>
      <c r="EZ36" s="41"/>
      <c r="FA36" s="41"/>
      <c r="FB36" s="41"/>
      <c r="FG36" s="41"/>
      <c r="FL36" s="41"/>
      <c r="FM36" s="43"/>
      <c r="FN36" s="43"/>
      <c r="FO36" s="43"/>
      <c r="FP36" s="44"/>
      <c r="FQ36" s="41"/>
      <c r="FR36" s="45"/>
      <c r="FS36" s="45"/>
      <c r="FT36" s="45"/>
      <c r="FU36" s="45"/>
      <c r="FV36" s="41"/>
      <c r="FW36" s="46"/>
      <c r="FX36" s="46"/>
      <c r="FY36" s="46"/>
      <c r="FZ36" s="19"/>
      <c r="GA36" s="41"/>
      <c r="GB36" s="18"/>
      <c r="GC36" s="47"/>
      <c r="GD36" s="41"/>
      <c r="GH36" s="41"/>
      <c r="GI36" s="41"/>
      <c r="GJ36" s="41"/>
      <c r="GO36" s="41"/>
      <c r="GT36" s="41"/>
      <c r="GU36" s="43"/>
      <c r="GV36" s="43"/>
      <c r="GW36" s="43"/>
      <c r="GX36" s="44"/>
      <c r="GY36" s="41"/>
      <c r="GZ36" s="45"/>
      <c r="HA36" s="45"/>
      <c r="HB36" s="45"/>
      <c r="HC36" s="45"/>
      <c r="HD36" s="41"/>
      <c r="HE36" s="46"/>
      <c r="HF36" s="46"/>
      <c r="HG36" s="46"/>
      <c r="HH36" s="19"/>
      <c r="HI36" s="41"/>
      <c r="HJ36" s="18"/>
      <c r="HK36" s="47"/>
      <c r="HL36" s="41"/>
      <c r="HP36" s="41"/>
      <c r="HQ36" s="41"/>
      <c r="HR36" s="41"/>
      <c r="HW36" s="41"/>
      <c r="IB36" s="41"/>
      <c r="IC36" s="43"/>
      <c r="ID36" s="43"/>
      <c r="IE36" s="43"/>
      <c r="IF36" s="44"/>
      <c r="IG36" s="41"/>
      <c r="IH36" s="45"/>
      <c r="II36" s="45"/>
      <c r="IJ36" s="45"/>
      <c r="IK36" s="45"/>
      <c r="IL36" s="41"/>
      <c r="IM36" s="46"/>
      <c r="IN36" s="46"/>
      <c r="IO36" s="46"/>
      <c r="IP36" s="19"/>
      <c r="IQ36" s="41"/>
      <c r="IR36" s="18"/>
      <c r="IS36" s="47"/>
      <c r="IT36" s="41"/>
    </row>
    <row r="37" spans="1:254" s="42" customFormat="1" ht="12.75">
      <c r="A37" s="20" t="s">
        <v>114</v>
      </c>
      <c r="B37" s="20"/>
      <c r="C37" s="21"/>
      <c r="D37" s="22">
        <f>IF(MOD(SUM($M37+$T37+$AA37+$AH37+$AO37+$AV37),1)&gt;=0.6,INT(SUM($M37+$T37+$AA37+$AH37+$AO37+$AV37))+1+MOD(SUM($M37+$T37+$AA37+$AH37+$AO37+$AV37),1)-0.6,SUM($M37+$T37+$AA37+$AH37+$AO37+$AV37))</f>
        <v>5</v>
      </c>
      <c r="E37" s="23">
        <f>$N37+$U37+$AB37+$AI37+$AP37+$AW37</f>
        <v>1</v>
      </c>
      <c r="F37" s="24">
        <f>$O37+$V37+$AC37+$AJ37+$AQ37+$AX37</f>
        <v>21</v>
      </c>
      <c r="G37" s="23">
        <f>$P37+$W37+$AD37+$AK37+$AR37+$AY37</f>
        <v>1</v>
      </c>
      <c r="H37" s="23">
        <f>$Q37+X37+AE37+AL37+AS37+AZ37</f>
        <v>0</v>
      </c>
      <c r="I37" s="25" t="s">
        <v>115</v>
      </c>
      <c r="J37" s="22">
        <f>IF(G37&lt;&gt;0,F37/G37,"")</f>
        <v>21</v>
      </c>
      <c r="K37" s="22">
        <f>IF(D37&lt;&gt;0,F37/D37,"")</f>
        <v>4.2</v>
      </c>
      <c r="L37" s="22">
        <f>IF(G37&lt;&gt;0,(INT(D37)*6+(10*(D37-INT(D37))))/G37,"")</f>
        <v>30</v>
      </c>
      <c r="M37" s="26"/>
      <c r="N37" s="26"/>
      <c r="O37" s="26"/>
      <c r="P37" s="26"/>
      <c r="Q37" s="26"/>
      <c r="R37" s="26"/>
      <c r="S37" s="28">
        <f>IF(P37&lt;&gt;0,O37/P37,"")</f>
      </c>
      <c r="T37" s="29"/>
      <c r="U37" s="29"/>
      <c r="V37" s="29"/>
      <c r="W37" s="29"/>
      <c r="X37" s="29"/>
      <c r="Y37" s="29"/>
      <c r="Z37" s="31">
        <f>IF(W37&lt;&gt;0,V37/W37,"")</f>
      </c>
      <c r="AA37" s="32"/>
      <c r="AB37" s="32"/>
      <c r="AC37" s="32"/>
      <c r="AD37" s="33"/>
      <c r="AE37" s="33"/>
      <c r="AF37" s="33"/>
      <c r="AG37" s="28">
        <f>IF(AD37&lt;&gt;0,AC37/AD37,"")</f>
      </c>
      <c r="AH37" s="34">
        <v>5</v>
      </c>
      <c r="AI37" s="34">
        <v>1</v>
      </c>
      <c r="AJ37" s="34">
        <v>21</v>
      </c>
      <c r="AK37" s="34">
        <v>1</v>
      </c>
      <c r="AL37" s="34"/>
      <c r="AM37" s="34" t="s">
        <v>115</v>
      </c>
      <c r="AN37" s="35">
        <f>IF(AK37&lt;&gt;0,AJ37/AK37,"")</f>
        <v>21</v>
      </c>
      <c r="AO37" s="36"/>
      <c r="AP37" s="36"/>
      <c r="AQ37" s="36"/>
      <c r="AR37" s="36"/>
      <c r="AS37" s="36"/>
      <c r="AT37" s="36"/>
      <c r="AU37" s="37">
        <f>IF(AR37&lt;&gt;0,AQ37/AR37,"")</f>
      </c>
      <c r="AV37" s="38"/>
      <c r="AW37" s="38"/>
      <c r="AX37" s="39"/>
      <c r="AY37" s="40"/>
      <c r="AZ37" s="40"/>
      <c r="BA37" s="40"/>
      <c r="BB37" s="39">
        <f>IF(AY37&lt;&gt;0,AX37/AY37,"")</f>
      </c>
      <c r="BC37" s="41"/>
      <c r="BD37" s="41"/>
      <c r="BI37" s="41"/>
      <c r="BN37" s="41"/>
      <c r="BO37" s="43"/>
      <c r="BP37" s="43"/>
      <c r="BQ37" s="43"/>
      <c r="BR37" s="44"/>
      <c r="BS37" s="41"/>
      <c r="BT37" s="45"/>
      <c r="BU37" s="45"/>
      <c r="BV37" s="45"/>
      <c r="BW37" s="45"/>
      <c r="BX37" s="41"/>
      <c r="BY37" s="46"/>
      <c r="BZ37" s="46"/>
      <c r="CA37" s="46"/>
      <c r="CB37" s="19"/>
      <c r="CC37" s="41"/>
      <c r="CD37" s="18"/>
      <c r="CE37" s="47"/>
      <c r="CF37" s="41"/>
      <c r="CJ37" s="41"/>
      <c r="CK37" s="41"/>
      <c r="CL37" s="41"/>
      <c r="CQ37" s="41"/>
      <c r="CV37" s="41"/>
      <c r="CW37" s="43"/>
      <c r="CX37" s="43"/>
      <c r="CY37" s="43"/>
      <c r="CZ37" s="44"/>
      <c r="DA37" s="41"/>
      <c r="DB37" s="45"/>
      <c r="DC37" s="45"/>
      <c r="DD37" s="45"/>
      <c r="DE37" s="45"/>
      <c r="DF37" s="41"/>
      <c r="DG37" s="46"/>
      <c r="DH37" s="46"/>
      <c r="DI37" s="46"/>
      <c r="DJ37" s="19"/>
      <c r="DK37" s="41"/>
      <c r="DL37" s="18"/>
      <c r="DM37" s="47"/>
      <c r="DN37" s="41"/>
      <c r="DR37" s="41"/>
      <c r="DS37" s="41"/>
      <c r="DT37" s="41"/>
      <c r="DY37" s="41"/>
      <c r="ED37" s="41"/>
      <c r="EE37" s="43"/>
      <c r="EF37" s="43"/>
      <c r="EG37" s="43"/>
      <c r="EH37" s="44"/>
      <c r="EI37" s="41"/>
      <c r="EJ37" s="45"/>
      <c r="EK37" s="45"/>
      <c r="EL37" s="45"/>
      <c r="EM37" s="45"/>
      <c r="EN37" s="41"/>
      <c r="EO37" s="46"/>
      <c r="EP37" s="46"/>
      <c r="EQ37" s="46"/>
      <c r="ER37" s="19"/>
      <c r="ES37" s="41"/>
      <c r="ET37" s="18"/>
      <c r="EU37" s="47"/>
      <c r="EV37" s="41"/>
      <c r="EZ37" s="41"/>
      <c r="FA37" s="41"/>
      <c r="FB37" s="41"/>
      <c r="FG37" s="41"/>
      <c r="FL37" s="41"/>
      <c r="FM37" s="43"/>
      <c r="FN37" s="43"/>
      <c r="FO37" s="43"/>
      <c r="FP37" s="44"/>
      <c r="FQ37" s="41"/>
      <c r="FR37" s="45"/>
      <c r="FS37" s="45"/>
      <c r="FT37" s="45"/>
      <c r="FU37" s="45"/>
      <c r="FV37" s="41"/>
      <c r="FW37" s="46"/>
      <c r="FX37" s="46"/>
      <c r="FY37" s="46"/>
      <c r="FZ37" s="19"/>
      <c r="GA37" s="41"/>
      <c r="GB37" s="18"/>
      <c r="GC37" s="47"/>
      <c r="GD37" s="41"/>
      <c r="GH37" s="41"/>
      <c r="GI37" s="41"/>
      <c r="GJ37" s="41"/>
      <c r="GO37" s="41"/>
      <c r="GT37" s="41"/>
      <c r="GU37" s="43"/>
      <c r="GV37" s="43"/>
      <c r="GW37" s="43"/>
      <c r="GX37" s="44"/>
      <c r="GY37" s="41"/>
      <c r="GZ37" s="45"/>
      <c r="HA37" s="45"/>
      <c r="HB37" s="45"/>
      <c r="HC37" s="45"/>
      <c r="HD37" s="41"/>
      <c r="HE37" s="46"/>
      <c r="HF37" s="46"/>
      <c r="HG37" s="46"/>
      <c r="HH37" s="19"/>
      <c r="HI37" s="41"/>
      <c r="HJ37" s="18"/>
      <c r="HK37" s="47"/>
      <c r="HL37" s="41"/>
      <c r="HP37" s="41"/>
      <c r="HQ37" s="41"/>
      <c r="HR37" s="41"/>
      <c r="HW37" s="41"/>
      <c r="IB37" s="41"/>
      <c r="IC37" s="43"/>
      <c r="ID37" s="43"/>
      <c r="IE37" s="43"/>
      <c r="IF37" s="44"/>
      <c r="IG37" s="41"/>
      <c r="IH37" s="45"/>
      <c r="II37" s="45"/>
      <c r="IJ37" s="45"/>
      <c r="IK37" s="45"/>
      <c r="IL37" s="41"/>
      <c r="IM37" s="46"/>
      <c r="IN37" s="46"/>
      <c r="IO37" s="46"/>
      <c r="IP37" s="19"/>
      <c r="IQ37" s="41"/>
      <c r="IR37" s="18"/>
      <c r="IS37" s="47"/>
      <c r="IT37" s="41"/>
    </row>
    <row r="38" spans="1:254" s="42" customFormat="1" ht="12.75">
      <c r="A38" s="20" t="s">
        <v>116</v>
      </c>
      <c r="B38" s="20"/>
      <c r="C38" s="63"/>
      <c r="D38" s="22">
        <f>IF(MOD(SUM($M38+$T38+$AA38+$AH38+$AO38+$AV38),1)&gt;=0.6,INT(SUM($M38+$T38+$AA38+$AH38+$AO38+$AV38))+1+MOD(SUM($M38+$T38+$AA38+$AH38+$AO38+$AV38),1)-0.6,SUM($M38+$T38+$AA38+$AH38+$AO38+$AV38))</f>
        <v>35.5</v>
      </c>
      <c r="E38" s="23">
        <f>$N38+$U38+$AB38+$AI38+$AP38+$AW38</f>
        <v>3</v>
      </c>
      <c r="F38" s="24">
        <f>$O38+$V38+$AC38+$AJ38+$AQ38+$AX38</f>
        <v>190</v>
      </c>
      <c r="G38" s="23">
        <f>$P38+$W38+$AD38+$AK38+$AR38+$AY38</f>
        <v>3</v>
      </c>
      <c r="H38" s="23">
        <f>$Q38+X38+AE38+AL38+AS38+AZ38</f>
        <v>0</v>
      </c>
      <c r="I38" s="25" t="s">
        <v>117</v>
      </c>
      <c r="J38" s="22">
        <f>IF(G38&lt;&gt;0,F38/G38,"")</f>
        <v>63.333333333333336</v>
      </c>
      <c r="K38" s="22">
        <f>IF(D38&lt;&gt;0,F38/D38,"")</f>
        <v>5.352112676056338</v>
      </c>
      <c r="L38" s="22">
        <f>IF(G38&lt;&gt;0,(INT(D38)*6+(10*(D38-INT(D38))))/G38,"")</f>
        <v>71.66666666666667</v>
      </c>
      <c r="M38" s="26"/>
      <c r="N38" s="26"/>
      <c r="O38" s="26"/>
      <c r="P38" s="26"/>
      <c r="Q38" s="26"/>
      <c r="R38" s="26"/>
      <c r="S38" s="28">
        <f>IF(P38&lt;&gt;0,O38/P38,"")</f>
      </c>
      <c r="T38" s="29"/>
      <c r="U38" s="29"/>
      <c r="V38" s="29"/>
      <c r="W38" s="29"/>
      <c r="X38" s="29"/>
      <c r="Y38" s="29"/>
      <c r="Z38" s="31">
        <f>IF(W38&lt;&gt;0,V38/W38,"")</f>
      </c>
      <c r="AA38" s="26"/>
      <c r="AB38" s="26"/>
      <c r="AC38" s="26"/>
      <c r="AD38" s="26"/>
      <c r="AE38" s="26"/>
      <c r="AF38" s="26"/>
      <c r="AG38" s="28">
        <f>IF(AD38&lt;&gt;0,AC38/AD38,"")</f>
      </c>
      <c r="AH38" s="64"/>
      <c r="AI38" s="64"/>
      <c r="AJ38" s="64"/>
      <c r="AK38" s="64"/>
      <c r="AL38" s="64"/>
      <c r="AM38" s="64"/>
      <c r="AN38" s="35">
        <f>IF(AK38&lt;&gt;0,AJ38/AK38,"")</f>
      </c>
      <c r="AO38" s="36">
        <v>35.5</v>
      </c>
      <c r="AP38" s="36">
        <v>3</v>
      </c>
      <c r="AQ38" s="36">
        <v>190</v>
      </c>
      <c r="AR38" s="36">
        <v>3</v>
      </c>
      <c r="AS38" s="36"/>
      <c r="AT38" s="48" t="s">
        <v>117</v>
      </c>
      <c r="AU38" s="37">
        <f>IF(AR38&lt;&gt;0,AQ38/AR38,"")</f>
        <v>63.333333333333336</v>
      </c>
      <c r="AV38" s="38"/>
      <c r="AW38" s="38"/>
      <c r="AX38" s="39"/>
      <c r="AY38" s="40"/>
      <c r="AZ38" s="40"/>
      <c r="BA38" s="40"/>
      <c r="BB38" s="39">
        <f>IF(AY38&lt;&gt;0,AX38/AY38,"")</f>
      </c>
      <c r="BC38" s="41"/>
      <c r="BD38" s="41"/>
      <c r="BI38" s="41"/>
      <c r="BN38" s="41"/>
      <c r="BO38" s="43"/>
      <c r="BP38" s="43"/>
      <c r="BQ38" s="43"/>
      <c r="BR38" s="44"/>
      <c r="BS38" s="41"/>
      <c r="BT38" s="45"/>
      <c r="BU38" s="45"/>
      <c r="BV38" s="45"/>
      <c r="BW38" s="45"/>
      <c r="BX38" s="41"/>
      <c r="BY38" s="46"/>
      <c r="BZ38" s="46"/>
      <c r="CA38" s="46"/>
      <c r="CB38" s="19"/>
      <c r="CC38" s="41"/>
      <c r="CD38" s="18"/>
      <c r="CE38" s="47"/>
      <c r="CF38" s="41"/>
      <c r="CJ38" s="41"/>
      <c r="CK38" s="41"/>
      <c r="CL38" s="41"/>
      <c r="CQ38" s="41"/>
      <c r="CV38" s="41"/>
      <c r="CW38" s="43"/>
      <c r="CX38" s="43"/>
      <c r="CY38" s="43"/>
      <c r="CZ38" s="44"/>
      <c r="DA38" s="41"/>
      <c r="DB38" s="45"/>
      <c r="DC38" s="45"/>
      <c r="DD38" s="45"/>
      <c r="DE38" s="45"/>
      <c r="DF38" s="41"/>
      <c r="DG38" s="46"/>
      <c r="DH38" s="46"/>
      <c r="DI38" s="46"/>
      <c r="DJ38" s="19"/>
      <c r="DK38" s="41"/>
      <c r="DL38" s="18"/>
      <c r="DM38" s="47"/>
      <c r="DN38" s="41"/>
      <c r="DR38" s="41"/>
      <c r="DS38" s="41"/>
      <c r="DT38" s="41"/>
      <c r="DY38" s="41"/>
      <c r="ED38" s="41"/>
      <c r="EE38" s="43"/>
      <c r="EF38" s="43"/>
      <c r="EG38" s="43"/>
      <c r="EH38" s="44"/>
      <c r="EI38" s="41"/>
      <c r="EJ38" s="45"/>
      <c r="EK38" s="45"/>
      <c r="EL38" s="45"/>
      <c r="EM38" s="45"/>
      <c r="EN38" s="41"/>
      <c r="EO38" s="46"/>
      <c r="EP38" s="46"/>
      <c r="EQ38" s="46"/>
      <c r="ER38" s="19"/>
      <c r="ES38" s="41"/>
      <c r="ET38" s="18"/>
      <c r="EU38" s="47"/>
      <c r="EV38" s="41"/>
      <c r="EZ38" s="41"/>
      <c r="FA38" s="41"/>
      <c r="FB38" s="41"/>
      <c r="FG38" s="41"/>
      <c r="FL38" s="41"/>
      <c r="FM38" s="43"/>
      <c r="FN38" s="43"/>
      <c r="FO38" s="43"/>
      <c r="FP38" s="44"/>
      <c r="FQ38" s="41"/>
      <c r="FR38" s="45"/>
      <c r="FS38" s="45"/>
      <c r="FT38" s="45"/>
      <c r="FU38" s="45"/>
      <c r="FV38" s="41"/>
      <c r="FW38" s="46"/>
      <c r="FX38" s="46"/>
      <c r="FY38" s="46"/>
      <c r="FZ38" s="19"/>
      <c r="GA38" s="41"/>
      <c r="GB38" s="18"/>
      <c r="GC38" s="47"/>
      <c r="GD38" s="41"/>
      <c r="GH38" s="41"/>
      <c r="GI38" s="41"/>
      <c r="GJ38" s="41"/>
      <c r="GO38" s="41"/>
      <c r="GT38" s="41"/>
      <c r="GU38" s="43"/>
      <c r="GV38" s="43"/>
      <c r="GW38" s="43"/>
      <c r="GX38" s="44"/>
      <c r="GY38" s="41"/>
      <c r="GZ38" s="45"/>
      <c r="HA38" s="45"/>
      <c r="HB38" s="45"/>
      <c r="HC38" s="45"/>
      <c r="HD38" s="41"/>
      <c r="HE38" s="46"/>
      <c r="HF38" s="46"/>
      <c r="HG38" s="46"/>
      <c r="HH38" s="19"/>
      <c r="HI38" s="41"/>
      <c r="HJ38" s="18"/>
      <c r="HK38" s="47"/>
      <c r="HL38" s="41"/>
      <c r="HP38" s="41"/>
      <c r="HQ38" s="41"/>
      <c r="HR38" s="41"/>
      <c r="HW38" s="41"/>
      <c r="IB38" s="41"/>
      <c r="IC38" s="43"/>
      <c r="ID38" s="43"/>
      <c r="IE38" s="43"/>
      <c r="IF38" s="44"/>
      <c r="IG38" s="41"/>
      <c r="IH38" s="45"/>
      <c r="II38" s="45"/>
      <c r="IJ38" s="45"/>
      <c r="IK38" s="45"/>
      <c r="IL38" s="41"/>
      <c r="IM38" s="46"/>
      <c r="IN38" s="46"/>
      <c r="IO38" s="46"/>
      <c r="IP38" s="19"/>
      <c r="IQ38" s="41"/>
      <c r="IR38" s="18"/>
      <c r="IS38" s="47"/>
      <c r="IT38" s="41"/>
    </row>
    <row r="39" spans="1:254" s="42" customFormat="1" ht="12.75">
      <c r="A39" s="20" t="s">
        <v>118</v>
      </c>
      <c r="B39" s="20"/>
      <c r="C39" s="21"/>
      <c r="D39" s="22">
        <f>IF(MOD(SUM($M39+$T39+$AA39+$AH39+$AO39+$AV39),1)&gt;=0.6,INT(SUM($M39+$T39+$AA39+$AH39+$AO39+$AV39))+1+MOD(SUM($M39+$T39+$AA39+$AH39+$AO39+$AV39),1)-0.6,SUM($M39+$T39+$AA39+$AH39+$AO39+$AV39))</f>
        <v>16</v>
      </c>
      <c r="E39" s="23">
        <f>$N39+$U39+$AB39+$AI39+$AP39+$AW39</f>
        <v>0</v>
      </c>
      <c r="F39" s="24">
        <f>$O39+$V39+$AC39+$AJ39+$AQ39+$AX39</f>
        <v>158</v>
      </c>
      <c r="G39" s="23">
        <f>$P39+$W39+$AD39+$AK39+$AR39+$AY39</f>
        <v>3</v>
      </c>
      <c r="H39" s="23">
        <f>$Q39+X39+AE39+AL39+AS39+AZ39</f>
        <v>0</v>
      </c>
      <c r="I39" s="25" t="s">
        <v>119</v>
      </c>
      <c r="J39" s="22">
        <f>IF(G39&lt;&gt;0,F39/G39,"")</f>
        <v>52.666666666666664</v>
      </c>
      <c r="K39" s="22">
        <f>IF(D39&lt;&gt;0,F39/D39,"")</f>
        <v>9.875</v>
      </c>
      <c r="L39" s="22">
        <f>IF(G39&lt;&gt;0,(INT(D39)*6+(10*(D39-INT(D39))))/G39,"")</f>
        <v>32</v>
      </c>
      <c r="M39" s="26"/>
      <c r="N39" s="26"/>
      <c r="O39" s="26"/>
      <c r="P39" s="26"/>
      <c r="Q39" s="26"/>
      <c r="R39" s="26"/>
      <c r="S39" s="28">
        <f>IF(P39&lt;&gt;0,O39/P39,"")</f>
      </c>
      <c r="T39" s="29"/>
      <c r="U39" s="29"/>
      <c r="V39" s="29"/>
      <c r="W39" s="29"/>
      <c r="X39" s="29"/>
      <c r="Y39" s="29"/>
      <c r="Z39" s="31">
        <f>IF(W39&lt;&gt;0,V39/W39,"")</f>
      </c>
      <c r="AA39" s="32"/>
      <c r="AB39" s="32"/>
      <c r="AC39" s="32"/>
      <c r="AD39" s="33"/>
      <c r="AE39" s="33"/>
      <c r="AF39" s="33"/>
      <c r="AG39" s="28">
        <f>IF(AD39&lt;&gt;0,AC39/AD39,"")</f>
      </c>
      <c r="AH39" s="34">
        <v>9</v>
      </c>
      <c r="AI39" s="34"/>
      <c r="AJ39" s="34">
        <v>87</v>
      </c>
      <c r="AK39" s="34">
        <v>2</v>
      </c>
      <c r="AL39" s="34"/>
      <c r="AM39" s="34" t="s">
        <v>119</v>
      </c>
      <c r="AN39" s="35">
        <f>IF(AK39&lt;&gt;0,AJ39/AK39,"")</f>
        <v>43.5</v>
      </c>
      <c r="AO39" s="36">
        <v>7</v>
      </c>
      <c r="AP39" s="36">
        <v>0</v>
      </c>
      <c r="AQ39" s="36">
        <v>71</v>
      </c>
      <c r="AR39" s="36">
        <v>1</v>
      </c>
      <c r="AS39" s="36"/>
      <c r="AT39" s="48" t="s">
        <v>120</v>
      </c>
      <c r="AU39" s="37">
        <f>IF(AR39&lt;&gt;0,AQ39/AR39,"")</f>
        <v>71</v>
      </c>
      <c r="AV39" s="38"/>
      <c r="AW39" s="38"/>
      <c r="AX39" s="39"/>
      <c r="AY39" s="40"/>
      <c r="AZ39" s="40"/>
      <c r="BA39" s="40"/>
      <c r="BB39" s="39">
        <f>IF(AY39&lt;&gt;0,AX39/AY39,"")</f>
      </c>
      <c r="BC39" s="41"/>
      <c r="BD39" s="41"/>
      <c r="BI39" s="41"/>
      <c r="BN39" s="41"/>
      <c r="BO39" s="43"/>
      <c r="BP39" s="43"/>
      <c r="BQ39" s="43"/>
      <c r="BR39" s="44"/>
      <c r="BS39" s="41"/>
      <c r="BT39" s="45"/>
      <c r="BU39" s="45"/>
      <c r="BV39" s="45"/>
      <c r="BW39" s="45"/>
      <c r="BX39" s="41"/>
      <c r="BY39" s="46"/>
      <c r="BZ39" s="46"/>
      <c r="CA39" s="46"/>
      <c r="CB39" s="19"/>
      <c r="CC39" s="41"/>
      <c r="CD39" s="18"/>
      <c r="CE39" s="47"/>
      <c r="CF39" s="41"/>
      <c r="CJ39" s="41"/>
      <c r="CK39" s="41"/>
      <c r="CL39" s="41"/>
      <c r="CQ39" s="41"/>
      <c r="CV39" s="41"/>
      <c r="CW39" s="43"/>
      <c r="CX39" s="43"/>
      <c r="CY39" s="43"/>
      <c r="CZ39" s="44"/>
      <c r="DA39" s="41"/>
      <c r="DB39" s="45"/>
      <c r="DC39" s="45"/>
      <c r="DD39" s="45"/>
      <c r="DE39" s="45"/>
      <c r="DF39" s="41"/>
      <c r="DG39" s="46"/>
      <c r="DH39" s="46"/>
      <c r="DI39" s="46"/>
      <c r="DJ39" s="19"/>
      <c r="DK39" s="41"/>
      <c r="DL39" s="18"/>
      <c r="DM39" s="47"/>
      <c r="DN39" s="41"/>
      <c r="DR39" s="41"/>
      <c r="DS39" s="41"/>
      <c r="DT39" s="41"/>
      <c r="DY39" s="41"/>
      <c r="ED39" s="41"/>
      <c r="EE39" s="43"/>
      <c r="EF39" s="43"/>
      <c r="EG39" s="43"/>
      <c r="EH39" s="44"/>
      <c r="EI39" s="41"/>
      <c r="EJ39" s="45"/>
      <c r="EK39" s="45"/>
      <c r="EL39" s="45"/>
      <c r="EM39" s="45"/>
      <c r="EN39" s="41"/>
      <c r="EO39" s="46"/>
      <c r="EP39" s="46"/>
      <c r="EQ39" s="46"/>
      <c r="ER39" s="19"/>
      <c r="ES39" s="41"/>
      <c r="ET39" s="18"/>
      <c r="EU39" s="47"/>
      <c r="EV39" s="41"/>
      <c r="EZ39" s="41"/>
      <c r="FA39" s="41"/>
      <c r="FB39" s="41"/>
      <c r="FG39" s="41"/>
      <c r="FL39" s="41"/>
      <c r="FM39" s="43"/>
      <c r="FN39" s="43"/>
      <c r="FO39" s="43"/>
      <c r="FP39" s="44"/>
      <c r="FQ39" s="41"/>
      <c r="FR39" s="45"/>
      <c r="FS39" s="45"/>
      <c r="FT39" s="45"/>
      <c r="FU39" s="45"/>
      <c r="FV39" s="41"/>
      <c r="FW39" s="46"/>
      <c r="FX39" s="46"/>
      <c r="FY39" s="46"/>
      <c r="FZ39" s="19"/>
      <c r="GA39" s="41"/>
      <c r="GB39" s="18"/>
      <c r="GC39" s="47"/>
      <c r="GD39" s="41"/>
      <c r="GH39" s="41"/>
      <c r="GI39" s="41"/>
      <c r="GJ39" s="41"/>
      <c r="GO39" s="41"/>
      <c r="GT39" s="41"/>
      <c r="GU39" s="43"/>
      <c r="GV39" s="43"/>
      <c r="GW39" s="43"/>
      <c r="GX39" s="44"/>
      <c r="GY39" s="41"/>
      <c r="GZ39" s="45"/>
      <c r="HA39" s="45"/>
      <c r="HB39" s="45"/>
      <c r="HC39" s="45"/>
      <c r="HD39" s="41"/>
      <c r="HE39" s="46"/>
      <c r="HF39" s="46"/>
      <c r="HG39" s="46"/>
      <c r="HH39" s="19"/>
      <c r="HI39" s="41"/>
      <c r="HJ39" s="18"/>
      <c r="HK39" s="47"/>
      <c r="HL39" s="41"/>
      <c r="HP39" s="41"/>
      <c r="HQ39" s="41"/>
      <c r="HR39" s="41"/>
      <c r="HW39" s="41"/>
      <c r="IB39" s="41"/>
      <c r="IC39" s="43"/>
      <c r="ID39" s="43"/>
      <c r="IE39" s="43"/>
      <c r="IF39" s="44"/>
      <c r="IG39" s="41"/>
      <c r="IH39" s="45"/>
      <c r="II39" s="45"/>
      <c r="IJ39" s="45"/>
      <c r="IK39" s="45"/>
      <c r="IL39" s="41"/>
      <c r="IM39" s="46"/>
      <c r="IN39" s="46"/>
      <c r="IO39" s="46"/>
      <c r="IP39" s="19"/>
      <c r="IQ39" s="41"/>
      <c r="IR39" s="18"/>
      <c r="IS39" s="47"/>
      <c r="IT39" s="41"/>
    </row>
    <row r="40" spans="1:254" s="42" customFormat="1" ht="12.75">
      <c r="A40" s="20" t="s">
        <v>121</v>
      </c>
      <c r="B40" s="20"/>
      <c r="C40" s="21"/>
      <c r="D40" s="22">
        <f>IF(MOD(SUM($M40+$T40+$AA40+$AH40+$AO40+$AV40),1)&gt;=0.6,INT(SUM($M40+$T40+$AA40+$AH40+$AO40+$AV40))+1+MOD(SUM($M40+$T40+$AA40+$AH40+$AO40+$AV40),1)-0.6,SUM($M40+$T40+$AA40+$AH40+$AO40+$AV40))</f>
        <v>4</v>
      </c>
      <c r="E40" s="23">
        <f>$N40+$U40+$AB40+$AI40+$AP40+$AW40</f>
        <v>0</v>
      </c>
      <c r="F40" s="24">
        <f>$O40+$V40+$AC40+$AJ40+$AQ40+$AX40</f>
        <v>11</v>
      </c>
      <c r="G40" s="23">
        <f>$P40+$W40+$AD40+$AK40+$AR40+$AY40</f>
        <v>1</v>
      </c>
      <c r="H40" s="23">
        <f>$Q40+X40+AE40+AL40+AS40+AZ40</f>
        <v>0</v>
      </c>
      <c r="I40" s="25" t="s">
        <v>122</v>
      </c>
      <c r="J40" s="22">
        <f>IF(G40&lt;&gt;0,F40/G40,"")</f>
        <v>11</v>
      </c>
      <c r="K40" s="22">
        <f>IF(D40&lt;&gt;0,F40/D40,"")</f>
        <v>2.75</v>
      </c>
      <c r="L40" s="22">
        <f>IF(G40&lt;&gt;0,(INT(D40)*6+(10*(D40-INT(D40))))/G40,"")</f>
        <v>24</v>
      </c>
      <c r="M40" s="26"/>
      <c r="N40" s="26"/>
      <c r="O40" s="26"/>
      <c r="P40" s="26"/>
      <c r="Q40" s="26"/>
      <c r="R40" s="26"/>
      <c r="S40" s="28">
        <f>IF(P40&lt;&gt;0,O40/P40,"")</f>
      </c>
      <c r="T40" s="29"/>
      <c r="U40" s="29"/>
      <c r="V40" s="29"/>
      <c r="W40" s="29"/>
      <c r="X40" s="29"/>
      <c r="Y40" s="29"/>
      <c r="Z40" s="31">
        <f>IF(W40&lt;&gt;0,V40/W40,"")</f>
      </c>
      <c r="AA40" s="32"/>
      <c r="AB40" s="32"/>
      <c r="AC40" s="32"/>
      <c r="AD40" s="33"/>
      <c r="AE40" s="33"/>
      <c r="AF40" s="33"/>
      <c r="AG40" s="28">
        <f>IF(AD40&lt;&gt;0,AC40/AD40,"")</f>
      </c>
      <c r="AH40" s="34">
        <v>4</v>
      </c>
      <c r="AI40" s="34">
        <v>0</v>
      </c>
      <c r="AJ40" s="34">
        <v>11</v>
      </c>
      <c r="AK40" s="34">
        <v>1</v>
      </c>
      <c r="AL40" s="34"/>
      <c r="AM40" s="34" t="s">
        <v>122</v>
      </c>
      <c r="AN40" s="35">
        <f>IF(AK40&lt;&gt;0,AJ40/AK40,"")</f>
        <v>11</v>
      </c>
      <c r="AO40" s="36"/>
      <c r="AP40" s="36"/>
      <c r="AQ40" s="36"/>
      <c r="AR40" s="36"/>
      <c r="AS40" s="36"/>
      <c r="AT40" s="36"/>
      <c r="AU40" s="37">
        <f>IF(AR40&lt;&gt;0,AQ40/AR40,"")</f>
      </c>
      <c r="AV40" s="38"/>
      <c r="AW40" s="38"/>
      <c r="AX40" s="39"/>
      <c r="AY40" s="40"/>
      <c r="AZ40" s="40"/>
      <c r="BA40" s="40"/>
      <c r="BB40" s="39">
        <f>IF(AY40&lt;&gt;0,AX40/AY40,"")</f>
      </c>
      <c r="BC40" s="41"/>
      <c r="BD40" s="41"/>
      <c r="BI40" s="41"/>
      <c r="BN40" s="41"/>
      <c r="BO40" s="43"/>
      <c r="BP40" s="43"/>
      <c r="BQ40" s="43"/>
      <c r="BR40" s="44"/>
      <c r="BS40" s="41"/>
      <c r="BT40" s="45"/>
      <c r="BU40" s="45"/>
      <c r="BV40" s="45"/>
      <c r="BW40" s="45"/>
      <c r="BX40" s="41"/>
      <c r="BY40" s="46"/>
      <c r="BZ40" s="46"/>
      <c r="CA40" s="46"/>
      <c r="CB40" s="19"/>
      <c r="CC40" s="41"/>
      <c r="CD40" s="18"/>
      <c r="CE40" s="47"/>
      <c r="CF40" s="41"/>
      <c r="CJ40" s="41"/>
      <c r="CK40" s="41"/>
      <c r="CL40" s="41"/>
      <c r="CQ40" s="41"/>
      <c r="CV40" s="41"/>
      <c r="CW40" s="43"/>
      <c r="CX40" s="43"/>
      <c r="CY40" s="43"/>
      <c r="CZ40" s="44"/>
      <c r="DA40" s="41"/>
      <c r="DB40" s="45"/>
      <c r="DC40" s="45"/>
      <c r="DD40" s="45"/>
      <c r="DE40" s="45"/>
      <c r="DF40" s="41"/>
      <c r="DG40" s="46"/>
      <c r="DH40" s="46"/>
      <c r="DI40" s="46"/>
      <c r="DJ40" s="19"/>
      <c r="DK40" s="41"/>
      <c r="DL40" s="18"/>
      <c r="DM40" s="47"/>
      <c r="DN40" s="41"/>
      <c r="DR40" s="41"/>
      <c r="DS40" s="41"/>
      <c r="DT40" s="41"/>
      <c r="DY40" s="41"/>
      <c r="ED40" s="41"/>
      <c r="EE40" s="43"/>
      <c r="EF40" s="43"/>
      <c r="EG40" s="43"/>
      <c r="EH40" s="44"/>
      <c r="EI40" s="41"/>
      <c r="EJ40" s="45"/>
      <c r="EK40" s="45"/>
      <c r="EL40" s="45"/>
      <c r="EM40" s="45"/>
      <c r="EN40" s="41"/>
      <c r="EO40" s="46"/>
      <c r="EP40" s="46"/>
      <c r="EQ40" s="46"/>
      <c r="ER40" s="19"/>
      <c r="ES40" s="41"/>
      <c r="ET40" s="18"/>
      <c r="EU40" s="47"/>
      <c r="EV40" s="41"/>
      <c r="EZ40" s="41"/>
      <c r="FA40" s="41"/>
      <c r="FB40" s="41"/>
      <c r="FG40" s="41"/>
      <c r="FL40" s="41"/>
      <c r="FM40" s="43"/>
      <c r="FN40" s="43"/>
      <c r="FO40" s="43"/>
      <c r="FP40" s="44"/>
      <c r="FQ40" s="41"/>
      <c r="FR40" s="45"/>
      <c r="FS40" s="45"/>
      <c r="FT40" s="45"/>
      <c r="FU40" s="45"/>
      <c r="FV40" s="41"/>
      <c r="FW40" s="46"/>
      <c r="FX40" s="46"/>
      <c r="FY40" s="46"/>
      <c r="FZ40" s="19"/>
      <c r="GA40" s="41"/>
      <c r="GB40" s="18"/>
      <c r="GC40" s="47"/>
      <c r="GD40" s="41"/>
      <c r="GH40" s="41"/>
      <c r="GI40" s="41"/>
      <c r="GJ40" s="41"/>
      <c r="GO40" s="41"/>
      <c r="GT40" s="41"/>
      <c r="GU40" s="43"/>
      <c r="GV40" s="43"/>
      <c r="GW40" s="43"/>
      <c r="GX40" s="44"/>
      <c r="GY40" s="41"/>
      <c r="GZ40" s="45"/>
      <c r="HA40" s="45"/>
      <c r="HB40" s="45"/>
      <c r="HC40" s="45"/>
      <c r="HD40" s="41"/>
      <c r="HE40" s="46"/>
      <c r="HF40" s="46"/>
      <c r="HG40" s="46"/>
      <c r="HH40" s="19"/>
      <c r="HI40" s="41"/>
      <c r="HJ40" s="18"/>
      <c r="HK40" s="47"/>
      <c r="HL40" s="41"/>
      <c r="HP40" s="41"/>
      <c r="HQ40" s="41"/>
      <c r="HR40" s="41"/>
      <c r="HW40" s="41"/>
      <c r="IB40" s="41"/>
      <c r="IC40" s="43"/>
      <c r="ID40" s="43"/>
      <c r="IE40" s="43"/>
      <c r="IF40" s="44"/>
      <c r="IG40" s="41"/>
      <c r="IH40" s="45"/>
      <c r="II40" s="45"/>
      <c r="IJ40" s="45"/>
      <c r="IK40" s="45"/>
      <c r="IL40" s="41"/>
      <c r="IM40" s="46"/>
      <c r="IN40" s="46"/>
      <c r="IO40" s="46"/>
      <c r="IP40" s="19"/>
      <c r="IQ40" s="41"/>
      <c r="IR40" s="18"/>
      <c r="IS40" s="47"/>
      <c r="IT40" s="41"/>
    </row>
    <row r="41" spans="1:254" s="42" customFormat="1" ht="12.75">
      <c r="A41" s="20" t="s">
        <v>123</v>
      </c>
      <c r="B41" s="20"/>
      <c r="C41" s="21"/>
      <c r="D41" s="22">
        <f>IF(MOD(SUM($M41+$T41+$AA41+$AH41+$AO41+$AV41),1)&gt;=0.6,INT(SUM($M41+$T41+$AA41+$AH41+$AO41+$AV41))+1+MOD(SUM($M41+$T41+$AA41+$AH41+$AO41+$AV41),1)-0.6,SUM($M41+$T41+$AA41+$AH41+$AO41+$AV41))</f>
        <v>99.10000000000001</v>
      </c>
      <c r="E41" s="23">
        <f>$N41+$U41+$AB41+$AI41+$AP41+$AW41</f>
        <v>16</v>
      </c>
      <c r="F41" s="24">
        <f>$O41+$V41+$AC41+$AJ41+$AQ41+$AX41</f>
        <v>340</v>
      </c>
      <c r="G41" s="23">
        <f>$P41+$W41+$AD41+$AK41+$AR41+$AY41</f>
        <v>13</v>
      </c>
      <c r="H41" s="23">
        <f>$Q41+X41+AE41+AL41+AS41+AZ41</f>
        <v>1</v>
      </c>
      <c r="I41" s="25" t="s">
        <v>124</v>
      </c>
      <c r="J41" s="22">
        <f>IF(G41&lt;&gt;0,F41/G41,"")</f>
        <v>26.153846153846153</v>
      </c>
      <c r="K41" s="22">
        <f>IF(D41&lt;&gt;0,F41/D41,"")</f>
        <v>3.4308779011099895</v>
      </c>
      <c r="L41" s="22">
        <f>IF(G41&lt;&gt;0,(INT(D41)*6+(10*(D41-INT(D41))))/G41,"")</f>
        <v>45.76923076923078</v>
      </c>
      <c r="M41" s="26"/>
      <c r="N41" s="26"/>
      <c r="O41" s="26"/>
      <c r="P41" s="26"/>
      <c r="Q41" s="26"/>
      <c r="R41" s="26"/>
      <c r="S41" s="28">
        <f>IF(P41&lt;&gt;0,O41/P41,"")</f>
      </c>
      <c r="T41" s="29"/>
      <c r="U41" s="29"/>
      <c r="V41" s="29"/>
      <c r="W41" s="29"/>
      <c r="X41" s="29"/>
      <c r="Y41" s="29"/>
      <c r="Z41" s="31">
        <f>IF(W41&lt;&gt;0,V41/W41,"")</f>
      </c>
      <c r="AA41" s="32">
        <v>45.2</v>
      </c>
      <c r="AB41" s="32">
        <v>8</v>
      </c>
      <c r="AC41" s="32">
        <v>184</v>
      </c>
      <c r="AD41" s="33">
        <v>4</v>
      </c>
      <c r="AE41" s="33"/>
      <c r="AF41" s="33" t="s">
        <v>125</v>
      </c>
      <c r="AG41" s="28">
        <f>IF(AD41&lt;&gt;0,AC41/AD41,"")</f>
        <v>46</v>
      </c>
      <c r="AH41" s="34">
        <v>53.5</v>
      </c>
      <c r="AI41" s="34">
        <v>8</v>
      </c>
      <c r="AJ41" s="34">
        <v>156</v>
      </c>
      <c r="AK41" s="34">
        <v>9</v>
      </c>
      <c r="AL41" s="34">
        <v>1</v>
      </c>
      <c r="AM41" s="34" t="s">
        <v>124</v>
      </c>
      <c r="AN41" s="35">
        <f>IF(AK41&lt;&gt;0,AJ41/AK41,"")</f>
        <v>17.333333333333332</v>
      </c>
      <c r="AO41" s="36"/>
      <c r="AP41" s="36"/>
      <c r="AQ41" s="36"/>
      <c r="AR41" s="36"/>
      <c r="AS41" s="36"/>
      <c r="AT41" s="36"/>
      <c r="AU41" s="37">
        <f>IF(AR41&lt;&gt;0,AQ41/AR41,"")</f>
      </c>
      <c r="AV41" s="38"/>
      <c r="AW41" s="38"/>
      <c r="AX41" s="39"/>
      <c r="AY41" s="40"/>
      <c r="AZ41" s="40"/>
      <c r="BA41" s="40"/>
      <c r="BB41" s="39">
        <f>IF(AY41&lt;&gt;0,AX41/AY41,"")</f>
      </c>
      <c r="BC41" s="41"/>
      <c r="BD41" s="41"/>
      <c r="BI41" s="41"/>
      <c r="BN41" s="41"/>
      <c r="BO41" s="43"/>
      <c r="BP41" s="43"/>
      <c r="BQ41" s="43"/>
      <c r="BR41" s="44"/>
      <c r="BS41" s="41"/>
      <c r="BT41" s="45"/>
      <c r="BU41" s="45"/>
      <c r="BV41" s="45"/>
      <c r="BW41" s="45"/>
      <c r="BX41" s="41"/>
      <c r="BY41" s="46"/>
      <c r="BZ41" s="46"/>
      <c r="CA41" s="46"/>
      <c r="CB41" s="19"/>
      <c r="CC41" s="41"/>
      <c r="CD41" s="18"/>
      <c r="CE41" s="47"/>
      <c r="CF41" s="41"/>
      <c r="CJ41" s="41"/>
      <c r="CK41" s="41"/>
      <c r="CL41" s="41"/>
      <c r="CQ41" s="41"/>
      <c r="CV41" s="41"/>
      <c r="CW41" s="43"/>
      <c r="CX41" s="43"/>
      <c r="CY41" s="43"/>
      <c r="CZ41" s="44"/>
      <c r="DA41" s="41"/>
      <c r="DB41" s="45"/>
      <c r="DC41" s="45"/>
      <c r="DD41" s="45"/>
      <c r="DE41" s="45"/>
      <c r="DF41" s="41"/>
      <c r="DG41" s="46"/>
      <c r="DH41" s="46"/>
      <c r="DI41" s="46"/>
      <c r="DJ41" s="19"/>
      <c r="DK41" s="41"/>
      <c r="DL41" s="18"/>
      <c r="DM41" s="47"/>
      <c r="DN41" s="41"/>
      <c r="DR41" s="41"/>
      <c r="DS41" s="41"/>
      <c r="DT41" s="41"/>
      <c r="DY41" s="41"/>
      <c r="ED41" s="41"/>
      <c r="EE41" s="43"/>
      <c r="EF41" s="43"/>
      <c r="EG41" s="43"/>
      <c r="EH41" s="44"/>
      <c r="EI41" s="41"/>
      <c r="EJ41" s="45"/>
      <c r="EK41" s="45"/>
      <c r="EL41" s="45"/>
      <c r="EM41" s="45"/>
      <c r="EN41" s="41"/>
      <c r="EO41" s="46"/>
      <c r="EP41" s="46"/>
      <c r="EQ41" s="46"/>
      <c r="ER41" s="19"/>
      <c r="ES41" s="41"/>
      <c r="ET41" s="18"/>
      <c r="EU41" s="47"/>
      <c r="EV41" s="41"/>
      <c r="EZ41" s="41"/>
      <c r="FA41" s="41"/>
      <c r="FB41" s="41"/>
      <c r="FG41" s="41"/>
      <c r="FL41" s="41"/>
      <c r="FM41" s="43"/>
      <c r="FN41" s="43"/>
      <c r="FO41" s="43"/>
      <c r="FP41" s="44"/>
      <c r="FQ41" s="41"/>
      <c r="FR41" s="45"/>
      <c r="FS41" s="45"/>
      <c r="FT41" s="45"/>
      <c r="FU41" s="45"/>
      <c r="FV41" s="41"/>
      <c r="FW41" s="46"/>
      <c r="FX41" s="46"/>
      <c r="FY41" s="46"/>
      <c r="FZ41" s="19"/>
      <c r="GA41" s="41"/>
      <c r="GB41" s="18"/>
      <c r="GC41" s="47"/>
      <c r="GD41" s="41"/>
      <c r="GH41" s="41"/>
      <c r="GI41" s="41"/>
      <c r="GJ41" s="41"/>
      <c r="GO41" s="41"/>
      <c r="GT41" s="41"/>
      <c r="GU41" s="43"/>
      <c r="GV41" s="43"/>
      <c r="GW41" s="43"/>
      <c r="GX41" s="44"/>
      <c r="GY41" s="41"/>
      <c r="GZ41" s="45"/>
      <c r="HA41" s="45"/>
      <c r="HB41" s="45"/>
      <c r="HC41" s="45"/>
      <c r="HD41" s="41"/>
      <c r="HE41" s="46"/>
      <c r="HF41" s="46"/>
      <c r="HG41" s="46"/>
      <c r="HH41" s="19"/>
      <c r="HI41" s="41"/>
      <c r="HJ41" s="18"/>
      <c r="HK41" s="47"/>
      <c r="HL41" s="41"/>
      <c r="HP41" s="41"/>
      <c r="HQ41" s="41"/>
      <c r="HR41" s="41"/>
      <c r="HW41" s="41"/>
      <c r="IB41" s="41"/>
      <c r="IC41" s="43"/>
      <c r="ID41" s="43"/>
      <c r="IE41" s="43"/>
      <c r="IF41" s="44"/>
      <c r="IG41" s="41"/>
      <c r="IH41" s="45"/>
      <c r="II41" s="45"/>
      <c r="IJ41" s="45"/>
      <c r="IK41" s="45"/>
      <c r="IL41" s="41"/>
      <c r="IM41" s="46"/>
      <c r="IN41" s="46"/>
      <c r="IO41" s="46"/>
      <c r="IP41" s="19"/>
      <c r="IQ41" s="41"/>
      <c r="IR41" s="18"/>
      <c r="IS41" s="47"/>
      <c r="IT41" s="41"/>
    </row>
    <row r="42" spans="1:254" s="42" customFormat="1" ht="12.75">
      <c r="A42" s="20" t="s">
        <v>126</v>
      </c>
      <c r="B42" s="20"/>
      <c r="C42" s="63"/>
      <c r="D42" s="22">
        <f>IF(MOD(SUM($M42+$T42+$AA42+$AH42+$AO42+$AV42),1)&gt;=0.6,INT(SUM($M42+$T42+$AA42+$AH42+$AO42+$AV42))+1+MOD(SUM($M42+$T42+$AA42+$AH42+$AO42+$AV42),1)-0.6,SUM($M42+$T42+$AA42+$AH42+$AO42+$AV42))</f>
        <v>11</v>
      </c>
      <c r="E42" s="23">
        <f>$N42+$U42+$AB42+$AI42+$AP42+$AW42</f>
        <v>1</v>
      </c>
      <c r="F42" s="24">
        <f>$O42+$V42+$AC42+$AJ42+$AQ42+$AX42</f>
        <v>49</v>
      </c>
      <c r="G42" s="23">
        <f>$P42+$W42+$AD42+$AK42+$AR42+$AY42</f>
        <v>1</v>
      </c>
      <c r="H42" s="23">
        <f>$Q42+X42+AE42+AL42+AS42+AZ42</f>
        <v>0</v>
      </c>
      <c r="I42" s="25" t="s">
        <v>127</v>
      </c>
      <c r="J42" s="22">
        <f>IF(G42&lt;&gt;0,F42/G42,"")</f>
        <v>49</v>
      </c>
      <c r="K42" s="22">
        <f>IF(D42&lt;&gt;0,F42/D42,"")</f>
        <v>4.454545454545454</v>
      </c>
      <c r="L42" s="22">
        <f>IF(G42&lt;&gt;0,(INT(D42)*6+(10*(D42-INT(D42))))/G42,"")</f>
        <v>66</v>
      </c>
      <c r="M42" s="26"/>
      <c r="N42" s="26"/>
      <c r="O42" s="26"/>
      <c r="P42" s="26"/>
      <c r="Q42" s="26"/>
      <c r="R42" s="26"/>
      <c r="S42" s="28">
        <f>IF(P42&lt;&gt;0,O42/P42,"")</f>
      </c>
      <c r="T42" s="29"/>
      <c r="U42" s="29"/>
      <c r="V42" s="29"/>
      <c r="W42" s="29"/>
      <c r="X42" s="29"/>
      <c r="Y42" s="29"/>
      <c r="Z42" s="31">
        <f>IF(W42&lt;&gt;0,V42/W42,"")</f>
      </c>
      <c r="AA42" s="26"/>
      <c r="AB42" s="26"/>
      <c r="AC42" s="26"/>
      <c r="AD42" s="26"/>
      <c r="AE42" s="26"/>
      <c r="AF42" s="26"/>
      <c r="AG42" s="28">
        <f>IF(AD42&lt;&gt;0,AC42/AD42,"")</f>
      </c>
      <c r="AH42" s="64"/>
      <c r="AI42" s="64"/>
      <c r="AJ42" s="64"/>
      <c r="AK42" s="64"/>
      <c r="AL42" s="64"/>
      <c r="AM42" s="64"/>
      <c r="AN42" s="35">
        <f>IF(AK42&lt;&gt;0,AJ42/AK42,"")</f>
      </c>
      <c r="AO42" s="36">
        <v>11</v>
      </c>
      <c r="AP42" s="36">
        <v>1</v>
      </c>
      <c r="AQ42" s="36">
        <v>49</v>
      </c>
      <c r="AR42" s="36">
        <v>1</v>
      </c>
      <c r="AS42" s="36"/>
      <c r="AT42" s="48" t="s">
        <v>127</v>
      </c>
      <c r="AU42" s="37">
        <f>IF(AR42&lt;&gt;0,AQ42/AR42,"")</f>
        <v>49</v>
      </c>
      <c r="AV42" s="38"/>
      <c r="AW42" s="38"/>
      <c r="AX42" s="39"/>
      <c r="AY42" s="40"/>
      <c r="AZ42" s="40"/>
      <c r="BA42" s="40"/>
      <c r="BB42" s="39">
        <f>IF(AY42&lt;&gt;0,AX42/AY42,"")</f>
      </c>
      <c r="BC42" s="41"/>
      <c r="BD42" s="41"/>
      <c r="BI42" s="41"/>
      <c r="BN42" s="41"/>
      <c r="BO42" s="43"/>
      <c r="BP42" s="43"/>
      <c r="BQ42" s="43"/>
      <c r="BR42" s="44"/>
      <c r="BS42" s="41"/>
      <c r="BT42" s="45"/>
      <c r="BU42" s="45"/>
      <c r="BV42" s="45"/>
      <c r="BW42" s="45"/>
      <c r="BX42" s="41"/>
      <c r="BY42" s="46"/>
      <c r="BZ42" s="46"/>
      <c r="CA42" s="46"/>
      <c r="CB42" s="19"/>
      <c r="CC42" s="41"/>
      <c r="CD42" s="18"/>
      <c r="CE42" s="47"/>
      <c r="CF42" s="41"/>
      <c r="CJ42" s="41"/>
      <c r="CK42" s="41"/>
      <c r="CL42" s="41"/>
      <c r="CQ42" s="41"/>
      <c r="CV42" s="41"/>
      <c r="CW42" s="43"/>
      <c r="CX42" s="43"/>
      <c r="CY42" s="43"/>
      <c r="CZ42" s="44"/>
      <c r="DA42" s="41"/>
      <c r="DB42" s="45"/>
      <c r="DC42" s="45"/>
      <c r="DD42" s="45"/>
      <c r="DE42" s="45"/>
      <c r="DF42" s="41"/>
      <c r="DG42" s="46"/>
      <c r="DH42" s="46"/>
      <c r="DI42" s="46"/>
      <c r="DJ42" s="19"/>
      <c r="DK42" s="41"/>
      <c r="DL42" s="18"/>
      <c r="DM42" s="47"/>
      <c r="DN42" s="41"/>
      <c r="DR42" s="41"/>
      <c r="DS42" s="41"/>
      <c r="DT42" s="41"/>
      <c r="DY42" s="41"/>
      <c r="ED42" s="41"/>
      <c r="EE42" s="43"/>
      <c r="EF42" s="43"/>
      <c r="EG42" s="43"/>
      <c r="EH42" s="44"/>
      <c r="EI42" s="41"/>
      <c r="EJ42" s="45"/>
      <c r="EK42" s="45"/>
      <c r="EL42" s="45"/>
      <c r="EM42" s="45"/>
      <c r="EN42" s="41"/>
      <c r="EO42" s="46"/>
      <c r="EP42" s="46"/>
      <c r="EQ42" s="46"/>
      <c r="ER42" s="19"/>
      <c r="ES42" s="41"/>
      <c r="ET42" s="18"/>
      <c r="EU42" s="47"/>
      <c r="EV42" s="41"/>
      <c r="EZ42" s="41"/>
      <c r="FA42" s="41"/>
      <c r="FB42" s="41"/>
      <c r="FG42" s="41"/>
      <c r="FL42" s="41"/>
      <c r="FM42" s="43"/>
      <c r="FN42" s="43"/>
      <c r="FO42" s="43"/>
      <c r="FP42" s="44"/>
      <c r="FQ42" s="41"/>
      <c r="FR42" s="45"/>
      <c r="FS42" s="45"/>
      <c r="FT42" s="45"/>
      <c r="FU42" s="45"/>
      <c r="FV42" s="41"/>
      <c r="FW42" s="46"/>
      <c r="FX42" s="46"/>
      <c r="FY42" s="46"/>
      <c r="FZ42" s="19"/>
      <c r="GA42" s="41"/>
      <c r="GB42" s="18"/>
      <c r="GC42" s="47"/>
      <c r="GD42" s="41"/>
      <c r="GH42" s="41"/>
      <c r="GI42" s="41"/>
      <c r="GJ42" s="41"/>
      <c r="GO42" s="41"/>
      <c r="GT42" s="41"/>
      <c r="GU42" s="43"/>
      <c r="GV42" s="43"/>
      <c r="GW42" s="43"/>
      <c r="GX42" s="44"/>
      <c r="GY42" s="41"/>
      <c r="GZ42" s="45"/>
      <c r="HA42" s="45"/>
      <c r="HB42" s="45"/>
      <c r="HC42" s="45"/>
      <c r="HD42" s="41"/>
      <c r="HE42" s="46"/>
      <c r="HF42" s="46"/>
      <c r="HG42" s="46"/>
      <c r="HH42" s="19"/>
      <c r="HI42" s="41"/>
      <c r="HJ42" s="18"/>
      <c r="HK42" s="47"/>
      <c r="HL42" s="41"/>
      <c r="HP42" s="41"/>
      <c r="HQ42" s="41"/>
      <c r="HR42" s="41"/>
      <c r="HW42" s="41"/>
      <c r="IB42" s="41"/>
      <c r="IC42" s="43"/>
      <c r="ID42" s="43"/>
      <c r="IE42" s="43"/>
      <c r="IF42" s="44"/>
      <c r="IG42" s="41"/>
      <c r="IH42" s="45"/>
      <c r="II42" s="45"/>
      <c r="IJ42" s="45"/>
      <c r="IK42" s="45"/>
      <c r="IL42" s="41"/>
      <c r="IM42" s="46"/>
      <c r="IN42" s="46"/>
      <c r="IO42" s="46"/>
      <c r="IP42" s="19"/>
      <c r="IQ42" s="41"/>
      <c r="IR42" s="18"/>
      <c r="IS42" s="47"/>
      <c r="IT42" s="41"/>
    </row>
    <row r="43" spans="1:254" s="42" customFormat="1" ht="12.75">
      <c r="A43" s="20" t="s">
        <v>128</v>
      </c>
      <c r="B43" s="20"/>
      <c r="C43" s="21"/>
      <c r="D43" s="22">
        <f>IF(MOD(SUM($M43+$T43+$AA43+$AH43+$AO43+$AV43),1)&gt;=0.6,INT(SUM($M43+$T43+$AA43+$AH43+$AO43+$AV43))+1+MOD(SUM($M43+$T43+$AA43+$AH43+$AO43+$AV43),1)-0.6,SUM($M43+$T43+$AA43+$AH43+$AO43+$AV43))</f>
        <v>538</v>
      </c>
      <c r="E43" s="23">
        <f>$N43+$U43+$AB43+$AI43+$AP43+$AW43</f>
        <v>56</v>
      </c>
      <c r="F43" s="24">
        <f>$O43+$V43+$AC43+$AJ43+$AQ43+$AX43</f>
        <v>2480</v>
      </c>
      <c r="G43" s="23">
        <f>$P43+$W43+$AD43+$AK43+$AR43+$AY43</f>
        <v>98</v>
      </c>
      <c r="H43" s="23">
        <f>$Q43+X43+AE43+AL43+AS43+AZ43</f>
        <v>2</v>
      </c>
      <c r="I43" s="25" t="s">
        <v>129</v>
      </c>
      <c r="J43" s="22">
        <f>IF(G43&lt;&gt;0,F43/G43,"")</f>
        <v>25.306122448979593</v>
      </c>
      <c r="K43" s="22">
        <f>IF(D43&lt;&gt;0,F43/D43,"")</f>
        <v>4.609665427509293</v>
      </c>
      <c r="L43" s="22">
        <f>IF(G43&lt;&gt;0,(INT(D43)*6+(10*(D43-INT(D43))))/G43,"")</f>
        <v>32.93877551020408</v>
      </c>
      <c r="M43" s="26">
        <v>319.3</v>
      </c>
      <c r="N43" s="26">
        <v>30</v>
      </c>
      <c r="O43" s="26">
        <v>1473</v>
      </c>
      <c r="P43" s="26">
        <v>53</v>
      </c>
      <c r="Q43" s="26">
        <v>1</v>
      </c>
      <c r="R43" s="27" t="s">
        <v>129</v>
      </c>
      <c r="S43" s="28">
        <f>IF(P43&lt;&gt;0,O43/P43,"")</f>
        <v>27.79245283018868</v>
      </c>
      <c r="T43" s="29">
        <v>208.4</v>
      </c>
      <c r="U43" s="29">
        <v>26</v>
      </c>
      <c r="V43" s="29">
        <v>972</v>
      </c>
      <c r="W43" s="29">
        <v>44</v>
      </c>
      <c r="X43" s="29">
        <v>1</v>
      </c>
      <c r="Y43" s="30" t="s">
        <v>130</v>
      </c>
      <c r="Z43" s="31">
        <f>IF(W43&lt;&gt;0,V43/W43,"")</f>
        <v>22.09090909090909</v>
      </c>
      <c r="AA43" s="32"/>
      <c r="AB43" s="32"/>
      <c r="AC43" s="32"/>
      <c r="AD43" s="33"/>
      <c r="AE43" s="33"/>
      <c r="AF43" s="33"/>
      <c r="AG43" s="28">
        <f>IF(AD43&lt;&gt;0,AC43/AD43,"")</f>
      </c>
      <c r="AH43" s="34">
        <v>10.3</v>
      </c>
      <c r="AI43" s="34">
        <v>0</v>
      </c>
      <c r="AJ43" s="34">
        <v>35</v>
      </c>
      <c r="AK43" s="34">
        <v>1</v>
      </c>
      <c r="AL43" s="34"/>
      <c r="AM43" s="34" t="s">
        <v>131</v>
      </c>
      <c r="AN43" s="35">
        <f>IF(AK43&lt;&gt;0,AJ43/AK43,"")</f>
        <v>35</v>
      </c>
      <c r="AO43" s="36"/>
      <c r="AP43" s="36"/>
      <c r="AQ43" s="36"/>
      <c r="AR43" s="36"/>
      <c r="AS43" s="36"/>
      <c r="AT43" s="36"/>
      <c r="AU43" s="37">
        <f>IF(AR43&lt;&gt;0,AQ43/AR43,"")</f>
      </c>
      <c r="AV43" s="38"/>
      <c r="AW43" s="38"/>
      <c r="AX43" s="39"/>
      <c r="AY43" s="40"/>
      <c r="AZ43" s="40"/>
      <c r="BA43" s="40"/>
      <c r="BB43" s="39">
        <f>IF(AY43&lt;&gt;0,AX43/AY43,"")</f>
      </c>
      <c r="BC43" s="41"/>
      <c r="BD43" s="41"/>
      <c r="BI43" s="41"/>
      <c r="BN43" s="41"/>
      <c r="BO43" s="43"/>
      <c r="BP43" s="43"/>
      <c r="BQ43" s="43"/>
      <c r="BR43" s="44"/>
      <c r="BS43" s="41"/>
      <c r="BT43" s="45"/>
      <c r="BU43" s="45"/>
      <c r="BV43" s="45"/>
      <c r="BW43" s="45"/>
      <c r="BX43" s="41"/>
      <c r="BY43" s="46"/>
      <c r="BZ43" s="46"/>
      <c r="CA43" s="46"/>
      <c r="CB43" s="19"/>
      <c r="CC43" s="41"/>
      <c r="CD43" s="18"/>
      <c r="CE43" s="47"/>
      <c r="CF43" s="41"/>
      <c r="CJ43" s="41"/>
      <c r="CK43" s="41"/>
      <c r="CL43" s="41"/>
      <c r="CQ43" s="41"/>
      <c r="CV43" s="41"/>
      <c r="CW43" s="43"/>
      <c r="CX43" s="43"/>
      <c r="CY43" s="43"/>
      <c r="CZ43" s="44"/>
      <c r="DA43" s="41"/>
      <c r="DB43" s="45"/>
      <c r="DC43" s="45"/>
      <c r="DD43" s="45"/>
      <c r="DE43" s="45"/>
      <c r="DF43" s="41"/>
      <c r="DG43" s="46"/>
      <c r="DH43" s="46"/>
      <c r="DI43" s="46"/>
      <c r="DJ43" s="19"/>
      <c r="DK43" s="41"/>
      <c r="DL43" s="18"/>
      <c r="DM43" s="47"/>
      <c r="DN43" s="41"/>
      <c r="DR43" s="41"/>
      <c r="DS43" s="41"/>
      <c r="DT43" s="41"/>
      <c r="DY43" s="41"/>
      <c r="ED43" s="41"/>
      <c r="EE43" s="43"/>
      <c r="EF43" s="43"/>
      <c r="EG43" s="43"/>
      <c r="EH43" s="44"/>
      <c r="EI43" s="41"/>
      <c r="EJ43" s="45"/>
      <c r="EK43" s="45"/>
      <c r="EL43" s="45"/>
      <c r="EM43" s="45"/>
      <c r="EN43" s="41"/>
      <c r="EO43" s="46"/>
      <c r="EP43" s="46"/>
      <c r="EQ43" s="46"/>
      <c r="ER43" s="19"/>
      <c r="ES43" s="41"/>
      <c r="ET43" s="18"/>
      <c r="EU43" s="47"/>
      <c r="EV43" s="41"/>
      <c r="EZ43" s="41"/>
      <c r="FA43" s="41"/>
      <c r="FB43" s="41"/>
      <c r="FG43" s="41"/>
      <c r="FL43" s="41"/>
      <c r="FM43" s="43"/>
      <c r="FN43" s="43"/>
      <c r="FO43" s="43"/>
      <c r="FP43" s="44"/>
      <c r="FQ43" s="41"/>
      <c r="FR43" s="45"/>
      <c r="FS43" s="45"/>
      <c r="FT43" s="45"/>
      <c r="FU43" s="45"/>
      <c r="FV43" s="41"/>
      <c r="FW43" s="46"/>
      <c r="FX43" s="46"/>
      <c r="FY43" s="46"/>
      <c r="FZ43" s="19"/>
      <c r="GA43" s="41"/>
      <c r="GB43" s="18"/>
      <c r="GC43" s="47"/>
      <c r="GD43" s="41"/>
      <c r="GH43" s="41"/>
      <c r="GI43" s="41"/>
      <c r="GJ43" s="41"/>
      <c r="GO43" s="41"/>
      <c r="GT43" s="41"/>
      <c r="GU43" s="43"/>
      <c r="GV43" s="43"/>
      <c r="GW43" s="43"/>
      <c r="GX43" s="44"/>
      <c r="GY43" s="41"/>
      <c r="GZ43" s="45"/>
      <c r="HA43" s="45"/>
      <c r="HB43" s="45"/>
      <c r="HC43" s="45"/>
      <c r="HD43" s="41"/>
      <c r="HE43" s="46"/>
      <c r="HF43" s="46"/>
      <c r="HG43" s="46"/>
      <c r="HH43" s="19"/>
      <c r="HI43" s="41"/>
      <c r="HJ43" s="18"/>
      <c r="HK43" s="47"/>
      <c r="HL43" s="41"/>
      <c r="HP43" s="41"/>
      <c r="HQ43" s="41"/>
      <c r="HR43" s="41"/>
      <c r="HW43" s="41"/>
      <c r="IB43" s="41"/>
      <c r="IC43" s="43"/>
      <c r="ID43" s="43"/>
      <c r="IE43" s="43"/>
      <c r="IF43" s="44"/>
      <c r="IG43" s="41"/>
      <c r="IH43" s="45"/>
      <c r="II43" s="45"/>
      <c r="IJ43" s="45"/>
      <c r="IK43" s="45"/>
      <c r="IL43" s="41"/>
      <c r="IM43" s="46"/>
      <c r="IN43" s="46"/>
      <c r="IO43" s="46"/>
      <c r="IP43" s="19"/>
      <c r="IQ43" s="41"/>
      <c r="IR43" s="18"/>
      <c r="IS43" s="47"/>
      <c r="IT43" s="41"/>
    </row>
    <row r="44" spans="1:254" s="42" customFormat="1" ht="12.75">
      <c r="A44" s="20" t="s">
        <v>132</v>
      </c>
      <c r="B44" s="20"/>
      <c r="C44" s="21"/>
      <c r="D44" s="22">
        <f>IF(MOD(SUM($M44+$T44+$AA44+$AH44+$AO44+$AV44),1)&gt;=0.6,INT(SUM($M44+$T44+$AA44+$AH44+$AO44+$AV44))+1+MOD(SUM($M44+$T44+$AA44+$AH44+$AO44+$AV44),1)-0.6,SUM($M44+$T44+$AA44+$AH44+$AO44+$AV44))</f>
        <v>61.1</v>
      </c>
      <c r="E44" s="23">
        <f>$N44+$U44+$AB44+$AI44+$AP44+$AW44</f>
        <v>4</v>
      </c>
      <c r="F44" s="24">
        <f>$O44+$V44+$AC44+$AJ44+$AQ44+$AX44</f>
        <v>221</v>
      </c>
      <c r="G44" s="23">
        <f>$P44+$W44+$AD44+$AK44+$AR44+$AY44</f>
        <v>17</v>
      </c>
      <c r="H44" s="23">
        <f>$Q44+X44+AE44+AL44+AS44+AZ44</f>
        <v>0</v>
      </c>
      <c r="I44" s="25" t="s">
        <v>133</v>
      </c>
      <c r="J44" s="22">
        <f>IF(G44&lt;&gt;0,F44/G44,"")</f>
        <v>13</v>
      </c>
      <c r="K44" s="22">
        <f>IF(D44&lt;&gt;0,F44/D44,"")</f>
        <v>3.617021276595745</v>
      </c>
      <c r="L44" s="22">
        <f>IF(G44&lt;&gt;0,(INT(D44)*6+(10*(D44-INT(D44))))/G44,"")</f>
        <v>21.58823529411765</v>
      </c>
      <c r="M44" s="26"/>
      <c r="N44" s="26"/>
      <c r="O44" s="26"/>
      <c r="P44" s="26"/>
      <c r="Q44" s="26"/>
      <c r="R44" s="26"/>
      <c r="S44" s="28">
        <f>IF(P44&lt;&gt;0,O44/P44,"")</f>
      </c>
      <c r="T44" s="29">
        <v>31.1</v>
      </c>
      <c r="U44" s="29">
        <v>1</v>
      </c>
      <c r="V44" s="29">
        <v>127</v>
      </c>
      <c r="W44" s="29">
        <v>8</v>
      </c>
      <c r="X44" s="29"/>
      <c r="Y44" s="30" t="s">
        <v>134</v>
      </c>
      <c r="Z44" s="31">
        <f>IF(W44&lt;&gt;0,V44/W44,"")</f>
        <v>15.875</v>
      </c>
      <c r="AA44" s="32">
        <v>30</v>
      </c>
      <c r="AB44" s="32">
        <v>3</v>
      </c>
      <c r="AC44" s="32">
        <v>94</v>
      </c>
      <c r="AD44" s="33">
        <v>9</v>
      </c>
      <c r="AE44" s="33"/>
      <c r="AF44" s="33" t="s">
        <v>133</v>
      </c>
      <c r="AG44" s="28">
        <f>IF(AD44&lt;&gt;0,AC44/AD44,"")</f>
        <v>10.444444444444445</v>
      </c>
      <c r="AH44" s="34"/>
      <c r="AI44" s="34"/>
      <c r="AJ44" s="34"/>
      <c r="AK44" s="34"/>
      <c r="AL44" s="34"/>
      <c r="AM44" s="34"/>
      <c r="AN44" s="35">
        <f>IF(AK44&lt;&gt;0,AJ44/AK44,"")</f>
      </c>
      <c r="AO44" s="36"/>
      <c r="AP44" s="36"/>
      <c r="AQ44" s="36"/>
      <c r="AR44" s="36"/>
      <c r="AS44" s="36"/>
      <c r="AT44" s="36"/>
      <c r="AU44" s="37">
        <f>IF(AR44&lt;&gt;0,AQ44/AR44,"")</f>
      </c>
      <c r="AV44" s="38"/>
      <c r="AW44" s="38"/>
      <c r="AX44" s="39"/>
      <c r="AY44" s="40"/>
      <c r="AZ44" s="40"/>
      <c r="BA44" s="40"/>
      <c r="BB44" s="39">
        <f>IF(AY44&lt;&gt;0,AX44/AY44,"")</f>
      </c>
      <c r="BC44" s="41"/>
      <c r="BD44" s="41"/>
      <c r="BI44" s="41"/>
      <c r="BN44" s="41"/>
      <c r="BO44" s="43"/>
      <c r="BP44" s="43"/>
      <c r="BQ44" s="43"/>
      <c r="BR44" s="44"/>
      <c r="BS44" s="41"/>
      <c r="BT44" s="45"/>
      <c r="BU44" s="45"/>
      <c r="BV44" s="45"/>
      <c r="BW44" s="45"/>
      <c r="BX44" s="41"/>
      <c r="BY44" s="46"/>
      <c r="BZ44" s="46"/>
      <c r="CA44" s="46"/>
      <c r="CB44" s="19"/>
      <c r="CC44" s="41"/>
      <c r="CD44" s="18"/>
      <c r="CE44" s="47"/>
      <c r="CF44" s="41"/>
      <c r="CJ44" s="41"/>
      <c r="CK44" s="41"/>
      <c r="CL44" s="41"/>
      <c r="CQ44" s="41"/>
      <c r="CV44" s="41"/>
      <c r="CW44" s="43"/>
      <c r="CX44" s="43"/>
      <c r="CY44" s="43"/>
      <c r="CZ44" s="44"/>
      <c r="DA44" s="41"/>
      <c r="DB44" s="45"/>
      <c r="DC44" s="45"/>
      <c r="DD44" s="45"/>
      <c r="DE44" s="45"/>
      <c r="DF44" s="41"/>
      <c r="DG44" s="46"/>
      <c r="DH44" s="46"/>
      <c r="DI44" s="46"/>
      <c r="DJ44" s="19"/>
      <c r="DK44" s="41"/>
      <c r="DL44" s="18"/>
      <c r="DM44" s="47"/>
      <c r="DN44" s="41"/>
      <c r="DR44" s="41"/>
      <c r="DS44" s="41"/>
      <c r="DT44" s="41"/>
      <c r="DY44" s="41"/>
      <c r="ED44" s="41"/>
      <c r="EE44" s="43"/>
      <c r="EF44" s="43"/>
      <c r="EG44" s="43"/>
      <c r="EH44" s="44"/>
      <c r="EI44" s="41"/>
      <c r="EJ44" s="45"/>
      <c r="EK44" s="45"/>
      <c r="EL44" s="45"/>
      <c r="EM44" s="45"/>
      <c r="EN44" s="41"/>
      <c r="EO44" s="46"/>
      <c r="EP44" s="46"/>
      <c r="EQ44" s="46"/>
      <c r="ER44" s="19"/>
      <c r="ES44" s="41"/>
      <c r="ET44" s="18"/>
      <c r="EU44" s="47"/>
      <c r="EV44" s="41"/>
      <c r="EZ44" s="41"/>
      <c r="FA44" s="41"/>
      <c r="FB44" s="41"/>
      <c r="FG44" s="41"/>
      <c r="FL44" s="41"/>
      <c r="FM44" s="43"/>
      <c r="FN44" s="43"/>
      <c r="FO44" s="43"/>
      <c r="FP44" s="44"/>
      <c r="FQ44" s="41"/>
      <c r="FR44" s="45"/>
      <c r="FS44" s="45"/>
      <c r="FT44" s="45"/>
      <c r="FU44" s="45"/>
      <c r="FV44" s="41"/>
      <c r="FW44" s="46"/>
      <c r="FX44" s="46"/>
      <c r="FY44" s="46"/>
      <c r="FZ44" s="19"/>
      <c r="GA44" s="41"/>
      <c r="GB44" s="18"/>
      <c r="GC44" s="47"/>
      <c r="GD44" s="41"/>
      <c r="GH44" s="41"/>
      <c r="GI44" s="41"/>
      <c r="GJ44" s="41"/>
      <c r="GO44" s="41"/>
      <c r="GT44" s="41"/>
      <c r="GU44" s="43"/>
      <c r="GV44" s="43"/>
      <c r="GW44" s="43"/>
      <c r="GX44" s="44"/>
      <c r="GY44" s="41"/>
      <c r="GZ44" s="45"/>
      <c r="HA44" s="45"/>
      <c r="HB44" s="45"/>
      <c r="HC44" s="45"/>
      <c r="HD44" s="41"/>
      <c r="HE44" s="46"/>
      <c r="HF44" s="46"/>
      <c r="HG44" s="46"/>
      <c r="HH44" s="19"/>
      <c r="HI44" s="41"/>
      <c r="HJ44" s="18"/>
      <c r="HK44" s="47"/>
      <c r="HL44" s="41"/>
      <c r="HP44" s="41"/>
      <c r="HQ44" s="41"/>
      <c r="HR44" s="41"/>
      <c r="HW44" s="41"/>
      <c r="IB44" s="41"/>
      <c r="IC44" s="43"/>
      <c r="ID44" s="43"/>
      <c r="IE44" s="43"/>
      <c r="IF44" s="44"/>
      <c r="IG44" s="41"/>
      <c r="IH44" s="45"/>
      <c r="II44" s="45"/>
      <c r="IJ44" s="45"/>
      <c r="IK44" s="45"/>
      <c r="IL44" s="41"/>
      <c r="IM44" s="46"/>
      <c r="IN44" s="46"/>
      <c r="IO44" s="46"/>
      <c r="IP44" s="19"/>
      <c r="IQ44" s="41"/>
      <c r="IR44" s="18"/>
      <c r="IS44" s="47"/>
      <c r="IT44" s="41"/>
    </row>
    <row r="45" spans="1:254" s="42" customFormat="1" ht="12.75">
      <c r="A45" s="20" t="s">
        <v>135</v>
      </c>
      <c r="B45" s="20"/>
      <c r="C45" s="21"/>
      <c r="D45" s="22">
        <f>IF(MOD(SUM($M45+$T45+$AA45+$AH45+$AO45+$AV45),1)&gt;=0.6,INT(SUM($M45+$T45+$AA45+$AH45+$AO45+$AV45))+1+MOD(SUM($M45+$T45+$AA45+$AH45+$AO45+$AV45),1)-0.6,SUM($M45+$T45+$AA45+$AH45+$AO45+$AV45))</f>
        <v>121.2</v>
      </c>
      <c r="E45" s="23">
        <f>$N45+$U45+$AB45+$AI45+$AP45+$AW45</f>
        <v>16</v>
      </c>
      <c r="F45" s="24">
        <f>$O45+$V45+$AC45+$AJ45+$AQ45+$AX45</f>
        <v>515</v>
      </c>
      <c r="G45" s="23">
        <f>$P45+$W45+$AD45+$AK45+$AR45+$AY45</f>
        <v>25</v>
      </c>
      <c r="H45" s="23">
        <f>$Q45+X45+AE45+AL45+AS45+AZ45</f>
        <v>0</v>
      </c>
      <c r="I45" s="25" t="s">
        <v>136</v>
      </c>
      <c r="J45" s="22">
        <f>IF(G45&lt;&gt;0,F45/G45,"")</f>
        <v>20.6</v>
      </c>
      <c r="K45" s="22">
        <f>IF(D45&lt;&gt;0,F45/D45,"")</f>
        <v>4.249174917491749</v>
      </c>
      <c r="L45" s="22">
        <f>IF(G45&lt;&gt;0,(INT(D45)*6+(10*(D45-INT(D45))))/G45,"")</f>
        <v>29.12</v>
      </c>
      <c r="M45" s="26"/>
      <c r="N45" s="26"/>
      <c r="O45" s="26"/>
      <c r="P45" s="26"/>
      <c r="Q45" s="26"/>
      <c r="R45" s="26"/>
      <c r="S45" s="28">
        <f>IF(P45&lt;&gt;0,O45/P45,"")</f>
      </c>
      <c r="T45" s="29">
        <v>43.3</v>
      </c>
      <c r="U45" s="29">
        <v>8</v>
      </c>
      <c r="V45" s="29">
        <v>154</v>
      </c>
      <c r="W45" s="29">
        <v>6</v>
      </c>
      <c r="X45" s="29"/>
      <c r="Y45" s="30" t="s">
        <v>137</v>
      </c>
      <c r="Z45" s="31">
        <f>IF(W45&lt;&gt;0,V45/W45,"")</f>
        <v>25.666666666666668</v>
      </c>
      <c r="AA45" s="32">
        <v>77.5</v>
      </c>
      <c r="AB45" s="32">
        <v>8</v>
      </c>
      <c r="AC45" s="32">
        <v>361</v>
      </c>
      <c r="AD45" s="33">
        <v>19</v>
      </c>
      <c r="AE45" s="33"/>
      <c r="AF45" s="33" t="s">
        <v>136</v>
      </c>
      <c r="AG45" s="28">
        <f>IF(AD45&lt;&gt;0,AC45/AD45,"")</f>
        <v>19</v>
      </c>
      <c r="AH45" s="34"/>
      <c r="AI45" s="34"/>
      <c r="AJ45" s="34"/>
      <c r="AK45" s="34"/>
      <c r="AL45" s="34"/>
      <c r="AM45" s="34"/>
      <c r="AN45" s="35">
        <f>IF(AK45&lt;&gt;0,AJ45/AK45,"")</f>
      </c>
      <c r="AO45" s="36"/>
      <c r="AP45" s="36"/>
      <c r="AQ45" s="36"/>
      <c r="AR45" s="36"/>
      <c r="AS45" s="36"/>
      <c r="AT45" s="36"/>
      <c r="AU45" s="37">
        <f>IF(AR45&lt;&gt;0,AQ45/AR45,"")</f>
      </c>
      <c r="AV45" s="38"/>
      <c r="AW45" s="38"/>
      <c r="AX45" s="39"/>
      <c r="AY45" s="40"/>
      <c r="AZ45" s="40"/>
      <c r="BA45" s="40"/>
      <c r="BB45" s="39">
        <f>IF(AY45&lt;&gt;0,AX45/AY45,"")</f>
      </c>
      <c r="BC45" s="41"/>
      <c r="BD45" s="41"/>
      <c r="BI45" s="41"/>
      <c r="BN45" s="41"/>
      <c r="BO45" s="43"/>
      <c r="BP45" s="43"/>
      <c r="BQ45" s="43"/>
      <c r="BR45" s="44"/>
      <c r="BS45" s="41"/>
      <c r="BT45" s="45"/>
      <c r="BU45" s="45"/>
      <c r="BV45" s="45"/>
      <c r="BW45" s="45"/>
      <c r="BX45" s="41"/>
      <c r="BY45" s="46"/>
      <c r="BZ45" s="46"/>
      <c r="CA45" s="46"/>
      <c r="CB45" s="19"/>
      <c r="CC45" s="41"/>
      <c r="CD45" s="18"/>
      <c r="CE45" s="47"/>
      <c r="CF45" s="41"/>
      <c r="CJ45" s="41"/>
      <c r="CK45" s="41"/>
      <c r="CL45" s="41"/>
      <c r="CQ45" s="41"/>
      <c r="CV45" s="41"/>
      <c r="CW45" s="43"/>
      <c r="CX45" s="43"/>
      <c r="CY45" s="43"/>
      <c r="CZ45" s="44"/>
      <c r="DA45" s="41"/>
      <c r="DB45" s="45"/>
      <c r="DC45" s="45"/>
      <c r="DD45" s="45"/>
      <c r="DE45" s="45"/>
      <c r="DF45" s="41"/>
      <c r="DG45" s="46"/>
      <c r="DH45" s="46"/>
      <c r="DI45" s="46"/>
      <c r="DJ45" s="19"/>
      <c r="DK45" s="41"/>
      <c r="DL45" s="18"/>
      <c r="DM45" s="47"/>
      <c r="DN45" s="41"/>
      <c r="DR45" s="41"/>
      <c r="DS45" s="41"/>
      <c r="DT45" s="41"/>
      <c r="DY45" s="41"/>
      <c r="ED45" s="41"/>
      <c r="EE45" s="43"/>
      <c r="EF45" s="43"/>
      <c r="EG45" s="43"/>
      <c r="EH45" s="44"/>
      <c r="EI45" s="41"/>
      <c r="EJ45" s="45"/>
      <c r="EK45" s="45"/>
      <c r="EL45" s="45"/>
      <c r="EM45" s="45"/>
      <c r="EN45" s="41"/>
      <c r="EO45" s="46"/>
      <c r="EP45" s="46"/>
      <c r="EQ45" s="46"/>
      <c r="ER45" s="19"/>
      <c r="ES45" s="41"/>
      <c r="ET45" s="18"/>
      <c r="EU45" s="47"/>
      <c r="EV45" s="41"/>
      <c r="EZ45" s="41"/>
      <c r="FA45" s="41"/>
      <c r="FB45" s="41"/>
      <c r="FG45" s="41"/>
      <c r="FL45" s="41"/>
      <c r="FM45" s="43"/>
      <c r="FN45" s="43"/>
      <c r="FO45" s="43"/>
      <c r="FP45" s="44"/>
      <c r="FQ45" s="41"/>
      <c r="FR45" s="45"/>
      <c r="FS45" s="45"/>
      <c r="FT45" s="45"/>
      <c r="FU45" s="45"/>
      <c r="FV45" s="41"/>
      <c r="FW45" s="46"/>
      <c r="FX45" s="46"/>
      <c r="FY45" s="46"/>
      <c r="FZ45" s="19"/>
      <c r="GA45" s="41"/>
      <c r="GB45" s="18"/>
      <c r="GC45" s="47"/>
      <c r="GD45" s="41"/>
      <c r="GH45" s="41"/>
      <c r="GI45" s="41"/>
      <c r="GJ45" s="41"/>
      <c r="GO45" s="41"/>
      <c r="GT45" s="41"/>
      <c r="GU45" s="43"/>
      <c r="GV45" s="43"/>
      <c r="GW45" s="43"/>
      <c r="GX45" s="44"/>
      <c r="GY45" s="41"/>
      <c r="GZ45" s="45"/>
      <c r="HA45" s="45"/>
      <c r="HB45" s="45"/>
      <c r="HC45" s="45"/>
      <c r="HD45" s="41"/>
      <c r="HE45" s="46"/>
      <c r="HF45" s="46"/>
      <c r="HG45" s="46"/>
      <c r="HH45" s="19"/>
      <c r="HI45" s="41"/>
      <c r="HJ45" s="18"/>
      <c r="HK45" s="47"/>
      <c r="HL45" s="41"/>
      <c r="HP45" s="41"/>
      <c r="HQ45" s="41"/>
      <c r="HR45" s="41"/>
      <c r="HW45" s="41"/>
      <c r="IB45" s="41"/>
      <c r="IC45" s="43"/>
      <c r="ID45" s="43"/>
      <c r="IE45" s="43"/>
      <c r="IF45" s="44"/>
      <c r="IG45" s="41"/>
      <c r="IH45" s="45"/>
      <c r="II45" s="45"/>
      <c r="IJ45" s="45"/>
      <c r="IK45" s="45"/>
      <c r="IL45" s="41"/>
      <c r="IM45" s="46"/>
      <c r="IN45" s="46"/>
      <c r="IO45" s="46"/>
      <c r="IP45" s="19"/>
      <c r="IQ45" s="41"/>
      <c r="IR45" s="18"/>
      <c r="IS45" s="47"/>
      <c r="IT45" s="41"/>
    </row>
    <row r="46" spans="1:254" s="42" customFormat="1" ht="12.75">
      <c r="A46" s="20" t="s">
        <v>138</v>
      </c>
      <c r="B46" s="20"/>
      <c r="C46" s="21">
        <v>301</v>
      </c>
      <c r="D46" s="22">
        <f>IF(MOD(SUM($M46+$T46+$AA46+$AH46+$AO46+$AV46),1)&gt;=0.6,INT(SUM($M46+$T46+$AA46+$AH46+$AO46+$AV46))+1+MOD(SUM($M46+$T46+$AA46+$AH46+$AO46+$AV46),1)-0.6,SUM($M46+$T46+$AA46+$AH46+$AO46+$AV46))</f>
        <v>5</v>
      </c>
      <c r="E46" s="23">
        <f>$N46+$U46+$AB46+$AI46+$AP46+$AW46</f>
        <v>0</v>
      </c>
      <c r="F46" s="24">
        <f>$O46+$V46+$AC46+$AJ46+$AQ46+$AX46</f>
        <v>15</v>
      </c>
      <c r="G46" s="23">
        <f>$P46+$W46+$AD46+$AK46+$AR46+$AY46</f>
        <v>1</v>
      </c>
      <c r="H46" s="23">
        <f>$Q46+X46+AE46+AL46+AS46+AZ46</f>
        <v>0</v>
      </c>
      <c r="I46" s="25" t="s">
        <v>139</v>
      </c>
      <c r="J46" s="22">
        <f>IF(G46&lt;&gt;0,F46/G46,"")</f>
        <v>15</v>
      </c>
      <c r="K46" s="22">
        <f>IF(D46&lt;&gt;0,F46/D46,"")</f>
        <v>3</v>
      </c>
      <c r="L46" s="22">
        <f>IF(G46&lt;&gt;0,(INT(D46)*6+(10*(D46-INT(D46))))/G46,"")</f>
        <v>30</v>
      </c>
      <c r="M46" s="26"/>
      <c r="N46" s="26"/>
      <c r="O46" s="26"/>
      <c r="P46" s="26"/>
      <c r="Q46" s="26"/>
      <c r="R46" s="26"/>
      <c r="S46" s="28">
        <f>IF(P46&lt;&gt;0,O46/P46,"")</f>
      </c>
      <c r="T46" s="29"/>
      <c r="U46" s="29"/>
      <c r="V46" s="29"/>
      <c r="W46" s="29"/>
      <c r="X46" s="29"/>
      <c r="Y46" s="29"/>
      <c r="Z46" s="31">
        <f>IF(W46&lt;&gt;0,V46/W46,"")</f>
      </c>
      <c r="AA46" s="32">
        <v>5</v>
      </c>
      <c r="AB46" s="32">
        <v>0</v>
      </c>
      <c r="AC46" s="32">
        <v>15</v>
      </c>
      <c r="AD46" s="33">
        <v>1</v>
      </c>
      <c r="AE46" s="33"/>
      <c r="AF46" s="33" t="s">
        <v>139</v>
      </c>
      <c r="AG46" s="28">
        <f>IF(AD46&lt;&gt;0,AC46/AD46,"")</f>
        <v>15</v>
      </c>
      <c r="AH46" s="34"/>
      <c r="AI46" s="34"/>
      <c r="AJ46" s="34"/>
      <c r="AK46" s="34"/>
      <c r="AL46" s="34"/>
      <c r="AM46" s="34"/>
      <c r="AN46" s="35">
        <f>IF(AK46&lt;&gt;0,AJ46/AK46,"")</f>
      </c>
      <c r="AO46" s="36"/>
      <c r="AP46" s="36"/>
      <c r="AQ46" s="36"/>
      <c r="AR46" s="36"/>
      <c r="AS46" s="36"/>
      <c r="AT46" s="36"/>
      <c r="AU46" s="37">
        <f>IF(AR46&lt;&gt;0,AQ46/AR46,"")</f>
      </c>
      <c r="AV46" s="38"/>
      <c r="AW46" s="38"/>
      <c r="AX46" s="39"/>
      <c r="AY46" s="40"/>
      <c r="AZ46" s="40"/>
      <c r="BA46" s="40"/>
      <c r="BB46" s="39">
        <f>IF(AY46&lt;&gt;0,AX46/AY46,"")</f>
      </c>
      <c r="BC46" s="41"/>
      <c r="BD46" s="41"/>
      <c r="BI46" s="41"/>
      <c r="BN46" s="41"/>
      <c r="BO46" s="43"/>
      <c r="BP46" s="43"/>
      <c r="BQ46" s="43"/>
      <c r="BR46" s="44"/>
      <c r="BS46" s="41"/>
      <c r="BT46" s="45"/>
      <c r="BU46" s="45"/>
      <c r="BV46" s="45"/>
      <c r="BW46" s="45"/>
      <c r="BX46" s="41"/>
      <c r="BY46" s="46"/>
      <c r="BZ46" s="46"/>
      <c r="CA46" s="46"/>
      <c r="CB46" s="19"/>
      <c r="CC46" s="41"/>
      <c r="CD46" s="18"/>
      <c r="CE46" s="47"/>
      <c r="CF46" s="41"/>
      <c r="CJ46" s="41"/>
      <c r="CK46" s="41"/>
      <c r="CL46" s="41"/>
      <c r="CQ46" s="41"/>
      <c r="CV46" s="41"/>
      <c r="CW46" s="43"/>
      <c r="CX46" s="43"/>
      <c r="CY46" s="43"/>
      <c r="CZ46" s="44"/>
      <c r="DA46" s="41"/>
      <c r="DB46" s="45"/>
      <c r="DC46" s="45"/>
      <c r="DD46" s="45"/>
      <c r="DE46" s="45"/>
      <c r="DF46" s="41"/>
      <c r="DG46" s="46"/>
      <c r="DH46" s="46"/>
      <c r="DI46" s="46"/>
      <c r="DJ46" s="19"/>
      <c r="DK46" s="41"/>
      <c r="DL46" s="18"/>
      <c r="DM46" s="47"/>
      <c r="DN46" s="41"/>
      <c r="DR46" s="41"/>
      <c r="DS46" s="41"/>
      <c r="DT46" s="41"/>
      <c r="DY46" s="41"/>
      <c r="ED46" s="41"/>
      <c r="EE46" s="43"/>
      <c r="EF46" s="43"/>
      <c r="EG46" s="43"/>
      <c r="EH46" s="44"/>
      <c r="EI46" s="41"/>
      <c r="EJ46" s="45"/>
      <c r="EK46" s="45"/>
      <c r="EL46" s="45"/>
      <c r="EM46" s="45"/>
      <c r="EN46" s="41"/>
      <c r="EO46" s="46"/>
      <c r="EP46" s="46"/>
      <c r="EQ46" s="46"/>
      <c r="ER46" s="19"/>
      <c r="ES46" s="41"/>
      <c r="ET46" s="18"/>
      <c r="EU46" s="47"/>
      <c r="EV46" s="41"/>
      <c r="EZ46" s="41"/>
      <c r="FA46" s="41"/>
      <c r="FB46" s="41"/>
      <c r="FG46" s="41"/>
      <c r="FL46" s="41"/>
      <c r="FM46" s="43"/>
      <c r="FN46" s="43"/>
      <c r="FO46" s="43"/>
      <c r="FP46" s="44"/>
      <c r="FQ46" s="41"/>
      <c r="FR46" s="45"/>
      <c r="FS46" s="45"/>
      <c r="FT46" s="45"/>
      <c r="FU46" s="45"/>
      <c r="FV46" s="41"/>
      <c r="FW46" s="46"/>
      <c r="FX46" s="46"/>
      <c r="FY46" s="46"/>
      <c r="FZ46" s="19"/>
      <c r="GA46" s="41"/>
      <c r="GB46" s="18"/>
      <c r="GC46" s="47"/>
      <c r="GD46" s="41"/>
      <c r="GH46" s="41"/>
      <c r="GI46" s="41"/>
      <c r="GJ46" s="41"/>
      <c r="GO46" s="41"/>
      <c r="GT46" s="41"/>
      <c r="GU46" s="43"/>
      <c r="GV46" s="43"/>
      <c r="GW46" s="43"/>
      <c r="GX46" s="44"/>
      <c r="GY46" s="41"/>
      <c r="GZ46" s="45"/>
      <c r="HA46" s="45"/>
      <c r="HB46" s="45"/>
      <c r="HC46" s="45"/>
      <c r="HD46" s="41"/>
      <c r="HE46" s="46"/>
      <c r="HF46" s="46"/>
      <c r="HG46" s="46"/>
      <c r="HH46" s="19"/>
      <c r="HI46" s="41"/>
      <c r="HJ46" s="18"/>
      <c r="HK46" s="47"/>
      <c r="HL46" s="41"/>
      <c r="HP46" s="41"/>
      <c r="HQ46" s="41"/>
      <c r="HR46" s="41"/>
      <c r="HW46" s="41"/>
      <c r="IB46" s="41"/>
      <c r="IC46" s="43"/>
      <c r="ID46" s="43"/>
      <c r="IE46" s="43"/>
      <c r="IF46" s="44"/>
      <c r="IG46" s="41"/>
      <c r="IH46" s="45"/>
      <c r="II46" s="45"/>
      <c r="IJ46" s="45"/>
      <c r="IK46" s="45"/>
      <c r="IL46" s="41"/>
      <c r="IM46" s="46"/>
      <c r="IN46" s="46"/>
      <c r="IO46" s="46"/>
      <c r="IP46" s="19"/>
      <c r="IQ46" s="41"/>
      <c r="IR46" s="18"/>
      <c r="IS46" s="47"/>
      <c r="IT46" s="41"/>
    </row>
    <row r="47" spans="1:254" s="42" customFormat="1" ht="12.75">
      <c r="A47" s="20" t="s">
        <v>140</v>
      </c>
      <c r="B47" s="20"/>
      <c r="C47" s="21"/>
      <c r="D47" s="22">
        <f>IF(MOD(SUM($M47+$T47+$AA47+$AH47+$AO47+$AV47),1)&gt;=0.6,INT(SUM($M47+$T47+$AA47+$AH47+$AO47+$AV47))+1+MOD(SUM($M47+$T47+$AA47+$AH47+$AO47+$AV47),1)-0.6,SUM($M47+$T47+$AA47+$AH47+$AO47+$AV47))</f>
        <v>11</v>
      </c>
      <c r="E47" s="23">
        <f>$N47+$U47+$AB47+$AI47+$AP47+$AW47</f>
        <v>1</v>
      </c>
      <c r="F47" s="24">
        <f>$O47+$V47+$AC47+$AJ47+$AQ47+$AX47</f>
        <v>48</v>
      </c>
      <c r="G47" s="23">
        <f>$P47+$W47+$AD47+$AK47+$AR47+$AY47</f>
        <v>3</v>
      </c>
      <c r="H47" s="23">
        <f>$Q47+X47+AE47+AL47+AS47+AZ47</f>
        <v>0</v>
      </c>
      <c r="I47" s="25" t="s">
        <v>141</v>
      </c>
      <c r="J47" s="22">
        <f>IF(G47&lt;&gt;0,F47/G47,"")</f>
        <v>16</v>
      </c>
      <c r="K47" s="22">
        <f>IF(D47&lt;&gt;0,F47/D47,"")</f>
        <v>4.363636363636363</v>
      </c>
      <c r="L47" s="22">
        <f>IF(G47&lt;&gt;0,(INT(D47)*6+(10*(D47-INT(D47))))/G47,"")</f>
        <v>22</v>
      </c>
      <c r="M47" s="26"/>
      <c r="N47" s="26"/>
      <c r="O47" s="26"/>
      <c r="P47" s="26"/>
      <c r="Q47" s="26"/>
      <c r="R47" s="26"/>
      <c r="S47" s="28">
        <f>IF(P47&lt;&gt;0,O47/P47,"")</f>
      </c>
      <c r="T47" s="29"/>
      <c r="U47" s="29"/>
      <c r="V47" s="29"/>
      <c r="W47" s="29"/>
      <c r="X47" s="29"/>
      <c r="Y47" s="29"/>
      <c r="Z47" s="31">
        <f>IF(W47&lt;&gt;0,V47/W47,"")</f>
      </c>
      <c r="AA47" s="32"/>
      <c r="AB47" s="32"/>
      <c r="AC47" s="32"/>
      <c r="AD47" s="33"/>
      <c r="AE47" s="33"/>
      <c r="AF47" s="33"/>
      <c r="AG47" s="28">
        <f>IF(AD47&lt;&gt;0,AC47/AD47,"")</f>
      </c>
      <c r="AH47" s="34"/>
      <c r="AI47" s="34"/>
      <c r="AJ47" s="34"/>
      <c r="AK47" s="34"/>
      <c r="AL47" s="34"/>
      <c r="AM47" s="34"/>
      <c r="AN47" s="35">
        <f>IF(AK47&lt;&gt;0,AJ47/AK47,"")</f>
      </c>
      <c r="AO47" s="36">
        <v>11</v>
      </c>
      <c r="AP47" s="36">
        <v>1</v>
      </c>
      <c r="AQ47" s="36">
        <v>48</v>
      </c>
      <c r="AR47" s="36">
        <v>3</v>
      </c>
      <c r="AS47" s="36"/>
      <c r="AT47" s="48" t="s">
        <v>141</v>
      </c>
      <c r="AU47" s="37">
        <f>IF(AR47&lt;&gt;0,AQ47/AR47,"")</f>
        <v>16</v>
      </c>
      <c r="AV47" s="38"/>
      <c r="AW47" s="38"/>
      <c r="AX47" s="39"/>
      <c r="AY47" s="40"/>
      <c r="AZ47" s="40"/>
      <c r="BA47" s="40"/>
      <c r="BB47" s="39">
        <f>IF(AY47&lt;&gt;0,AX47/AY47,"")</f>
      </c>
      <c r="BC47" s="41"/>
      <c r="BD47" s="41"/>
      <c r="BI47" s="41"/>
      <c r="BN47" s="41"/>
      <c r="BO47" s="43"/>
      <c r="BP47" s="43"/>
      <c r="BQ47" s="43"/>
      <c r="BR47" s="44"/>
      <c r="BS47" s="41"/>
      <c r="BT47" s="45"/>
      <c r="BU47" s="45"/>
      <c r="BV47" s="45"/>
      <c r="BW47" s="45"/>
      <c r="BX47" s="41"/>
      <c r="BY47" s="46"/>
      <c r="BZ47" s="46"/>
      <c r="CA47" s="46"/>
      <c r="CB47" s="19"/>
      <c r="CC47" s="41"/>
      <c r="CD47" s="18"/>
      <c r="CE47" s="47"/>
      <c r="CF47" s="41"/>
      <c r="CJ47" s="41"/>
      <c r="CK47" s="41"/>
      <c r="CL47" s="41"/>
      <c r="CQ47" s="41"/>
      <c r="CV47" s="41"/>
      <c r="CW47" s="43"/>
      <c r="CX47" s="43"/>
      <c r="CY47" s="43"/>
      <c r="CZ47" s="44"/>
      <c r="DA47" s="41"/>
      <c r="DB47" s="45"/>
      <c r="DC47" s="45"/>
      <c r="DD47" s="45"/>
      <c r="DE47" s="45"/>
      <c r="DF47" s="41"/>
      <c r="DG47" s="46"/>
      <c r="DH47" s="46"/>
      <c r="DI47" s="46"/>
      <c r="DJ47" s="19"/>
      <c r="DK47" s="41"/>
      <c r="DL47" s="18"/>
      <c r="DM47" s="47"/>
      <c r="DN47" s="41"/>
      <c r="DR47" s="41"/>
      <c r="DS47" s="41"/>
      <c r="DT47" s="41"/>
      <c r="DY47" s="41"/>
      <c r="ED47" s="41"/>
      <c r="EE47" s="43"/>
      <c r="EF47" s="43"/>
      <c r="EG47" s="43"/>
      <c r="EH47" s="44"/>
      <c r="EI47" s="41"/>
      <c r="EJ47" s="45"/>
      <c r="EK47" s="45"/>
      <c r="EL47" s="45"/>
      <c r="EM47" s="45"/>
      <c r="EN47" s="41"/>
      <c r="EO47" s="46"/>
      <c r="EP47" s="46"/>
      <c r="EQ47" s="46"/>
      <c r="ER47" s="19"/>
      <c r="ES47" s="41"/>
      <c r="ET47" s="18"/>
      <c r="EU47" s="47"/>
      <c r="EV47" s="41"/>
      <c r="EZ47" s="41"/>
      <c r="FA47" s="41"/>
      <c r="FB47" s="41"/>
      <c r="FG47" s="41"/>
      <c r="FL47" s="41"/>
      <c r="FM47" s="43"/>
      <c r="FN47" s="43"/>
      <c r="FO47" s="43"/>
      <c r="FP47" s="44"/>
      <c r="FQ47" s="41"/>
      <c r="FR47" s="45"/>
      <c r="FS47" s="45"/>
      <c r="FT47" s="45"/>
      <c r="FU47" s="45"/>
      <c r="FV47" s="41"/>
      <c r="FW47" s="46"/>
      <c r="FX47" s="46"/>
      <c r="FY47" s="46"/>
      <c r="FZ47" s="19"/>
      <c r="GA47" s="41"/>
      <c r="GB47" s="18"/>
      <c r="GC47" s="47"/>
      <c r="GD47" s="41"/>
      <c r="GH47" s="41"/>
      <c r="GI47" s="41"/>
      <c r="GJ47" s="41"/>
      <c r="GO47" s="41"/>
      <c r="GT47" s="41"/>
      <c r="GU47" s="43"/>
      <c r="GV47" s="43"/>
      <c r="GW47" s="43"/>
      <c r="GX47" s="44"/>
      <c r="GY47" s="41"/>
      <c r="GZ47" s="45"/>
      <c r="HA47" s="45"/>
      <c r="HB47" s="45"/>
      <c r="HC47" s="45"/>
      <c r="HD47" s="41"/>
      <c r="HE47" s="46"/>
      <c r="HF47" s="46"/>
      <c r="HG47" s="46"/>
      <c r="HH47" s="19"/>
      <c r="HI47" s="41"/>
      <c r="HJ47" s="18"/>
      <c r="HK47" s="47"/>
      <c r="HL47" s="41"/>
      <c r="HP47" s="41"/>
      <c r="HQ47" s="41"/>
      <c r="HR47" s="41"/>
      <c r="HW47" s="41"/>
      <c r="IB47" s="41"/>
      <c r="IC47" s="43"/>
      <c r="ID47" s="43"/>
      <c r="IE47" s="43"/>
      <c r="IF47" s="44"/>
      <c r="IG47" s="41"/>
      <c r="IH47" s="45"/>
      <c r="II47" s="45"/>
      <c r="IJ47" s="45"/>
      <c r="IK47" s="45"/>
      <c r="IL47" s="41"/>
      <c r="IM47" s="46"/>
      <c r="IN47" s="46"/>
      <c r="IO47" s="46"/>
      <c r="IP47" s="19"/>
      <c r="IQ47" s="41"/>
      <c r="IR47" s="18"/>
      <c r="IS47" s="47"/>
      <c r="IT47" s="41"/>
    </row>
    <row r="48" spans="1:254" s="42" customFormat="1" ht="12.75">
      <c r="A48" s="20" t="s">
        <v>142</v>
      </c>
      <c r="B48" s="20"/>
      <c r="C48" s="21">
        <v>526</v>
      </c>
      <c r="D48" s="22">
        <f>IF(MOD(SUM($M48+$T48+$AA48+$AH48+$AO48+$AV48),1)&gt;=0.6,INT(SUM($M48+$T48+$AA48+$AH48+$AO48+$AV48))+1+MOD(SUM($M48+$T48+$AA48+$AH48+$AO48+$AV48),1)-0.6,SUM($M48+$T48+$AA48+$AH48+$AO48+$AV48))</f>
        <v>8</v>
      </c>
      <c r="E48" s="23">
        <f>$N48+$U48+$AB48+$AI48+$AP48+$AW48</f>
        <v>0</v>
      </c>
      <c r="F48" s="24">
        <f>$O48+$V48+$AC48+$AJ48+$AQ48+$AX48</f>
        <v>54</v>
      </c>
      <c r="G48" s="23">
        <f>$P48+$W48+$AD48+$AK48+$AR48+$AY48</f>
        <v>2</v>
      </c>
      <c r="H48" s="23">
        <f>$Q48+X48+AE48+AL48+AS48+AZ48</f>
        <v>0</v>
      </c>
      <c r="I48" s="25" t="s">
        <v>143</v>
      </c>
      <c r="J48" s="22">
        <f>IF(G48&lt;&gt;0,F48/G48,"")</f>
        <v>27</v>
      </c>
      <c r="K48" s="22">
        <f>IF(D48&lt;&gt;0,F48/D48,"")</f>
        <v>6.75</v>
      </c>
      <c r="L48" s="22">
        <f>IF(G48&lt;&gt;0,(INT(D48)*6+(10*(D48-INT(D48))))/G48,"")</f>
        <v>24</v>
      </c>
      <c r="M48" s="26"/>
      <c r="N48" s="26"/>
      <c r="O48" s="26"/>
      <c r="P48" s="26"/>
      <c r="Q48" s="26"/>
      <c r="R48" s="26"/>
      <c r="S48" s="28">
        <f>IF(P48&lt;&gt;0,O48/P48,"")</f>
      </c>
      <c r="T48" s="29"/>
      <c r="U48" s="29"/>
      <c r="V48" s="29"/>
      <c r="W48" s="29"/>
      <c r="X48" s="29"/>
      <c r="Y48" s="29"/>
      <c r="Z48" s="31">
        <f>IF(W48&lt;&gt;0,V48/W48,"")</f>
      </c>
      <c r="AA48" s="32"/>
      <c r="AB48" s="32"/>
      <c r="AC48" s="32"/>
      <c r="AD48" s="33"/>
      <c r="AE48" s="33"/>
      <c r="AF48" s="33"/>
      <c r="AG48" s="28">
        <f>IF(AD48&lt;&gt;0,AC48/AD48,"")</f>
      </c>
      <c r="AH48" s="34"/>
      <c r="AI48" s="34"/>
      <c r="AJ48" s="34"/>
      <c r="AK48" s="34"/>
      <c r="AL48" s="34"/>
      <c r="AM48" s="34"/>
      <c r="AN48" s="35">
        <f>IF(AK48&lt;&gt;0,AJ48/AK48,"")</f>
      </c>
      <c r="AO48" s="36">
        <v>8</v>
      </c>
      <c r="AP48" s="36">
        <v>0</v>
      </c>
      <c r="AQ48" s="36">
        <v>54</v>
      </c>
      <c r="AR48" s="36">
        <v>2</v>
      </c>
      <c r="AS48" s="36"/>
      <c r="AT48" s="48" t="s">
        <v>143</v>
      </c>
      <c r="AU48" s="37">
        <f>IF(AR48&lt;&gt;0,AQ48/AR48,"")</f>
        <v>27</v>
      </c>
      <c r="AV48" s="38"/>
      <c r="AW48" s="38"/>
      <c r="AX48" s="39"/>
      <c r="AY48" s="40"/>
      <c r="AZ48" s="40"/>
      <c r="BA48" s="40"/>
      <c r="BB48" s="39">
        <f>IF(AY48&lt;&gt;0,AX48/AY48,"")</f>
      </c>
      <c r="BC48" s="41"/>
      <c r="BD48" s="41"/>
      <c r="BI48" s="41"/>
      <c r="BN48" s="41"/>
      <c r="BO48" s="43"/>
      <c r="BP48" s="43"/>
      <c r="BQ48" s="43"/>
      <c r="BR48" s="44"/>
      <c r="BS48" s="41"/>
      <c r="BT48" s="45"/>
      <c r="BU48" s="45"/>
      <c r="BV48" s="45"/>
      <c r="BW48" s="45"/>
      <c r="BX48" s="41"/>
      <c r="BY48" s="46"/>
      <c r="BZ48" s="46"/>
      <c r="CA48" s="46"/>
      <c r="CB48" s="19"/>
      <c r="CC48" s="41"/>
      <c r="CD48" s="18"/>
      <c r="CE48" s="47"/>
      <c r="CF48" s="41"/>
      <c r="CJ48" s="41"/>
      <c r="CK48" s="41"/>
      <c r="CL48" s="41"/>
      <c r="CQ48" s="41"/>
      <c r="CV48" s="41"/>
      <c r="CW48" s="43"/>
      <c r="CX48" s="43"/>
      <c r="CY48" s="43"/>
      <c r="CZ48" s="44"/>
      <c r="DA48" s="41"/>
      <c r="DB48" s="45"/>
      <c r="DC48" s="45"/>
      <c r="DD48" s="45"/>
      <c r="DE48" s="45"/>
      <c r="DF48" s="41"/>
      <c r="DG48" s="46"/>
      <c r="DH48" s="46"/>
      <c r="DI48" s="46"/>
      <c r="DJ48" s="19"/>
      <c r="DK48" s="41"/>
      <c r="DL48" s="18"/>
      <c r="DM48" s="47"/>
      <c r="DN48" s="41"/>
      <c r="DR48" s="41"/>
      <c r="DS48" s="41"/>
      <c r="DT48" s="41"/>
      <c r="DY48" s="41"/>
      <c r="ED48" s="41"/>
      <c r="EE48" s="43"/>
      <c r="EF48" s="43"/>
      <c r="EG48" s="43"/>
      <c r="EH48" s="44"/>
      <c r="EI48" s="41"/>
      <c r="EJ48" s="45"/>
      <c r="EK48" s="45"/>
      <c r="EL48" s="45"/>
      <c r="EM48" s="45"/>
      <c r="EN48" s="41"/>
      <c r="EO48" s="46"/>
      <c r="EP48" s="46"/>
      <c r="EQ48" s="46"/>
      <c r="ER48" s="19"/>
      <c r="ES48" s="41"/>
      <c r="ET48" s="18"/>
      <c r="EU48" s="47"/>
      <c r="EV48" s="41"/>
      <c r="EZ48" s="41"/>
      <c r="FA48" s="41"/>
      <c r="FB48" s="41"/>
      <c r="FG48" s="41"/>
      <c r="FL48" s="41"/>
      <c r="FM48" s="43"/>
      <c r="FN48" s="43"/>
      <c r="FO48" s="43"/>
      <c r="FP48" s="44"/>
      <c r="FQ48" s="41"/>
      <c r="FR48" s="45"/>
      <c r="FS48" s="45"/>
      <c r="FT48" s="45"/>
      <c r="FU48" s="45"/>
      <c r="FV48" s="41"/>
      <c r="FW48" s="46"/>
      <c r="FX48" s="46"/>
      <c r="FY48" s="46"/>
      <c r="FZ48" s="19"/>
      <c r="GA48" s="41"/>
      <c r="GB48" s="18"/>
      <c r="GC48" s="47"/>
      <c r="GD48" s="41"/>
      <c r="GH48" s="41"/>
      <c r="GI48" s="41"/>
      <c r="GJ48" s="41"/>
      <c r="GO48" s="41"/>
      <c r="GT48" s="41"/>
      <c r="GU48" s="43"/>
      <c r="GV48" s="43"/>
      <c r="GW48" s="43"/>
      <c r="GX48" s="44"/>
      <c r="GY48" s="41"/>
      <c r="GZ48" s="45"/>
      <c r="HA48" s="45"/>
      <c r="HB48" s="45"/>
      <c r="HC48" s="45"/>
      <c r="HD48" s="41"/>
      <c r="HE48" s="46"/>
      <c r="HF48" s="46"/>
      <c r="HG48" s="46"/>
      <c r="HH48" s="19"/>
      <c r="HI48" s="41"/>
      <c r="HJ48" s="18"/>
      <c r="HK48" s="47"/>
      <c r="HL48" s="41"/>
      <c r="HP48" s="41"/>
      <c r="HQ48" s="41"/>
      <c r="HR48" s="41"/>
      <c r="HW48" s="41"/>
      <c r="IB48" s="41"/>
      <c r="IC48" s="43"/>
      <c r="ID48" s="43"/>
      <c r="IE48" s="43"/>
      <c r="IF48" s="44"/>
      <c r="IG48" s="41"/>
      <c r="IH48" s="45"/>
      <c r="II48" s="45"/>
      <c r="IJ48" s="45"/>
      <c r="IK48" s="45"/>
      <c r="IL48" s="41"/>
      <c r="IM48" s="46"/>
      <c r="IN48" s="46"/>
      <c r="IO48" s="46"/>
      <c r="IP48" s="19"/>
      <c r="IQ48" s="41"/>
      <c r="IR48" s="18"/>
      <c r="IS48" s="47"/>
      <c r="IT48" s="41"/>
    </row>
    <row r="49" spans="1:254" s="42" customFormat="1" ht="12.75">
      <c r="A49" s="20" t="s">
        <v>144</v>
      </c>
      <c r="B49" s="20"/>
      <c r="C49" s="21"/>
      <c r="D49" s="22">
        <f>IF(MOD(SUM($M49+$T49+$AA49+$AH49+$AO49+$AV49),1)&gt;=0.6,INT(SUM($M49+$T49+$AA49+$AH49+$AO49+$AV49))+1+MOD(SUM($M49+$T49+$AA49+$AH49+$AO49+$AV49),1)-0.6,SUM($M49+$T49+$AA49+$AH49+$AO49+$AV49))</f>
        <v>147.29999999999998</v>
      </c>
      <c r="E49" s="23">
        <f>$N49+$U49+$AB49+$AI49+$AP49+$AW49</f>
        <v>13</v>
      </c>
      <c r="F49" s="24">
        <f>$O49+$V49+$AC49+$AJ49+$AQ49+$AX49</f>
        <v>538</v>
      </c>
      <c r="G49" s="23">
        <f>$P49+$W49+$AD49+$AK49+$AR49+$AY49</f>
        <v>27</v>
      </c>
      <c r="H49" s="23">
        <f>$Q49+X49+AE49+AL49+AS49+AZ49</f>
        <v>0</v>
      </c>
      <c r="I49" s="25" t="s">
        <v>145</v>
      </c>
      <c r="J49" s="22">
        <f>IF(G49&lt;&gt;0,F49/G49,"")</f>
        <v>19.925925925925927</v>
      </c>
      <c r="K49" s="22">
        <f>IF(D49&lt;&gt;0,F49/D49,"")</f>
        <v>3.652410047522064</v>
      </c>
      <c r="L49" s="22">
        <f>IF(G49&lt;&gt;0,(INT(D49)*6+(10*(D49-INT(D49))))/G49,"")</f>
        <v>32.77777777777777</v>
      </c>
      <c r="M49" s="26"/>
      <c r="N49" s="26"/>
      <c r="O49" s="26"/>
      <c r="P49" s="26"/>
      <c r="Q49" s="26"/>
      <c r="R49" s="26"/>
      <c r="S49" s="28">
        <f>IF(P49&lt;&gt;0,O49/P49,"")</f>
      </c>
      <c r="T49" s="29"/>
      <c r="U49" s="29"/>
      <c r="V49" s="29"/>
      <c r="W49" s="29"/>
      <c r="X49" s="29"/>
      <c r="Y49" s="29"/>
      <c r="Z49" s="31">
        <f>IF(W49&lt;&gt;0,V49/W49,"")</f>
      </c>
      <c r="AA49" s="32">
        <v>17.2</v>
      </c>
      <c r="AB49" s="32">
        <v>1</v>
      </c>
      <c r="AC49" s="32">
        <v>62</v>
      </c>
      <c r="AD49" s="33">
        <v>1</v>
      </c>
      <c r="AE49" s="33"/>
      <c r="AF49" s="33" t="s">
        <v>146</v>
      </c>
      <c r="AG49" s="28">
        <f>IF(AD49&lt;&gt;0,AC49/AD49,"")</f>
        <v>62</v>
      </c>
      <c r="AH49" s="34">
        <v>130.1</v>
      </c>
      <c r="AI49" s="34">
        <v>12</v>
      </c>
      <c r="AJ49" s="34">
        <v>476</v>
      </c>
      <c r="AK49" s="34">
        <v>26</v>
      </c>
      <c r="AL49" s="34"/>
      <c r="AM49" s="34" t="s">
        <v>145</v>
      </c>
      <c r="AN49" s="35">
        <f>IF(AK49&lt;&gt;0,AJ49/AK49,"")</f>
        <v>18.307692307692307</v>
      </c>
      <c r="AO49" s="36"/>
      <c r="AP49" s="36"/>
      <c r="AQ49" s="36"/>
      <c r="AR49" s="36"/>
      <c r="AS49" s="36"/>
      <c r="AT49" s="36"/>
      <c r="AU49" s="37">
        <f>IF(AR49&lt;&gt;0,AQ49/AR49,"")</f>
      </c>
      <c r="AV49" s="38"/>
      <c r="AW49" s="38"/>
      <c r="AX49" s="39"/>
      <c r="AY49" s="40"/>
      <c r="AZ49" s="40"/>
      <c r="BA49" s="40"/>
      <c r="BB49" s="39">
        <f>IF(AY49&lt;&gt;0,AX49/AY49,"")</f>
      </c>
      <c r="BC49" s="41"/>
      <c r="BD49" s="41"/>
      <c r="BI49" s="41"/>
      <c r="BN49" s="41"/>
      <c r="BO49" s="43"/>
      <c r="BP49" s="43"/>
      <c r="BQ49" s="43"/>
      <c r="BR49" s="44"/>
      <c r="BS49" s="41"/>
      <c r="BT49" s="45"/>
      <c r="BU49" s="45"/>
      <c r="BV49" s="45"/>
      <c r="BW49" s="45"/>
      <c r="BX49" s="41"/>
      <c r="BY49" s="46"/>
      <c r="BZ49" s="46"/>
      <c r="CA49" s="46"/>
      <c r="CB49" s="19"/>
      <c r="CC49" s="41"/>
      <c r="CD49" s="18"/>
      <c r="CE49" s="47"/>
      <c r="CF49" s="41"/>
      <c r="CJ49" s="41"/>
      <c r="CK49" s="41"/>
      <c r="CL49" s="41"/>
      <c r="CQ49" s="41"/>
      <c r="CV49" s="41"/>
      <c r="CW49" s="43"/>
      <c r="CX49" s="43"/>
      <c r="CY49" s="43"/>
      <c r="CZ49" s="44"/>
      <c r="DA49" s="41"/>
      <c r="DB49" s="45"/>
      <c r="DC49" s="45"/>
      <c r="DD49" s="45"/>
      <c r="DE49" s="45"/>
      <c r="DF49" s="41"/>
      <c r="DG49" s="46"/>
      <c r="DH49" s="46"/>
      <c r="DI49" s="46"/>
      <c r="DJ49" s="19"/>
      <c r="DK49" s="41"/>
      <c r="DL49" s="18"/>
      <c r="DM49" s="47"/>
      <c r="DN49" s="41"/>
      <c r="DR49" s="41"/>
      <c r="DS49" s="41"/>
      <c r="DT49" s="41"/>
      <c r="DY49" s="41"/>
      <c r="ED49" s="41"/>
      <c r="EE49" s="43"/>
      <c r="EF49" s="43"/>
      <c r="EG49" s="43"/>
      <c r="EH49" s="44"/>
      <c r="EI49" s="41"/>
      <c r="EJ49" s="45"/>
      <c r="EK49" s="45"/>
      <c r="EL49" s="45"/>
      <c r="EM49" s="45"/>
      <c r="EN49" s="41"/>
      <c r="EO49" s="46"/>
      <c r="EP49" s="46"/>
      <c r="EQ49" s="46"/>
      <c r="ER49" s="19"/>
      <c r="ES49" s="41"/>
      <c r="ET49" s="18"/>
      <c r="EU49" s="47"/>
      <c r="EV49" s="41"/>
      <c r="EZ49" s="41"/>
      <c r="FA49" s="41"/>
      <c r="FB49" s="41"/>
      <c r="FG49" s="41"/>
      <c r="FL49" s="41"/>
      <c r="FM49" s="43"/>
      <c r="FN49" s="43"/>
      <c r="FO49" s="43"/>
      <c r="FP49" s="44"/>
      <c r="FQ49" s="41"/>
      <c r="FR49" s="45"/>
      <c r="FS49" s="45"/>
      <c r="FT49" s="45"/>
      <c r="FU49" s="45"/>
      <c r="FV49" s="41"/>
      <c r="FW49" s="46"/>
      <c r="FX49" s="46"/>
      <c r="FY49" s="46"/>
      <c r="FZ49" s="19"/>
      <c r="GA49" s="41"/>
      <c r="GB49" s="18"/>
      <c r="GC49" s="47"/>
      <c r="GD49" s="41"/>
      <c r="GH49" s="41"/>
      <c r="GI49" s="41"/>
      <c r="GJ49" s="41"/>
      <c r="GO49" s="41"/>
      <c r="GT49" s="41"/>
      <c r="GU49" s="43"/>
      <c r="GV49" s="43"/>
      <c r="GW49" s="43"/>
      <c r="GX49" s="44"/>
      <c r="GY49" s="41"/>
      <c r="GZ49" s="45"/>
      <c r="HA49" s="45"/>
      <c r="HB49" s="45"/>
      <c r="HC49" s="45"/>
      <c r="HD49" s="41"/>
      <c r="HE49" s="46"/>
      <c r="HF49" s="46"/>
      <c r="HG49" s="46"/>
      <c r="HH49" s="19"/>
      <c r="HI49" s="41"/>
      <c r="HJ49" s="18"/>
      <c r="HK49" s="47"/>
      <c r="HL49" s="41"/>
      <c r="HP49" s="41"/>
      <c r="HQ49" s="41"/>
      <c r="HR49" s="41"/>
      <c r="HW49" s="41"/>
      <c r="IB49" s="41"/>
      <c r="IC49" s="43"/>
      <c r="ID49" s="43"/>
      <c r="IE49" s="43"/>
      <c r="IF49" s="44"/>
      <c r="IG49" s="41"/>
      <c r="IH49" s="45"/>
      <c r="II49" s="45"/>
      <c r="IJ49" s="45"/>
      <c r="IK49" s="45"/>
      <c r="IL49" s="41"/>
      <c r="IM49" s="46"/>
      <c r="IN49" s="46"/>
      <c r="IO49" s="46"/>
      <c r="IP49" s="19"/>
      <c r="IQ49" s="41"/>
      <c r="IR49" s="18"/>
      <c r="IS49" s="47"/>
      <c r="IT49" s="41"/>
    </row>
    <row r="50" spans="1:254" s="42" customFormat="1" ht="12.75">
      <c r="A50" s="20" t="s">
        <v>147</v>
      </c>
      <c r="B50" s="20"/>
      <c r="C50" s="21"/>
      <c r="D50" s="22">
        <f>IF(MOD(SUM($M50+$T50+$AA50+$AH50+$AO50+$AV50),1)&gt;=0.6,INT(SUM($M50+$T50+$AA50+$AH50+$AO50+$AV50))+1+MOD(SUM($M50+$T50+$AA50+$AH50+$AO50+$AV50),1)-0.6,SUM($M50+$T50+$AA50+$AH50+$AO50+$AV50))</f>
        <v>454</v>
      </c>
      <c r="E50" s="23">
        <f>$N50+$U50+$AB50+$AI50+$AP50+$AW50</f>
        <v>75</v>
      </c>
      <c r="F50" s="24">
        <f>$O50+$V50+$AC50+$AJ50+$AQ50+$AX50</f>
        <v>1678</v>
      </c>
      <c r="G50" s="23">
        <f>$P50+$W50+$AD50+$AK50+$AR50+$AY50</f>
        <v>89</v>
      </c>
      <c r="H50" s="23">
        <f>$Q50+X50+AE50+AL50+AS50+AZ50</f>
        <v>0</v>
      </c>
      <c r="I50" s="25" t="s">
        <v>148</v>
      </c>
      <c r="J50" s="22">
        <f>IF(G50&lt;&gt;0,F50/G50,"")</f>
        <v>18.853932584269664</v>
      </c>
      <c r="K50" s="22">
        <f>IF(D50&lt;&gt;0,F50/D50,"")</f>
        <v>3.696035242290749</v>
      </c>
      <c r="L50" s="22">
        <f>IF(G50&lt;&gt;0,(INT(D50)*6+(10*(D50-INT(D50))))/G50,"")</f>
        <v>30.60674157303371</v>
      </c>
      <c r="M50" s="26">
        <v>5</v>
      </c>
      <c r="N50" s="26">
        <v>0</v>
      </c>
      <c r="O50" s="26">
        <v>18</v>
      </c>
      <c r="P50" s="26">
        <v>0</v>
      </c>
      <c r="Q50" s="26"/>
      <c r="R50" s="65" t="s">
        <v>149</v>
      </c>
      <c r="S50" s="28">
        <f>IF(P50&lt;&gt;0,O50/P50,"")</f>
      </c>
      <c r="T50" s="29">
        <v>166</v>
      </c>
      <c r="U50" s="29">
        <v>20</v>
      </c>
      <c r="V50" s="29">
        <v>673</v>
      </c>
      <c r="W50" s="29">
        <v>31</v>
      </c>
      <c r="X50" s="29"/>
      <c r="Y50" s="30" t="s">
        <v>150</v>
      </c>
      <c r="Z50" s="31">
        <f>IF(W50&lt;&gt;0,V50/W50,"")</f>
        <v>21.70967741935484</v>
      </c>
      <c r="AA50" s="32">
        <v>277.3</v>
      </c>
      <c r="AB50" s="32">
        <v>55</v>
      </c>
      <c r="AC50" s="32">
        <v>963</v>
      </c>
      <c r="AD50" s="33">
        <v>55</v>
      </c>
      <c r="AE50" s="33"/>
      <c r="AF50" s="33" t="s">
        <v>148</v>
      </c>
      <c r="AG50" s="28">
        <f>IF(AD50&lt;&gt;0,AC50/AD50,"")</f>
        <v>17.509090909090908</v>
      </c>
      <c r="AH50" s="34">
        <v>5.3</v>
      </c>
      <c r="AI50" s="34">
        <v>0</v>
      </c>
      <c r="AJ50" s="34">
        <v>24</v>
      </c>
      <c r="AK50" s="34">
        <v>3</v>
      </c>
      <c r="AL50" s="34"/>
      <c r="AM50" s="34" t="s">
        <v>151</v>
      </c>
      <c r="AN50" s="35">
        <f>IF(AK50&lt;&gt;0,AJ50/AK50,"")</f>
        <v>8</v>
      </c>
      <c r="AO50" s="36"/>
      <c r="AP50" s="36"/>
      <c r="AQ50" s="36"/>
      <c r="AR50" s="36"/>
      <c r="AS50" s="36"/>
      <c r="AT50" s="36"/>
      <c r="AU50" s="37">
        <f>IF(AR50&lt;&gt;0,AQ50/AR50,"")</f>
      </c>
      <c r="AV50" s="38"/>
      <c r="AW50" s="38"/>
      <c r="AX50" s="39"/>
      <c r="AY50" s="40"/>
      <c r="AZ50" s="40"/>
      <c r="BA50" s="40"/>
      <c r="BB50" s="39">
        <f>IF(AY50&lt;&gt;0,AX50/AY50,"")</f>
      </c>
      <c r="BC50" s="41"/>
      <c r="BD50" s="41"/>
      <c r="BI50" s="41"/>
      <c r="BN50" s="41"/>
      <c r="BO50" s="43"/>
      <c r="BP50" s="43"/>
      <c r="BQ50" s="43"/>
      <c r="BR50" s="44"/>
      <c r="BS50" s="41"/>
      <c r="BT50" s="45"/>
      <c r="BU50" s="45"/>
      <c r="BV50" s="45"/>
      <c r="BW50" s="45"/>
      <c r="BX50" s="41"/>
      <c r="BY50" s="46"/>
      <c r="BZ50" s="46"/>
      <c r="CA50" s="46"/>
      <c r="CB50" s="19"/>
      <c r="CC50" s="41"/>
      <c r="CD50" s="18"/>
      <c r="CE50" s="47"/>
      <c r="CF50" s="41"/>
      <c r="CJ50" s="41"/>
      <c r="CK50" s="41"/>
      <c r="CL50" s="41"/>
      <c r="CQ50" s="41"/>
      <c r="CV50" s="41"/>
      <c r="CW50" s="43"/>
      <c r="CX50" s="43"/>
      <c r="CY50" s="43"/>
      <c r="CZ50" s="44"/>
      <c r="DA50" s="41"/>
      <c r="DB50" s="45"/>
      <c r="DC50" s="45"/>
      <c r="DD50" s="45"/>
      <c r="DE50" s="45"/>
      <c r="DF50" s="41"/>
      <c r="DG50" s="46"/>
      <c r="DH50" s="46"/>
      <c r="DI50" s="46"/>
      <c r="DJ50" s="19"/>
      <c r="DK50" s="41"/>
      <c r="DL50" s="18"/>
      <c r="DM50" s="47"/>
      <c r="DN50" s="41"/>
      <c r="DR50" s="41"/>
      <c r="DS50" s="41"/>
      <c r="DT50" s="41"/>
      <c r="DY50" s="41"/>
      <c r="ED50" s="41"/>
      <c r="EE50" s="43"/>
      <c r="EF50" s="43"/>
      <c r="EG50" s="43"/>
      <c r="EH50" s="44"/>
      <c r="EI50" s="41"/>
      <c r="EJ50" s="45"/>
      <c r="EK50" s="45"/>
      <c r="EL50" s="45"/>
      <c r="EM50" s="45"/>
      <c r="EN50" s="41"/>
      <c r="EO50" s="46"/>
      <c r="EP50" s="46"/>
      <c r="EQ50" s="46"/>
      <c r="ER50" s="19"/>
      <c r="ES50" s="41"/>
      <c r="ET50" s="18"/>
      <c r="EU50" s="47"/>
      <c r="EV50" s="41"/>
      <c r="EZ50" s="41"/>
      <c r="FA50" s="41"/>
      <c r="FB50" s="41"/>
      <c r="FG50" s="41"/>
      <c r="FL50" s="41"/>
      <c r="FM50" s="43"/>
      <c r="FN50" s="43"/>
      <c r="FO50" s="43"/>
      <c r="FP50" s="44"/>
      <c r="FQ50" s="41"/>
      <c r="FR50" s="45"/>
      <c r="FS50" s="45"/>
      <c r="FT50" s="45"/>
      <c r="FU50" s="45"/>
      <c r="FV50" s="41"/>
      <c r="FW50" s="46"/>
      <c r="FX50" s="46"/>
      <c r="FY50" s="46"/>
      <c r="FZ50" s="19"/>
      <c r="GA50" s="41"/>
      <c r="GB50" s="18"/>
      <c r="GC50" s="47"/>
      <c r="GD50" s="41"/>
      <c r="GH50" s="41"/>
      <c r="GI50" s="41"/>
      <c r="GJ50" s="41"/>
      <c r="GO50" s="41"/>
      <c r="GT50" s="41"/>
      <c r="GU50" s="43"/>
      <c r="GV50" s="43"/>
      <c r="GW50" s="43"/>
      <c r="GX50" s="44"/>
      <c r="GY50" s="41"/>
      <c r="GZ50" s="45"/>
      <c r="HA50" s="45"/>
      <c r="HB50" s="45"/>
      <c r="HC50" s="45"/>
      <c r="HD50" s="41"/>
      <c r="HE50" s="46"/>
      <c r="HF50" s="46"/>
      <c r="HG50" s="46"/>
      <c r="HH50" s="19"/>
      <c r="HI50" s="41"/>
      <c r="HJ50" s="18"/>
      <c r="HK50" s="47"/>
      <c r="HL50" s="41"/>
      <c r="HP50" s="41"/>
      <c r="HQ50" s="41"/>
      <c r="HR50" s="41"/>
      <c r="HW50" s="41"/>
      <c r="IB50" s="41"/>
      <c r="IC50" s="43"/>
      <c r="ID50" s="43"/>
      <c r="IE50" s="43"/>
      <c r="IF50" s="44"/>
      <c r="IG50" s="41"/>
      <c r="IH50" s="45"/>
      <c r="II50" s="45"/>
      <c r="IJ50" s="45"/>
      <c r="IK50" s="45"/>
      <c r="IL50" s="41"/>
      <c r="IM50" s="46"/>
      <c r="IN50" s="46"/>
      <c r="IO50" s="46"/>
      <c r="IP50" s="19"/>
      <c r="IQ50" s="41"/>
      <c r="IR50" s="18"/>
      <c r="IS50" s="47"/>
      <c r="IT50" s="41"/>
    </row>
    <row r="51" spans="1:254" s="42" customFormat="1" ht="12.75">
      <c r="A51" s="20" t="s">
        <v>152</v>
      </c>
      <c r="B51" s="20"/>
      <c r="C51" s="63"/>
      <c r="D51" s="22">
        <f>IF(MOD(SUM($M51+$T51+$AA51+$AH51+$AO51+$AV51),1)&gt;=0.6,INT(SUM($M51+$T51+$AA51+$AH51+$AO51+$AV51))+1+MOD(SUM($M51+$T51+$AA51+$AH51+$AO51+$AV51),1)-0.6,SUM($M51+$T51+$AA51+$AH51+$AO51+$AV51))</f>
        <v>28</v>
      </c>
      <c r="E51" s="23">
        <f>$N51+$U51+$AB51+$AI51+$AP51+$AW51</f>
        <v>3</v>
      </c>
      <c r="F51" s="24">
        <f>$O51+$V51+$AC51+$AJ51+$AQ51+$AX51</f>
        <v>105</v>
      </c>
      <c r="G51" s="23">
        <f>$P51+$W51+$AD51+$AK51+$AR51+$AY51</f>
        <v>7</v>
      </c>
      <c r="H51" s="23">
        <f>$Q51+X51+AE51+AL51+AS51+AZ51</f>
        <v>0</v>
      </c>
      <c r="I51" s="25" t="s">
        <v>153</v>
      </c>
      <c r="J51" s="22">
        <f>IF(G51&lt;&gt;0,F51/G51,"")</f>
        <v>15</v>
      </c>
      <c r="K51" s="22">
        <f>IF(D51&lt;&gt;0,F51/D51,"")</f>
        <v>3.75</v>
      </c>
      <c r="L51" s="22">
        <f>IF(G51&lt;&gt;0,(INT(D51)*6+(10*(D51-INT(D51))))/G51,"")</f>
        <v>24</v>
      </c>
      <c r="M51" s="26"/>
      <c r="N51" s="26"/>
      <c r="O51" s="26"/>
      <c r="P51" s="26"/>
      <c r="Q51" s="26"/>
      <c r="R51" s="26"/>
      <c r="S51" s="28">
        <f>IF(P51&lt;&gt;0,O51/P51,"")</f>
      </c>
      <c r="T51" s="29"/>
      <c r="U51" s="29"/>
      <c r="V51" s="29"/>
      <c r="W51" s="29"/>
      <c r="X51" s="29"/>
      <c r="Y51" s="29"/>
      <c r="Z51" s="31">
        <f>IF(W51&lt;&gt;0,V51/W51,"")</f>
      </c>
      <c r="AA51" s="26">
        <v>14</v>
      </c>
      <c r="AB51" s="26">
        <v>2</v>
      </c>
      <c r="AC51" s="26">
        <v>38</v>
      </c>
      <c r="AD51" s="26">
        <v>6</v>
      </c>
      <c r="AE51" s="26"/>
      <c r="AF51" s="27" t="s">
        <v>153</v>
      </c>
      <c r="AG51" s="28">
        <f>IF(AD51&lt;&gt;0,AC51/AD51,"")</f>
        <v>6.333333333333333</v>
      </c>
      <c r="AH51" s="64">
        <v>1</v>
      </c>
      <c r="AI51" s="64">
        <v>0</v>
      </c>
      <c r="AJ51" s="64">
        <v>3</v>
      </c>
      <c r="AK51" s="64">
        <v>1</v>
      </c>
      <c r="AL51" s="64"/>
      <c r="AM51" s="66" t="s">
        <v>154</v>
      </c>
      <c r="AN51" s="35">
        <f>IF(AK51&lt;&gt;0,AJ51/AK51,"")</f>
        <v>3</v>
      </c>
      <c r="AO51" s="36">
        <v>13</v>
      </c>
      <c r="AP51" s="36">
        <v>1</v>
      </c>
      <c r="AQ51" s="36">
        <v>64</v>
      </c>
      <c r="AR51" s="36">
        <v>0</v>
      </c>
      <c r="AS51" s="36"/>
      <c r="AT51" s="48" t="s">
        <v>155</v>
      </c>
      <c r="AU51" s="37">
        <f>IF(AR51&lt;&gt;0,AQ51/AR51,"")</f>
      </c>
      <c r="AV51" s="38"/>
      <c r="AW51" s="38"/>
      <c r="AX51" s="39"/>
      <c r="AY51" s="40"/>
      <c r="AZ51" s="40"/>
      <c r="BA51" s="40"/>
      <c r="BB51" s="39">
        <f>IF(AY51&lt;&gt;0,AX51/AY51,"")</f>
      </c>
      <c r="BC51" s="41"/>
      <c r="BD51" s="41"/>
      <c r="BI51" s="41"/>
      <c r="BN51" s="41"/>
      <c r="BO51" s="43"/>
      <c r="BP51" s="43"/>
      <c r="BQ51" s="43"/>
      <c r="BR51" s="44"/>
      <c r="BS51" s="41"/>
      <c r="BT51" s="45"/>
      <c r="BU51" s="45"/>
      <c r="BV51" s="45"/>
      <c r="BW51" s="45"/>
      <c r="BX51" s="41"/>
      <c r="BY51" s="46"/>
      <c r="BZ51" s="46"/>
      <c r="CA51" s="46"/>
      <c r="CB51" s="19"/>
      <c r="CC51" s="41"/>
      <c r="CD51" s="18"/>
      <c r="CE51" s="47"/>
      <c r="CF51" s="41"/>
      <c r="CJ51" s="41"/>
      <c r="CK51" s="41"/>
      <c r="CL51" s="41"/>
      <c r="CQ51" s="41"/>
      <c r="CV51" s="41"/>
      <c r="CW51" s="43"/>
      <c r="CX51" s="43"/>
      <c r="CY51" s="43"/>
      <c r="CZ51" s="44"/>
      <c r="DA51" s="41"/>
      <c r="DB51" s="45"/>
      <c r="DC51" s="45"/>
      <c r="DD51" s="45"/>
      <c r="DE51" s="45"/>
      <c r="DF51" s="41"/>
      <c r="DG51" s="46"/>
      <c r="DH51" s="46"/>
      <c r="DI51" s="46"/>
      <c r="DJ51" s="19"/>
      <c r="DK51" s="41"/>
      <c r="DL51" s="18"/>
      <c r="DM51" s="47"/>
      <c r="DN51" s="41"/>
      <c r="DR51" s="41"/>
      <c r="DS51" s="41"/>
      <c r="DT51" s="41"/>
      <c r="DY51" s="41"/>
      <c r="ED51" s="41"/>
      <c r="EE51" s="43"/>
      <c r="EF51" s="43"/>
      <c r="EG51" s="43"/>
      <c r="EH51" s="44"/>
      <c r="EI51" s="41"/>
      <c r="EJ51" s="45"/>
      <c r="EK51" s="45"/>
      <c r="EL51" s="45"/>
      <c r="EM51" s="45"/>
      <c r="EN51" s="41"/>
      <c r="EO51" s="46"/>
      <c r="EP51" s="46"/>
      <c r="EQ51" s="46"/>
      <c r="ER51" s="19"/>
      <c r="ES51" s="41"/>
      <c r="ET51" s="18"/>
      <c r="EU51" s="47"/>
      <c r="EV51" s="41"/>
      <c r="EZ51" s="41"/>
      <c r="FA51" s="41"/>
      <c r="FB51" s="41"/>
      <c r="FG51" s="41"/>
      <c r="FL51" s="41"/>
      <c r="FM51" s="43"/>
      <c r="FN51" s="43"/>
      <c r="FO51" s="43"/>
      <c r="FP51" s="44"/>
      <c r="FQ51" s="41"/>
      <c r="FR51" s="45"/>
      <c r="FS51" s="45"/>
      <c r="FT51" s="45"/>
      <c r="FU51" s="45"/>
      <c r="FV51" s="41"/>
      <c r="FW51" s="46"/>
      <c r="FX51" s="46"/>
      <c r="FY51" s="46"/>
      <c r="FZ51" s="19"/>
      <c r="GA51" s="41"/>
      <c r="GB51" s="18"/>
      <c r="GC51" s="47"/>
      <c r="GD51" s="41"/>
      <c r="GH51" s="41"/>
      <c r="GI51" s="41"/>
      <c r="GJ51" s="41"/>
      <c r="GO51" s="41"/>
      <c r="GT51" s="41"/>
      <c r="GU51" s="43"/>
      <c r="GV51" s="43"/>
      <c r="GW51" s="43"/>
      <c r="GX51" s="44"/>
      <c r="GY51" s="41"/>
      <c r="GZ51" s="45"/>
      <c r="HA51" s="45"/>
      <c r="HB51" s="45"/>
      <c r="HC51" s="45"/>
      <c r="HD51" s="41"/>
      <c r="HE51" s="46"/>
      <c r="HF51" s="46"/>
      <c r="HG51" s="46"/>
      <c r="HH51" s="19"/>
      <c r="HI51" s="41"/>
      <c r="HJ51" s="18"/>
      <c r="HK51" s="47"/>
      <c r="HL51" s="41"/>
      <c r="HP51" s="41"/>
      <c r="HQ51" s="41"/>
      <c r="HR51" s="41"/>
      <c r="HW51" s="41"/>
      <c r="IB51" s="41"/>
      <c r="IC51" s="43"/>
      <c r="ID51" s="43"/>
      <c r="IE51" s="43"/>
      <c r="IF51" s="44"/>
      <c r="IG51" s="41"/>
      <c r="IH51" s="45"/>
      <c r="II51" s="45"/>
      <c r="IJ51" s="45"/>
      <c r="IK51" s="45"/>
      <c r="IL51" s="41"/>
      <c r="IM51" s="46"/>
      <c r="IN51" s="46"/>
      <c r="IO51" s="46"/>
      <c r="IP51" s="19"/>
      <c r="IQ51" s="41"/>
      <c r="IR51" s="18"/>
      <c r="IS51" s="47"/>
      <c r="IT51" s="41"/>
    </row>
    <row r="52" spans="1:254" s="42" customFormat="1" ht="12.75">
      <c r="A52" s="20" t="s">
        <v>156</v>
      </c>
      <c r="B52" s="20"/>
      <c r="C52" s="63"/>
      <c r="D52" s="22">
        <f>IF(MOD(SUM($M52+$T52+$AA52+$AH52+$AO52+$AV52),1)&gt;=0.6,INT(SUM($M52+$T52+$AA52+$AH52+$AO52+$AV52))+1+MOD(SUM($M52+$T52+$AA52+$AH52+$AO52+$AV52),1)-0.6,SUM($M52+$T52+$AA52+$AH52+$AO52+$AV52))</f>
        <v>156.5</v>
      </c>
      <c r="E52" s="23">
        <f>$N52+$U52+$AB52+$AI52+$AP52+$AW52</f>
        <v>22</v>
      </c>
      <c r="F52" s="24">
        <f>$O52+$V52+$AC52+$AJ52+$AQ52+$AX52</f>
        <v>715</v>
      </c>
      <c r="G52" s="23">
        <f>$P52+$W52+$AD52+$AK52+$AR52+$AY52</f>
        <v>33</v>
      </c>
      <c r="H52" s="23">
        <f>$Q52+X52+AE52+AL52+AS52+AZ52</f>
        <v>0</v>
      </c>
      <c r="I52" s="25" t="s">
        <v>157</v>
      </c>
      <c r="J52" s="22">
        <f>IF(G52&lt;&gt;0,F52/G52,"")</f>
        <v>21.666666666666668</v>
      </c>
      <c r="K52" s="22">
        <f>IF(D52&lt;&gt;0,F52/D52,"")</f>
        <v>4.568690095846645</v>
      </c>
      <c r="L52" s="22">
        <f>IF(G52&lt;&gt;0,(INT(D52)*6+(10*(D52-INT(D52))))/G52,"")</f>
        <v>28.515151515151516</v>
      </c>
      <c r="M52" s="26">
        <v>35</v>
      </c>
      <c r="N52" s="26">
        <v>5</v>
      </c>
      <c r="O52" s="26">
        <v>175</v>
      </c>
      <c r="P52" s="26">
        <v>7</v>
      </c>
      <c r="Q52" s="26"/>
      <c r="R52" s="27" t="s">
        <v>158</v>
      </c>
      <c r="S52" s="28">
        <f>IF(P52&lt;&gt;0,O52/P52,"")</f>
        <v>25</v>
      </c>
      <c r="T52" s="29">
        <v>49.4</v>
      </c>
      <c r="U52" s="29">
        <v>10</v>
      </c>
      <c r="V52" s="29">
        <v>172</v>
      </c>
      <c r="W52" s="29">
        <v>8</v>
      </c>
      <c r="X52" s="29"/>
      <c r="Y52" s="30" t="s">
        <v>157</v>
      </c>
      <c r="Z52" s="31">
        <f>IF(W52&lt;&gt;0,V52/W52,"")</f>
        <v>21.5</v>
      </c>
      <c r="AA52" s="26">
        <v>26</v>
      </c>
      <c r="AB52" s="26">
        <v>2</v>
      </c>
      <c r="AC52" s="26">
        <v>93</v>
      </c>
      <c r="AD52" s="26">
        <v>10</v>
      </c>
      <c r="AE52" s="26"/>
      <c r="AF52" s="27" t="s">
        <v>159</v>
      </c>
      <c r="AG52" s="28">
        <f>IF(AD52&lt;&gt;0,AC52/AD52,"")</f>
        <v>9.3</v>
      </c>
      <c r="AH52" s="64">
        <v>30</v>
      </c>
      <c r="AI52" s="64">
        <v>2</v>
      </c>
      <c r="AJ52" s="64">
        <v>195</v>
      </c>
      <c r="AK52" s="64">
        <v>4</v>
      </c>
      <c r="AL52" s="64"/>
      <c r="AM52" s="66" t="s">
        <v>160</v>
      </c>
      <c r="AN52" s="35">
        <f>IF(AK52&lt;&gt;0,AJ52/AK52,"")</f>
        <v>48.75</v>
      </c>
      <c r="AO52" s="36">
        <v>16.1</v>
      </c>
      <c r="AP52" s="36">
        <v>3</v>
      </c>
      <c r="AQ52" s="36">
        <v>80</v>
      </c>
      <c r="AR52" s="36">
        <v>4</v>
      </c>
      <c r="AS52" s="36"/>
      <c r="AT52" s="48" t="s">
        <v>161</v>
      </c>
      <c r="AU52" s="37">
        <f>IF(AR52&lt;&gt;0,AQ52/AR52,"")</f>
        <v>20</v>
      </c>
      <c r="AV52" s="38"/>
      <c r="AW52" s="38"/>
      <c r="AX52" s="39"/>
      <c r="AY52" s="40"/>
      <c r="AZ52" s="40"/>
      <c r="BA52" s="40"/>
      <c r="BB52" s="39">
        <f>IF(AY52&lt;&gt;0,AX52/AY52,"")</f>
      </c>
      <c r="BC52" s="41"/>
      <c r="BD52" s="41"/>
      <c r="BI52" s="41"/>
      <c r="BN52" s="41"/>
      <c r="BO52" s="43"/>
      <c r="BP52" s="43"/>
      <c r="BQ52" s="43"/>
      <c r="BR52" s="44"/>
      <c r="BS52" s="41"/>
      <c r="BT52" s="45"/>
      <c r="BU52" s="45"/>
      <c r="BV52" s="45"/>
      <c r="BW52" s="45"/>
      <c r="BX52" s="41"/>
      <c r="BY52" s="46"/>
      <c r="BZ52" s="46"/>
      <c r="CA52" s="46"/>
      <c r="CB52" s="19"/>
      <c r="CC52" s="41"/>
      <c r="CD52" s="18"/>
      <c r="CE52" s="47"/>
      <c r="CF52" s="41"/>
      <c r="CJ52" s="41"/>
      <c r="CK52" s="41"/>
      <c r="CL52" s="41"/>
      <c r="CQ52" s="41"/>
      <c r="CV52" s="41"/>
      <c r="CW52" s="43"/>
      <c r="CX52" s="43"/>
      <c r="CY52" s="43"/>
      <c r="CZ52" s="44"/>
      <c r="DA52" s="41"/>
      <c r="DB52" s="45"/>
      <c r="DC52" s="45"/>
      <c r="DD52" s="45"/>
      <c r="DE52" s="45"/>
      <c r="DF52" s="41"/>
      <c r="DG52" s="46"/>
      <c r="DH52" s="46"/>
      <c r="DI52" s="46"/>
      <c r="DJ52" s="19"/>
      <c r="DK52" s="41"/>
      <c r="DL52" s="18"/>
      <c r="DM52" s="47"/>
      <c r="DN52" s="41"/>
      <c r="DR52" s="41"/>
      <c r="DS52" s="41"/>
      <c r="DT52" s="41"/>
      <c r="DY52" s="41"/>
      <c r="ED52" s="41"/>
      <c r="EE52" s="43"/>
      <c r="EF52" s="43"/>
      <c r="EG52" s="43"/>
      <c r="EH52" s="44"/>
      <c r="EI52" s="41"/>
      <c r="EJ52" s="45"/>
      <c r="EK52" s="45"/>
      <c r="EL52" s="45"/>
      <c r="EM52" s="45"/>
      <c r="EN52" s="41"/>
      <c r="EO52" s="46"/>
      <c r="EP52" s="46"/>
      <c r="EQ52" s="46"/>
      <c r="ER52" s="19"/>
      <c r="ES52" s="41"/>
      <c r="ET52" s="18"/>
      <c r="EU52" s="47"/>
      <c r="EV52" s="41"/>
      <c r="EZ52" s="41"/>
      <c r="FA52" s="41"/>
      <c r="FB52" s="41"/>
      <c r="FG52" s="41"/>
      <c r="FL52" s="41"/>
      <c r="FM52" s="43"/>
      <c r="FN52" s="43"/>
      <c r="FO52" s="43"/>
      <c r="FP52" s="44"/>
      <c r="FQ52" s="41"/>
      <c r="FR52" s="45"/>
      <c r="FS52" s="45"/>
      <c r="FT52" s="45"/>
      <c r="FU52" s="45"/>
      <c r="FV52" s="41"/>
      <c r="FW52" s="46"/>
      <c r="FX52" s="46"/>
      <c r="FY52" s="46"/>
      <c r="FZ52" s="19"/>
      <c r="GA52" s="41"/>
      <c r="GB52" s="18"/>
      <c r="GC52" s="47"/>
      <c r="GD52" s="41"/>
      <c r="GH52" s="41"/>
      <c r="GI52" s="41"/>
      <c r="GJ52" s="41"/>
      <c r="GO52" s="41"/>
      <c r="GT52" s="41"/>
      <c r="GU52" s="43"/>
      <c r="GV52" s="43"/>
      <c r="GW52" s="43"/>
      <c r="GX52" s="44"/>
      <c r="GY52" s="41"/>
      <c r="GZ52" s="45"/>
      <c r="HA52" s="45"/>
      <c r="HB52" s="45"/>
      <c r="HC52" s="45"/>
      <c r="HD52" s="41"/>
      <c r="HE52" s="46"/>
      <c r="HF52" s="46"/>
      <c r="HG52" s="46"/>
      <c r="HH52" s="19"/>
      <c r="HI52" s="41"/>
      <c r="HJ52" s="18"/>
      <c r="HK52" s="47"/>
      <c r="HL52" s="41"/>
      <c r="HP52" s="41"/>
      <c r="HQ52" s="41"/>
      <c r="HR52" s="41"/>
      <c r="HW52" s="41"/>
      <c r="IB52" s="41"/>
      <c r="IC52" s="43"/>
      <c r="ID52" s="43"/>
      <c r="IE52" s="43"/>
      <c r="IF52" s="44"/>
      <c r="IG52" s="41"/>
      <c r="IH52" s="45"/>
      <c r="II52" s="45"/>
      <c r="IJ52" s="45"/>
      <c r="IK52" s="45"/>
      <c r="IL52" s="41"/>
      <c r="IM52" s="46"/>
      <c r="IN52" s="46"/>
      <c r="IO52" s="46"/>
      <c r="IP52" s="19"/>
      <c r="IQ52" s="41"/>
      <c r="IR52" s="18"/>
      <c r="IS52" s="47"/>
      <c r="IT52" s="41"/>
    </row>
    <row r="53" spans="1:254" s="42" customFormat="1" ht="12.75">
      <c r="A53" s="20" t="s">
        <v>162</v>
      </c>
      <c r="B53" s="20"/>
      <c r="C53" s="21"/>
      <c r="D53" s="22">
        <f>IF(MOD(SUM($M53+$T53+$AA53+$AH53+$AO53+$AV53),1)&gt;=0.6,INT(SUM($M53+$T53+$AA53+$AH53+$AO53+$AV53))+1+MOD(SUM($M53+$T53+$AA53+$AH53+$AO53+$AV53),1)-0.6,SUM($M53+$T53+$AA53+$AH53+$AO53+$AV53))</f>
        <v>6</v>
      </c>
      <c r="E53" s="23">
        <f>$N53+$U53+$AB53+$AI53+$AP53+$AW53</f>
        <v>0</v>
      </c>
      <c r="F53" s="24">
        <f>$O53+$V53+$AC53+$AJ53+$AQ53+$AX53</f>
        <v>28</v>
      </c>
      <c r="G53" s="23">
        <f>$P53+$W53+$AD53+$AK53+$AR53+$AY53</f>
        <v>1</v>
      </c>
      <c r="H53" s="23">
        <f>$Q53+X53+AE53+AL53+AS53+AZ53</f>
        <v>0</v>
      </c>
      <c r="I53" s="25" t="s">
        <v>163</v>
      </c>
      <c r="J53" s="22">
        <f>IF(G53&lt;&gt;0,F53/G53,"")</f>
        <v>28</v>
      </c>
      <c r="K53" s="22">
        <f>IF(D53&lt;&gt;0,F53/D53,"")</f>
        <v>4.666666666666667</v>
      </c>
      <c r="L53" s="22">
        <f>IF(G53&lt;&gt;0,(INT(D53)*6+(10*(D53-INT(D53))))/G53,"")</f>
        <v>36</v>
      </c>
      <c r="M53" s="26"/>
      <c r="N53" s="26"/>
      <c r="O53" s="26"/>
      <c r="P53" s="26"/>
      <c r="Q53" s="26"/>
      <c r="R53" s="26"/>
      <c r="S53" s="28">
        <f>IF(P53&lt;&gt;0,O53/P53,"")</f>
      </c>
      <c r="T53" s="29">
        <v>6</v>
      </c>
      <c r="U53" s="29">
        <v>0</v>
      </c>
      <c r="V53" s="29">
        <v>28</v>
      </c>
      <c r="W53" s="29">
        <v>1</v>
      </c>
      <c r="X53" s="29"/>
      <c r="Y53" s="30" t="s">
        <v>163</v>
      </c>
      <c r="Z53" s="31">
        <f>IF(W53&lt;&gt;0,V53/W53,"")</f>
        <v>28</v>
      </c>
      <c r="AA53" s="32"/>
      <c r="AB53" s="32"/>
      <c r="AC53" s="32"/>
      <c r="AD53" s="33"/>
      <c r="AE53" s="33"/>
      <c r="AF53" s="33"/>
      <c r="AG53" s="28">
        <f>IF(AD53&lt;&gt;0,AC53/AD53,"")</f>
      </c>
      <c r="AH53" s="34"/>
      <c r="AI53" s="34"/>
      <c r="AJ53" s="34"/>
      <c r="AK53" s="34"/>
      <c r="AL53" s="34"/>
      <c r="AM53" s="34"/>
      <c r="AN53" s="35">
        <f>IF(AK53&lt;&gt;0,AJ53/AK53,"")</f>
      </c>
      <c r="AO53" s="36"/>
      <c r="AP53" s="36"/>
      <c r="AQ53" s="36"/>
      <c r="AR53" s="36"/>
      <c r="AS53" s="36"/>
      <c r="AT53" s="36"/>
      <c r="AU53" s="37">
        <f>IF(AR53&lt;&gt;0,AQ53/AR53,"")</f>
      </c>
      <c r="AV53" s="38"/>
      <c r="AW53" s="38"/>
      <c r="AX53" s="39"/>
      <c r="AY53" s="40"/>
      <c r="AZ53" s="40"/>
      <c r="BA53" s="40"/>
      <c r="BB53" s="39">
        <f>IF(AY53&lt;&gt;0,AX53/AY53,"")</f>
      </c>
      <c r="BC53" s="41"/>
      <c r="BD53" s="41"/>
      <c r="BI53" s="41"/>
      <c r="BN53" s="41"/>
      <c r="BO53" s="43"/>
      <c r="BP53" s="43"/>
      <c r="BQ53" s="43"/>
      <c r="BR53" s="44"/>
      <c r="BS53" s="41"/>
      <c r="BT53" s="45"/>
      <c r="BU53" s="45"/>
      <c r="BV53" s="45"/>
      <c r="BW53" s="45"/>
      <c r="BX53" s="41"/>
      <c r="BY53" s="46"/>
      <c r="BZ53" s="46"/>
      <c r="CA53" s="46"/>
      <c r="CB53" s="19"/>
      <c r="CC53" s="41"/>
      <c r="CD53" s="18"/>
      <c r="CE53" s="47"/>
      <c r="CF53" s="41"/>
      <c r="CJ53" s="41"/>
      <c r="CK53" s="41"/>
      <c r="CL53" s="41"/>
      <c r="CQ53" s="41"/>
      <c r="CV53" s="41"/>
      <c r="CW53" s="43"/>
      <c r="CX53" s="43"/>
      <c r="CY53" s="43"/>
      <c r="CZ53" s="44"/>
      <c r="DA53" s="41"/>
      <c r="DB53" s="45"/>
      <c r="DC53" s="45"/>
      <c r="DD53" s="45"/>
      <c r="DE53" s="45"/>
      <c r="DF53" s="41"/>
      <c r="DG53" s="46"/>
      <c r="DH53" s="46"/>
      <c r="DI53" s="46"/>
      <c r="DJ53" s="19"/>
      <c r="DK53" s="41"/>
      <c r="DL53" s="18"/>
      <c r="DM53" s="47"/>
      <c r="DN53" s="41"/>
      <c r="DR53" s="41"/>
      <c r="DS53" s="41"/>
      <c r="DT53" s="41"/>
      <c r="DY53" s="41"/>
      <c r="ED53" s="41"/>
      <c r="EE53" s="43"/>
      <c r="EF53" s="43"/>
      <c r="EG53" s="43"/>
      <c r="EH53" s="44"/>
      <c r="EI53" s="41"/>
      <c r="EJ53" s="45"/>
      <c r="EK53" s="45"/>
      <c r="EL53" s="45"/>
      <c r="EM53" s="45"/>
      <c r="EN53" s="41"/>
      <c r="EO53" s="46"/>
      <c r="EP53" s="46"/>
      <c r="EQ53" s="46"/>
      <c r="ER53" s="19"/>
      <c r="ES53" s="41"/>
      <c r="ET53" s="18"/>
      <c r="EU53" s="47"/>
      <c r="EV53" s="41"/>
      <c r="EZ53" s="41"/>
      <c r="FA53" s="41"/>
      <c r="FB53" s="41"/>
      <c r="FG53" s="41"/>
      <c r="FL53" s="41"/>
      <c r="FM53" s="43"/>
      <c r="FN53" s="43"/>
      <c r="FO53" s="43"/>
      <c r="FP53" s="44"/>
      <c r="FQ53" s="41"/>
      <c r="FR53" s="45"/>
      <c r="FS53" s="45"/>
      <c r="FT53" s="45"/>
      <c r="FU53" s="45"/>
      <c r="FV53" s="41"/>
      <c r="FW53" s="46"/>
      <c r="FX53" s="46"/>
      <c r="FY53" s="46"/>
      <c r="FZ53" s="19"/>
      <c r="GA53" s="41"/>
      <c r="GB53" s="18"/>
      <c r="GC53" s="47"/>
      <c r="GD53" s="41"/>
      <c r="GH53" s="41"/>
      <c r="GI53" s="41"/>
      <c r="GJ53" s="41"/>
      <c r="GO53" s="41"/>
      <c r="GT53" s="41"/>
      <c r="GU53" s="43"/>
      <c r="GV53" s="43"/>
      <c r="GW53" s="43"/>
      <c r="GX53" s="44"/>
      <c r="GY53" s="41"/>
      <c r="GZ53" s="45"/>
      <c r="HA53" s="45"/>
      <c r="HB53" s="45"/>
      <c r="HC53" s="45"/>
      <c r="HD53" s="41"/>
      <c r="HE53" s="46"/>
      <c r="HF53" s="46"/>
      <c r="HG53" s="46"/>
      <c r="HH53" s="19"/>
      <c r="HI53" s="41"/>
      <c r="HJ53" s="18"/>
      <c r="HK53" s="47"/>
      <c r="HL53" s="41"/>
      <c r="HP53" s="41"/>
      <c r="HQ53" s="41"/>
      <c r="HR53" s="41"/>
      <c r="HW53" s="41"/>
      <c r="IB53" s="41"/>
      <c r="IC53" s="43"/>
      <c r="ID53" s="43"/>
      <c r="IE53" s="43"/>
      <c r="IF53" s="44"/>
      <c r="IG53" s="41"/>
      <c r="IH53" s="45"/>
      <c r="II53" s="45"/>
      <c r="IJ53" s="45"/>
      <c r="IK53" s="45"/>
      <c r="IL53" s="41"/>
      <c r="IM53" s="46"/>
      <c r="IN53" s="46"/>
      <c r="IO53" s="46"/>
      <c r="IP53" s="19"/>
      <c r="IQ53" s="41"/>
      <c r="IR53" s="18"/>
      <c r="IS53" s="47"/>
      <c r="IT53" s="41"/>
    </row>
    <row r="54" spans="1:254" s="42" customFormat="1" ht="12.75">
      <c r="A54" s="20" t="s">
        <v>164</v>
      </c>
      <c r="B54" s="20"/>
      <c r="C54" s="21"/>
      <c r="D54" s="22">
        <f>IF(MOD(SUM($M54+$T54+$AA54+$AH54+$AO54+$AV54),1)&gt;=0.6,INT(SUM($M54+$T54+$AA54+$AH54+$AO54+$AV54))+1+MOD(SUM($M54+$T54+$AA54+$AH54+$AO54+$AV54),1)-0.6,SUM($M54+$T54+$AA54+$AH54+$AO54+$AV54))</f>
        <v>5</v>
      </c>
      <c r="E54" s="23">
        <f>$N54+$U54+$AB54+$AI54+$AP54+$AW54</f>
        <v>0</v>
      </c>
      <c r="F54" s="24">
        <f>$O54+$V54+$AC54+$AJ54+$AQ54+$AX54</f>
        <v>43</v>
      </c>
      <c r="G54" s="23">
        <f>$P54+$W54+$AD54+$AK54+$AR54+$AY54</f>
        <v>1</v>
      </c>
      <c r="H54" s="23">
        <f>$Q54+X54+AE54+AL54+AS54+AZ54</f>
        <v>0</v>
      </c>
      <c r="I54" s="25" t="s">
        <v>165</v>
      </c>
      <c r="J54" s="22">
        <f>IF(G54&lt;&gt;0,F54/G54,"")</f>
        <v>43</v>
      </c>
      <c r="K54" s="22">
        <f>IF(D54&lt;&gt;0,F54/D54,"")</f>
        <v>8.6</v>
      </c>
      <c r="L54" s="22">
        <f>IF(G54&lt;&gt;0,(INT(D54)*6+(10*(D54-INT(D54))))/G54,"")</f>
        <v>30</v>
      </c>
      <c r="M54" s="26"/>
      <c r="N54" s="26"/>
      <c r="O54" s="26"/>
      <c r="P54" s="26"/>
      <c r="Q54" s="26"/>
      <c r="R54" s="26"/>
      <c r="S54" s="28">
        <f>IF(P54&lt;&gt;0,O54/P54,"")</f>
      </c>
      <c r="T54" s="29"/>
      <c r="U54" s="29"/>
      <c r="V54" s="29"/>
      <c r="W54" s="29"/>
      <c r="X54" s="29"/>
      <c r="Y54" s="29"/>
      <c r="Z54" s="31">
        <f>IF(W54&lt;&gt;0,V54/W54,"")</f>
      </c>
      <c r="AA54" s="32"/>
      <c r="AB54" s="32"/>
      <c r="AC54" s="32"/>
      <c r="AD54" s="33"/>
      <c r="AE54" s="33"/>
      <c r="AF54" s="33"/>
      <c r="AG54" s="28">
        <f>IF(AD54&lt;&gt;0,AC54/AD54,"")</f>
      </c>
      <c r="AH54" s="34">
        <v>5</v>
      </c>
      <c r="AI54" s="34">
        <v>0</v>
      </c>
      <c r="AJ54" s="34">
        <v>43</v>
      </c>
      <c r="AK54" s="34">
        <v>1</v>
      </c>
      <c r="AL54" s="34"/>
      <c r="AM54" s="34" t="s">
        <v>165</v>
      </c>
      <c r="AN54" s="35">
        <f>IF(AK54&lt;&gt;0,AJ54/AK54,"")</f>
        <v>43</v>
      </c>
      <c r="AO54" s="36"/>
      <c r="AP54" s="36"/>
      <c r="AQ54" s="36"/>
      <c r="AR54" s="36"/>
      <c r="AS54" s="36"/>
      <c r="AT54" s="36"/>
      <c r="AU54" s="37">
        <f>IF(AR54&lt;&gt;0,AQ54/AR54,"")</f>
      </c>
      <c r="AV54" s="38"/>
      <c r="AW54" s="38"/>
      <c r="AX54" s="39"/>
      <c r="AY54" s="40"/>
      <c r="AZ54" s="40"/>
      <c r="BA54" s="40"/>
      <c r="BB54" s="39">
        <f>IF(AY54&lt;&gt;0,AX54/AY54,"")</f>
      </c>
      <c r="BC54" s="41"/>
      <c r="BD54" s="41"/>
      <c r="BI54" s="41"/>
      <c r="BN54" s="41"/>
      <c r="BO54" s="43"/>
      <c r="BP54" s="43"/>
      <c r="BQ54" s="43"/>
      <c r="BR54" s="44"/>
      <c r="BS54" s="41"/>
      <c r="BT54" s="45"/>
      <c r="BU54" s="45"/>
      <c r="BV54" s="45"/>
      <c r="BW54" s="45"/>
      <c r="BX54" s="41"/>
      <c r="BY54" s="46"/>
      <c r="BZ54" s="46"/>
      <c r="CA54" s="46"/>
      <c r="CB54" s="19"/>
      <c r="CC54" s="41"/>
      <c r="CD54" s="18"/>
      <c r="CE54" s="47"/>
      <c r="CF54" s="41"/>
      <c r="CJ54" s="41"/>
      <c r="CK54" s="41"/>
      <c r="CL54" s="41"/>
      <c r="CQ54" s="41"/>
      <c r="CV54" s="41"/>
      <c r="CW54" s="43"/>
      <c r="CX54" s="43"/>
      <c r="CY54" s="43"/>
      <c r="CZ54" s="44"/>
      <c r="DA54" s="41"/>
      <c r="DB54" s="45"/>
      <c r="DC54" s="45"/>
      <c r="DD54" s="45"/>
      <c r="DE54" s="45"/>
      <c r="DF54" s="41"/>
      <c r="DG54" s="46"/>
      <c r="DH54" s="46"/>
      <c r="DI54" s="46"/>
      <c r="DJ54" s="19"/>
      <c r="DK54" s="41"/>
      <c r="DL54" s="18"/>
      <c r="DM54" s="47"/>
      <c r="DN54" s="41"/>
      <c r="DR54" s="41"/>
      <c r="DS54" s="41"/>
      <c r="DT54" s="41"/>
      <c r="DY54" s="41"/>
      <c r="ED54" s="41"/>
      <c r="EE54" s="43"/>
      <c r="EF54" s="43"/>
      <c r="EG54" s="43"/>
      <c r="EH54" s="44"/>
      <c r="EI54" s="41"/>
      <c r="EJ54" s="45"/>
      <c r="EK54" s="45"/>
      <c r="EL54" s="45"/>
      <c r="EM54" s="45"/>
      <c r="EN54" s="41"/>
      <c r="EO54" s="46"/>
      <c r="EP54" s="46"/>
      <c r="EQ54" s="46"/>
      <c r="ER54" s="19"/>
      <c r="ES54" s="41"/>
      <c r="ET54" s="18"/>
      <c r="EU54" s="47"/>
      <c r="EV54" s="41"/>
      <c r="EZ54" s="41"/>
      <c r="FA54" s="41"/>
      <c r="FB54" s="41"/>
      <c r="FG54" s="41"/>
      <c r="FL54" s="41"/>
      <c r="FM54" s="43"/>
      <c r="FN54" s="43"/>
      <c r="FO54" s="43"/>
      <c r="FP54" s="44"/>
      <c r="FQ54" s="41"/>
      <c r="FR54" s="45"/>
      <c r="FS54" s="45"/>
      <c r="FT54" s="45"/>
      <c r="FU54" s="45"/>
      <c r="FV54" s="41"/>
      <c r="FW54" s="46"/>
      <c r="FX54" s="46"/>
      <c r="FY54" s="46"/>
      <c r="FZ54" s="19"/>
      <c r="GA54" s="41"/>
      <c r="GB54" s="18"/>
      <c r="GC54" s="47"/>
      <c r="GD54" s="41"/>
      <c r="GH54" s="41"/>
      <c r="GI54" s="41"/>
      <c r="GJ54" s="41"/>
      <c r="GO54" s="41"/>
      <c r="GT54" s="41"/>
      <c r="GU54" s="43"/>
      <c r="GV54" s="43"/>
      <c r="GW54" s="43"/>
      <c r="GX54" s="44"/>
      <c r="GY54" s="41"/>
      <c r="GZ54" s="45"/>
      <c r="HA54" s="45"/>
      <c r="HB54" s="45"/>
      <c r="HC54" s="45"/>
      <c r="HD54" s="41"/>
      <c r="HE54" s="46"/>
      <c r="HF54" s="46"/>
      <c r="HG54" s="46"/>
      <c r="HH54" s="19"/>
      <c r="HI54" s="41"/>
      <c r="HJ54" s="18"/>
      <c r="HK54" s="47"/>
      <c r="HL54" s="41"/>
      <c r="HP54" s="41"/>
      <c r="HQ54" s="41"/>
      <c r="HR54" s="41"/>
      <c r="HW54" s="41"/>
      <c r="IB54" s="41"/>
      <c r="IC54" s="43"/>
      <c r="ID54" s="43"/>
      <c r="IE54" s="43"/>
      <c r="IF54" s="44"/>
      <c r="IG54" s="41"/>
      <c r="IH54" s="45"/>
      <c r="II54" s="45"/>
      <c r="IJ54" s="45"/>
      <c r="IK54" s="45"/>
      <c r="IL54" s="41"/>
      <c r="IM54" s="46"/>
      <c r="IN54" s="46"/>
      <c r="IO54" s="46"/>
      <c r="IP54" s="19"/>
      <c r="IQ54" s="41"/>
      <c r="IR54" s="18"/>
      <c r="IS54" s="47"/>
      <c r="IT54" s="41"/>
    </row>
    <row r="55" spans="1:254" s="42" customFormat="1" ht="12.75">
      <c r="A55" s="20" t="s">
        <v>166</v>
      </c>
      <c r="B55" s="20"/>
      <c r="C55" s="21"/>
      <c r="D55" s="22">
        <f>IF(MOD(SUM($M55+$T55+$AA55+$AH55+$AO55+$AV55),1)&gt;=0.6,INT(SUM($M55+$T55+$AA55+$AH55+$AO55+$AV55))+1+MOD(SUM($M55+$T55+$AA55+$AH55+$AO55+$AV55),1)-0.6,SUM($M55+$T55+$AA55+$AH55+$AO55+$AV55))</f>
        <v>26.2</v>
      </c>
      <c r="E55" s="23">
        <f>$N55+$U55+$AB55+$AI55+$AP55+$AW55</f>
        <v>0</v>
      </c>
      <c r="F55" s="24">
        <f>$O55+$V55+$AC55+$AJ55+$AQ55+$AX55</f>
        <v>124</v>
      </c>
      <c r="G55" s="23">
        <f>$P55+$W55+$AD55+$AK55+$AR55+$AY55</f>
        <v>9</v>
      </c>
      <c r="H55" s="23">
        <f>$Q55+X55+AE55+AL55+AS55+AZ55</f>
        <v>0</v>
      </c>
      <c r="I55" s="25" t="s">
        <v>167</v>
      </c>
      <c r="J55" s="22">
        <f>IF(G55&lt;&gt;0,F55/G55,"")</f>
        <v>13.777777777777779</v>
      </c>
      <c r="K55" s="22">
        <f>IF(D55&lt;&gt;0,F55/D55,"")</f>
        <v>4.732824427480916</v>
      </c>
      <c r="L55" s="22">
        <f>IF(G55&lt;&gt;0,(INT(D55)*6+(10*(D55-INT(D55))))/G55,"")</f>
        <v>17.555555555555557</v>
      </c>
      <c r="M55" s="26"/>
      <c r="N55" s="26"/>
      <c r="O55" s="26"/>
      <c r="P55" s="26"/>
      <c r="Q55" s="26"/>
      <c r="R55" s="26"/>
      <c r="S55" s="28">
        <f>IF(P55&lt;&gt;0,O55/P55,"")</f>
      </c>
      <c r="T55" s="29"/>
      <c r="U55" s="29"/>
      <c r="V55" s="29"/>
      <c r="W55" s="29"/>
      <c r="X55" s="29"/>
      <c r="Y55" s="29"/>
      <c r="Z55" s="31">
        <f>IF(W55&lt;&gt;0,V55/W55,"")</f>
      </c>
      <c r="AA55" s="32"/>
      <c r="AB55" s="32"/>
      <c r="AC55" s="32"/>
      <c r="AD55" s="33"/>
      <c r="AE55" s="33"/>
      <c r="AF55" s="33"/>
      <c r="AG55" s="28">
        <f>IF(AD55&lt;&gt;0,AC55/AD55,"")</f>
      </c>
      <c r="AH55" s="34">
        <v>8</v>
      </c>
      <c r="AI55" s="34">
        <v>0</v>
      </c>
      <c r="AJ55" s="34">
        <v>42</v>
      </c>
      <c r="AK55" s="34">
        <v>1</v>
      </c>
      <c r="AL55" s="34"/>
      <c r="AM55" s="34" t="s">
        <v>167</v>
      </c>
      <c r="AN55" s="35">
        <f>IF(AK55&lt;&gt;0,AJ55/AK55,"")</f>
        <v>42</v>
      </c>
      <c r="AO55" s="36">
        <v>18.2</v>
      </c>
      <c r="AP55" s="36">
        <v>0</v>
      </c>
      <c r="AQ55" s="36">
        <v>82</v>
      </c>
      <c r="AR55" s="36">
        <v>8</v>
      </c>
      <c r="AS55" s="36"/>
      <c r="AT55" s="36"/>
      <c r="AU55" s="37">
        <f>IF(AR55&lt;&gt;0,AQ55/AR55,"")</f>
        <v>10.25</v>
      </c>
      <c r="AV55" s="38"/>
      <c r="AW55" s="38"/>
      <c r="AX55" s="39"/>
      <c r="AY55" s="40"/>
      <c r="AZ55" s="40"/>
      <c r="BA55" s="40"/>
      <c r="BB55" s="39">
        <f>IF(AY55&lt;&gt;0,AX55/AY55,"")</f>
      </c>
      <c r="BC55" s="41"/>
      <c r="BD55" s="41"/>
      <c r="BI55" s="41"/>
      <c r="BN55" s="41"/>
      <c r="BO55" s="43"/>
      <c r="BP55" s="43"/>
      <c r="BQ55" s="43"/>
      <c r="BR55" s="44"/>
      <c r="BS55" s="41"/>
      <c r="BT55" s="45"/>
      <c r="BU55" s="45"/>
      <c r="BV55" s="45"/>
      <c r="BW55" s="45"/>
      <c r="BX55" s="41"/>
      <c r="BY55" s="46"/>
      <c r="BZ55" s="46"/>
      <c r="CA55" s="46"/>
      <c r="CB55" s="19"/>
      <c r="CC55" s="41"/>
      <c r="CD55" s="18"/>
      <c r="CE55" s="47"/>
      <c r="CF55" s="41"/>
      <c r="CJ55" s="41"/>
      <c r="CK55" s="41"/>
      <c r="CL55" s="41"/>
      <c r="CQ55" s="41"/>
      <c r="CV55" s="41"/>
      <c r="CW55" s="43"/>
      <c r="CX55" s="43"/>
      <c r="CY55" s="43"/>
      <c r="CZ55" s="44"/>
      <c r="DA55" s="41"/>
      <c r="DB55" s="45"/>
      <c r="DC55" s="45"/>
      <c r="DD55" s="45"/>
      <c r="DE55" s="45"/>
      <c r="DF55" s="41"/>
      <c r="DG55" s="46"/>
      <c r="DH55" s="46"/>
      <c r="DI55" s="46"/>
      <c r="DJ55" s="19"/>
      <c r="DK55" s="41"/>
      <c r="DL55" s="18"/>
      <c r="DM55" s="47"/>
      <c r="DN55" s="41"/>
      <c r="DR55" s="41"/>
      <c r="DS55" s="41"/>
      <c r="DT55" s="41"/>
      <c r="DY55" s="41"/>
      <c r="ED55" s="41"/>
      <c r="EE55" s="43"/>
      <c r="EF55" s="43"/>
      <c r="EG55" s="43"/>
      <c r="EH55" s="44"/>
      <c r="EI55" s="41"/>
      <c r="EJ55" s="45"/>
      <c r="EK55" s="45"/>
      <c r="EL55" s="45"/>
      <c r="EM55" s="45"/>
      <c r="EN55" s="41"/>
      <c r="EO55" s="46"/>
      <c r="EP55" s="46"/>
      <c r="EQ55" s="46"/>
      <c r="ER55" s="19"/>
      <c r="ES55" s="41"/>
      <c r="ET55" s="18"/>
      <c r="EU55" s="47"/>
      <c r="EV55" s="41"/>
      <c r="EZ55" s="41"/>
      <c r="FA55" s="41"/>
      <c r="FB55" s="41"/>
      <c r="FG55" s="41"/>
      <c r="FL55" s="41"/>
      <c r="FM55" s="43"/>
      <c r="FN55" s="43"/>
      <c r="FO55" s="43"/>
      <c r="FP55" s="44"/>
      <c r="FQ55" s="41"/>
      <c r="FR55" s="45"/>
      <c r="FS55" s="45"/>
      <c r="FT55" s="45"/>
      <c r="FU55" s="45"/>
      <c r="FV55" s="41"/>
      <c r="FW55" s="46"/>
      <c r="FX55" s="46"/>
      <c r="FY55" s="46"/>
      <c r="FZ55" s="19"/>
      <c r="GA55" s="41"/>
      <c r="GB55" s="18"/>
      <c r="GC55" s="47"/>
      <c r="GD55" s="41"/>
      <c r="GH55" s="41"/>
      <c r="GI55" s="41"/>
      <c r="GJ55" s="41"/>
      <c r="GO55" s="41"/>
      <c r="GT55" s="41"/>
      <c r="GU55" s="43"/>
      <c r="GV55" s="43"/>
      <c r="GW55" s="43"/>
      <c r="GX55" s="44"/>
      <c r="GY55" s="41"/>
      <c r="GZ55" s="45"/>
      <c r="HA55" s="45"/>
      <c r="HB55" s="45"/>
      <c r="HC55" s="45"/>
      <c r="HD55" s="41"/>
      <c r="HE55" s="46"/>
      <c r="HF55" s="46"/>
      <c r="HG55" s="46"/>
      <c r="HH55" s="19"/>
      <c r="HI55" s="41"/>
      <c r="HJ55" s="18"/>
      <c r="HK55" s="47"/>
      <c r="HL55" s="41"/>
      <c r="HP55" s="41"/>
      <c r="HQ55" s="41"/>
      <c r="HR55" s="41"/>
      <c r="HW55" s="41"/>
      <c r="IB55" s="41"/>
      <c r="IC55" s="43"/>
      <c r="ID55" s="43"/>
      <c r="IE55" s="43"/>
      <c r="IF55" s="44"/>
      <c r="IG55" s="41"/>
      <c r="IH55" s="45"/>
      <c r="II55" s="45"/>
      <c r="IJ55" s="45"/>
      <c r="IK55" s="45"/>
      <c r="IL55" s="41"/>
      <c r="IM55" s="46"/>
      <c r="IN55" s="46"/>
      <c r="IO55" s="46"/>
      <c r="IP55" s="19"/>
      <c r="IQ55" s="41"/>
      <c r="IR55" s="18"/>
      <c r="IS55" s="47"/>
      <c r="IT55" s="41"/>
    </row>
    <row r="56" spans="1:254" s="42" customFormat="1" ht="12.75">
      <c r="A56" s="20" t="s">
        <v>168</v>
      </c>
      <c r="B56" s="20"/>
      <c r="C56" s="21"/>
      <c r="D56" s="22">
        <f>IF(MOD(SUM($M56+$T56+$AA56+$AH56+$AO56+$AV56),1)&gt;=0.6,INT(SUM($M56+$T56+$AA56+$AH56+$AO56+$AV56))+1+MOD(SUM($M56+$T56+$AA56+$AH56+$AO56+$AV56),1)-0.6,SUM($M56+$T56+$AA56+$AH56+$AO56+$AV56))</f>
        <v>58.4</v>
      </c>
      <c r="E56" s="23">
        <f>$N56+$U56+$AB56+$AI56+$AP56+$AW56</f>
        <v>2</v>
      </c>
      <c r="F56" s="24">
        <f>$O56+$V56+$AC56+$AJ56+$AQ56+$AX56</f>
        <v>237</v>
      </c>
      <c r="G56" s="23">
        <f>$P56+$W56+$AD56+$AK56+$AR56+$AY56</f>
        <v>11</v>
      </c>
      <c r="H56" s="23">
        <f>$Q56+X56+AE56+AL56+AS56+AZ56</f>
        <v>0</v>
      </c>
      <c r="I56" s="25" t="s">
        <v>169</v>
      </c>
      <c r="J56" s="22">
        <f>IF(G56&lt;&gt;0,F56/G56,"")</f>
        <v>21.545454545454547</v>
      </c>
      <c r="K56" s="22">
        <f>IF(D56&lt;&gt;0,F56/D56,"")</f>
        <v>4.058219178082192</v>
      </c>
      <c r="L56" s="22">
        <f>IF(G56&lt;&gt;0,(INT(D56)*6+(10*(D56-INT(D56))))/G56,"")</f>
        <v>32</v>
      </c>
      <c r="M56" s="26">
        <v>52.4</v>
      </c>
      <c r="N56" s="26">
        <v>2</v>
      </c>
      <c r="O56" s="26">
        <v>216</v>
      </c>
      <c r="P56" s="26">
        <v>7</v>
      </c>
      <c r="Q56" s="26"/>
      <c r="R56" s="27" t="s">
        <v>169</v>
      </c>
      <c r="S56" s="28">
        <f>IF(P56&lt;&gt;0,O56/P56,"")</f>
        <v>30.857142857142858</v>
      </c>
      <c r="T56" s="29">
        <v>6</v>
      </c>
      <c r="U56" s="29">
        <v>0</v>
      </c>
      <c r="V56" s="29">
        <v>21</v>
      </c>
      <c r="W56" s="29">
        <v>4</v>
      </c>
      <c r="X56" s="29"/>
      <c r="Y56" s="30" t="s">
        <v>170</v>
      </c>
      <c r="Z56" s="31">
        <f>IF(W56&lt;&gt;0,V56/W56,"")</f>
        <v>5.25</v>
      </c>
      <c r="AA56" s="32"/>
      <c r="AB56" s="32"/>
      <c r="AC56" s="32"/>
      <c r="AD56" s="33"/>
      <c r="AE56" s="33"/>
      <c r="AF56" s="33"/>
      <c r="AG56" s="28">
        <f>IF(AD56&lt;&gt;0,AC56/AD56,"")</f>
      </c>
      <c r="AH56" s="34"/>
      <c r="AI56" s="34"/>
      <c r="AJ56" s="34"/>
      <c r="AK56" s="34"/>
      <c r="AL56" s="34"/>
      <c r="AM56" s="34"/>
      <c r="AN56" s="35">
        <f>IF(AK56&lt;&gt;0,AJ56/AK56,"")</f>
      </c>
      <c r="AO56" s="36"/>
      <c r="AP56" s="36"/>
      <c r="AQ56" s="36"/>
      <c r="AR56" s="36"/>
      <c r="AS56" s="36"/>
      <c r="AT56" s="36"/>
      <c r="AU56" s="37">
        <f>IF(AR56&lt;&gt;0,AQ56/AR56,"")</f>
      </c>
      <c r="AV56" s="38"/>
      <c r="AW56" s="38"/>
      <c r="AX56" s="39"/>
      <c r="AY56" s="40"/>
      <c r="AZ56" s="40"/>
      <c r="BA56" s="40"/>
      <c r="BB56" s="39">
        <f>IF(AY56&lt;&gt;0,AX56/AY56,"")</f>
      </c>
      <c r="BC56" s="41"/>
      <c r="BD56" s="41"/>
      <c r="BI56" s="41"/>
      <c r="BN56" s="41"/>
      <c r="BO56" s="43"/>
      <c r="BP56" s="43"/>
      <c r="BQ56" s="43"/>
      <c r="BR56" s="44"/>
      <c r="BS56" s="41"/>
      <c r="BT56" s="45"/>
      <c r="BU56" s="45"/>
      <c r="BV56" s="45"/>
      <c r="BW56" s="45"/>
      <c r="BX56" s="41"/>
      <c r="BY56" s="46"/>
      <c r="BZ56" s="46"/>
      <c r="CA56" s="46"/>
      <c r="CB56" s="19"/>
      <c r="CC56" s="41"/>
      <c r="CD56" s="18"/>
      <c r="CE56" s="47"/>
      <c r="CF56" s="41"/>
      <c r="CJ56" s="41"/>
      <c r="CK56" s="41"/>
      <c r="CL56" s="41"/>
      <c r="CQ56" s="41"/>
      <c r="CV56" s="41"/>
      <c r="CW56" s="43"/>
      <c r="CX56" s="43"/>
      <c r="CY56" s="43"/>
      <c r="CZ56" s="44"/>
      <c r="DA56" s="41"/>
      <c r="DB56" s="45"/>
      <c r="DC56" s="45"/>
      <c r="DD56" s="45"/>
      <c r="DE56" s="45"/>
      <c r="DF56" s="41"/>
      <c r="DG56" s="46"/>
      <c r="DH56" s="46"/>
      <c r="DI56" s="46"/>
      <c r="DJ56" s="19"/>
      <c r="DK56" s="41"/>
      <c r="DL56" s="18"/>
      <c r="DM56" s="47"/>
      <c r="DN56" s="41"/>
      <c r="DR56" s="41"/>
      <c r="DS56" s="41"/>
      <c r="DT56" s="41"/>
      <c r="DY56" s="41"/>
      <c r="ED56" s="41"/>
      <c r="EE56" s="43"/>
      <c r="EF56" s="43"/>
      <c r="EG56" s="43"/>
      <c r="EH56" s="44"/>
      <c r="EI56" s="41"/>
      <c r="EJ56" s="45"/>
      <c r="EK56" s="45"/>
      <c r="EL56" s="45"/>
      <c r="EM56" s="45"/>
      <c r="EN56" s="41"/>
      <c r="EO56" s="46"/>
      <c r="EP56" s="46"/>
      <c r="EQ56" s="46"/>
      <c r="ER56" s="19"/>
      <c r="ES56" s="41"/>
      <c r="ET56" s="18"/>
      <c r="EU56" s="47"/>
      <c r="EV56" s="41"/>
      <c r="EZ56" s="41"/>
      <c r="FA56" s="41"/>
      <c r="FB56" s="41"/>
      <c r="FG56" s="41"/>
      <c r="FL56" s="41"/>
      <c r="FM56" s="43"/>
      <c r="FN56" s="43"/>
      <c r="FO56" s="43"/>
      <c r="FP56" s="44"/>
      <c r="FQ56" s="41"/>
      <c r="FR56" s="45"/>
      <c r="FS56" s="45"/>
      <c r="FT56" s="45"/>
      <c r="FU56" s="45"/>
      <c r="FV56" s="41"/>
      <c r="FW56" s="46"/>
      <c r="FX56" s="46"/>
      <c r="FY56" s="46"/>
      <c r="FZ56" s="19"/>
      <c r="GA56" s="41"/>
      <c r="GB56" s="18"/>
      <c r="GC56" s="47"/>
      <c r="GD56" s="41"/>
      <c r="GH56" s="41"/>
      <c r="GI56" s="41"/>
      <c r="GJ56" s="41"/>
      <c r="GO56" s="41"/>
      <c r="GT56" s="41"/>
      <c r="GU56" s="43"/>
      <c r="GV56" s="43"/>
      <c r="GW56" s="43"/>
      <c r="GX56" s="44"/>
      <c r="GY56" s="41"/>
      <c r="GZ56" s="45"/>
      <c r="HA56" s="45"/>
      <c r="HB56" s="45"/>
      <c r="HC56" s="45"/>
      <c r="HD56" s="41"/>
      <c r="HE56" s="46"/>
      <c r="HF56" s="46"/>
      <c r="HG56" s="46"/>
      <c r="HH56" s="19"/>
      <c r="HI56" s="41"/>
      <c r="HJ56" s="18"/>
      <c r="HK56" s="47"/>
      <c r="HL56" s="41"/>
      <c r="HP56" s="41"/>
      <c r="HQ56" s="41"/>
      <c r="HR56" s="41"/>
      <c r="HW56" s="41"/>
      <c r="IB56" s="41"/>
      <c r="IC56" s="43"/>
      <c r="ID56" s="43"/>
      <c r="IE56" s="43"/>
      <c r="IF56" s="44"/>
      <c r="IG56" s="41"/>
      <c r="IH56" s="45"/>
      <c r="II56" s="45"/>
      <c r="IJ56" s="45"/>
      <c r="IK56" s="45"/>
      <c r="IL56" s="41"/>
      <c r="IM56" s="46"/>
      <c r="IN56" s="46"/>
      <c r="IO56" s="46"/>
      <c r="IP56" s="19"/>
      <c r="IQ56" s="41"/>
      <c r="IR56" s="18"/>
      <c r="IS56" s="47"/>
      <c r="IT56" s="41"/>
    </row>
    <row r="57" spans="1:254" s="42" customFormat="1" ht="12.75">
      <c r="A57" s="20" t="s">
        <v>171</v>
      </c>
      <c r="B57" s="20"/>
      <c r="C57" s="21"/>
      <c r="D57" s="22">
        <f>IF(MOD(SUM($M57+$T57+$AA57+$AH57+$AO57+$AV57),1)&gt;=0.6,INT(SUM($M57+$T57+$AA57+$AH57+$AO57+$AV57))+1+MOD(SUM($M57+$T57+$AA57+$AH57+$AO57+$AV57),1)-0.6,SUM($M57+$T57+$AA57+$AH57+$AO57+$AV57))</f>
        <v>7</v>
      </c>
      <c r="E57" s="23">
        <f>$N57+$U57+$AB57+$AI57+$AP57+$AW57</f>
        <v>0</v>
      </c>
      <c r="F57" s="24">
        <f>$O57+$V57+$AC57+$AJ57+$AQ57+$AX57</f>
        <v>29</v>
      </c>
      <c r="G57" s="23">
        <f>$P57+$W57+$AD57+$AK57+$AR57+$AY57</f>
        <v>1</v>
      </c>
      <c r="H57" s="23">
        <f>$Q57+X57+AE57+AL57+AS57+AZ57</f>
        <v>0</v>
      </c>
      <c r="I57" s="25" t="s">
        <v>172</v>
      </c>
      <c r="J57" s="22">
        <f>IF(G57&lt;&gt;0,F57/G57,"")</f>
        <v>29</v>
      </c>
      <c r="K57" s="22">
        <f>IF(D57&lt;&gt;0,F57/D57,"")</f>
        <v>4.142857142857143</v>
      </c>
      <c r="L57" s="22">
        <f>IF(G57&lt;&gt;0,(INT(D57)*6+(10*(D57-INT(D57))))/G57,"")</f>
        <v>42</v>
      </c>
      <c r="M57" s="26"/>
      <c r="N57" s="26"/>
      <c r="O57" s="26"/>
      <c r="P57" s="26"/>
      <c r="Q57" s="26"/>
      <c r="R57" s="26"/>
      <c r="S57" s="28">
        <f>IF(P57&lt;&gt;0,O57/P57,"")</f>
      </c>
      <c r="T57" s="29"/>
      <c r="U57" s="29"/>
      <c r="V57" s="29"/>
      <c r="W57" s="29"/>
      <c r="X57" s="29"/>
      <c r="Y57" s="29"/>
      <c r="Z57" s="31">
        <f>IF(W57&lt;&gt;0,V57/W57,"")</f>
      </c>
      <c r="AA57" s="32"/>
      <c r="AB57" s="32"/>
      <c r="AC57" s="32"/>
      <c r="AD57" s="33"/>
      <c r="AE57" s="33"/>
      <c r="AF57" s="33"/>
      <c r="AG57" s="28">
        <f>IF(AD57&lt;&gt;0,AC57/AD57,"")</f>
      </c>
      <c r="AH57" s="34"/>
      <c r="AI57" s="34"/>
      <c r="AJ57" s="34"/>
      <c r="AK57" s="34"/>
      <c r="AL57" s="34"/>
      <c r="AM57" s="34"/>
      <c r="AN57" s="35">
        <f>IF(AK57&lt;&gt;0,AJ57/AK57,"")</f>
      </c>
      <c r="AO57" s="36">
        <v>7</v>
      </c>
      <c r="AP57" s="36">
        <v>0</v>
      </c>
      <c r="AQ57" s="36">
        <v>29</v>
      </c>
      <c r="AR57" s="36">
        <v>1</v>
      </c>
      <c r="AS57" s="36"/>
      <c r="AT57" s="48" t="s">
        <v>172</v>
      </c>
      <c r="AU57" s="37">
        <f>IF(AR57&lt;&gt;0,AQ57/AR57,"")</f>
        <v>29</v>
      </c>
      <c r="AV57" s="38"/>
      <c r="AW57" s="38"/>
      <c r="AX57" s="39"/>
      <c r="AY57" s="40"/>
      <c r="AZ57" s="40"/>
      <c r="BA57" s="40"/>
      <c r="BB57" s="39">
        <f>IF(AY57&lt;&gt;0,AX57/AY57,"")</f>
      </c>
      <c r="BC57" s="41"/>
      <c r="BD57" s="41"/>
      <c r="BI57" s="41"/>
      <c r="BN57" s="41"/>
      <c r="BO57" s="43"/>
      <c r="BP57" s="43"/>
      <c r="BQ57" s="43"/>
      <c r="BR57" s="44"/>
      <c r="BS57" s="41"/>
      <c r="BT57" s="45"/>
      <c r="BU57" s="45"/>
      <c r="BV57" s="45"/>
      <c r="BW57" s="45"/>
      <c r="BX57" s="41"/>
      <c r="BY57" s="46"/>
      <c r="BZ57" s="46"/>
      <c r="CA57" s="46"/>
      <c r="CB57" s="19"/>
      <c r="CC57" s="41"/>
      <c r="CD57" s="18"/>
      <c r="CE57" s="47"/>
      <c r="CF57" s="41"/>
      <c r="CJ57" s="41"/>
      <c r="CK57" s="41"/>
      <c r="CL57" s="41"/>
      <c r="CQ57" s="41"/>
      <c r="CV57" s="41"/>
      <c r="CW57" s="43"/>
      <c r="CX57" s="43"/>
      <c r="CY57" s="43"/>
      <c r="CZ57" s="44"/>
      <c r="DA57" s="41"/>
      <c r="DB57" s="45"/>
      <c r="DC57" s="45"/>
      <c r="DD57" s="45"/>
      <c r="DE57" s="45"/>
      <c r="DF57" s="41"/>
      <c r="DG57" s="46"/>
      <c r="DH57" s="46"/>
      <c r="DI57" s="46"/>
      <c r="DJ57" s="19"/>
      <c r="DK57" s="41"/>
      <c r="DL57" s="18"/>
      <c r="DM57" s="47"/>
      <c r="DN57" s="41"/>
      <c r="DR57" s="41"/>
      <c r="DS57" s="41"/>
      <c r="DT57" s="41"/>
      <c r="DY57" s="41"/>
      <c r="ED57" s="41"/>
      <c r="EE57" s="43"/>
      <c r="EF57" s="43"/>
      <c r="EG57" s="43"/>
      <c r="EH57" s="44"/>
      <c r="EI57" s="41"/>
      <c r="EJ57" s="45"/>
      <c r="EK57" s="45"/>
      <c r="EL57" s="45"/>
      <c r="EM57" s="45"/>
      <c r="EN57" s="41"/>
      <c r="EO57" s="46"/>
      <c r="EP57" s="46"/>
      <c r="EQ57" s="46"/>
      <c r="ER57" s="19"/>
      <c r="ES57" s="41"/>
      <c r="ET57" s="18"/>
      <c r="EU57" s="47"/>
      <c r="EV57" s="41"/>
      <c r="EZ57" s="41"/>
      <c r="FA57" s="41"/>
      <c r="FB57" s="41"/>
      <c r="FG57" s="41"/>
      <c r="FL57" s="41"/>
      <c r="FM57" s="43"/>
      <c r="FN57" s="43"/>
      <c r="FO57" s="43"/>
      <c r="FP57" s="44"/>
      <c r="FQ57" s="41"/>
      <c r="FR57" s="45"/>
      <c r="FS57" s="45"/>
      <c r="FT57" s="45"/>
      <c r="FU57" s="45"/>
      <c r="FV57" s="41"/>
      <c r="FW57" s="46"/>
      <c r="FX57" s="46"/>
      <c r="FY57" s="46"/>
      <c r="FZ57" s="19"/>
      <c r="GA57" s="41"/>
      <c r="GB57" s="18"/>
      <c r="GC57" s="47"/>
      <c r="GD57" s="41"/>
      <c r="GH57" s="41"/>
      <c r="GI57" s="41"/>
      <c r="GJ57" s="41"/>
      <c r="GO57" s="41"/>
      <c r="GT57" s="41"/>
      <c r="GU57" s="43"/>
      <c r="GV57" s="43"/>
      <c r="GW57" s="43"/>
      <c r="GX57" s="44"/>
      <c r="GY57" s="41"/>
      <c r="GZ57" s="45"/>
      <c r="HA57" s="45"/>
      <c r="HB57" s="45"/>
      <c r="HC57" s="45"/>
      <c r="HD57" s="41"/>
      <c r="HE57" s="46"/>
      <c r="HF57" s="46"/>
      <c r="HG57" s="46"/>
      <c r="HH57" s="19"/>
      <c r="HI57" s="41"/>
      <c r="HJ57" s="18"/>
      <c r="HK57" s="47"/>
      <c r="HL57" s="41"/>
      <c r="HP57" s="41"/>
      <c r="HQ57" s="41"/>
      <c r="HR57" s="41"/>
      <c r="HW57" s="41"/>
      <c r="IB57" s="41"/>
      <c r="IC57" s="43"/>
      <c r="ID57" s="43"/>
      <c r="IE57" s="43"/>
      <c r="IF57" s="44"/>
      <c r="IG57" s="41"/>
      <c r="IH57" s="45"/>
      <c r="II57" s="45"/>
      <c r="IJ57" s="45"/>
      <c r="IK57" s="45"/>
      <c r="IL57" s="41"/>
      <c r="IM57" s="46"/>
      <c r="IN57" s="46"/>
      <c r="IO57" s="46"/>
      <c r="IP57" s="19"/>
      <c r="IQ57" s="41"/>
      <c r="IR57" s="18"/>
      <c r="IS57" s="47"/>
      <c r="IT57" s="41"/>
    </row>
    <row r="58" spans="1:254" s="42" customFormat="1" ht="12.75">
      <c r="A58" s="20" t="s">
        <v>173</v>
      </c>
      <c r="B58" s="20"/>
      <c r="C58" s="21"/>
      <c r="D58" s="22">
        <f>IF(MOD(SUM($M58+$T58+$AA58+$AH58+$AO58+$AV58),1)&gt;=0.6,INT(SUM($M58+$T58+$AA58+$AH58+$AO58+$AV58))+1+MOD(SUM($M58+$T58+$AA58+$AH58+$AO58+$AV58),1)-0.6,SUM($M58+$T58+$AA58+$AH58+$AO58+$AV58))</f>
        <v>226.4</v>
      </c>
      <c r="E58" s="23">
        <f>$N58+$U58+$AB58+$AI58+$AP58+$AW58</f>
        <v>60</v>
      </c>
      <c r="F58" s="24">
        <f>$O58+$V58+$AC58+$AJ58+$AQ58+$AX58</f>
        <v>665</v>
      </c>
      <c r="G58" s="23">
        <f>$P58+$W58+$AD58+$AK58+$AR58+$AY58</f>
        <v>35</v>
      </c>
      <c r="H58" s="23">
        <f>$Q58+X58+AE58+AL58+AS58+AZ58</f>
        <v>2</v>
      </c>
      <c r="I58" s="25" t="s">
        <v>174</v>
      </c>
      <c r="J58" s="22">
        <f>IF(G58&lt;&gt;0,F58/G58,"")</f>
        <v>19</v>
      </c>
      <c r="K58" s="22">
        <f>IF(D58&lt;&gt;0,F58/D58,"")</f>
        <v>2.937279151943463</v>
      </c>
      <c r="L58" s="22">
        <f>IF(G58&lt;&gt;0,(INT(D58)*6+(10*(D58-INT(D58))))/G58,"")</f>
        <v>38.857142857142854</v>
      </c>
      <c r="M58" s="26">
        <v>136.4</v>
      </c>
      <c r="N58" s="26">
        <v>38</v>
      </c>
      <c r="O58" s="26">
        <v>416</v>
      </c>
      <c r="P58" s="26">
        <v>19</v>
      </c>
      <c r="Q58" s="26">
        <v>1</v>
      </c>
      <c r="R58" s="27" t="s">
        <v>175</v>
      </c>
      <c r="S58" s="28">
        <f>IF(P58&lt;&gt;0,O58/P58,"")</f>
        <v>21.894736842105264</v>
      </c>
      <c r="T58" s="29">
        <v>90</v>
      </c>
      <c r="U58" s="29">
        <v>22</v>
      </c>
      <c r="V58" s="29">
        <v>249</v>
      </c>
      <c r="W58" s="29">
        <v>16</v>
      </c>
      <c r="X58" s="29">
        <v>1</v>
      </c>
      <c r="Y58" s="30" t="s">
        <v>174</v>
      </c>
      <c r="Z58" s="31">
        <f>IF(W58&lt;&gt;0,V58/W58,"")</f>
        <v>15.5625</v>
      </c>
      <c r="AA58" s="32"/>
      <c r="AB58" s="32"/>
      <c r="AC58" s="32"/>
      <c r="AD58" s="33"/>
      <c r="AE58" s="33"/>
      <c r="AF58" s="33"/>
      <c r="AG58" s="28">
        <f>IF(AD58&lt;&gt;0,AC58/AD58,"")</f>
      </c>
      <c r="AH58" s="34"/>
      <c r="AI58" s="34"/>
      <c r="AJ58" s="34"/>
      <c r="AK58" s="34"/>
      <c r="AL58" s="34"/>
      <c r="AM58" s="34"/>
      <c r="AN58" s="35">
        <f>IF(AK58&lt;&gt;0,AJ58/AK58,"")</f>
      </c>
      <c r="AO58" s="36"/>
      <c r="AP58" s="36"/>
      <c r="AQ58" s="36"/>
      <c r="AR58" s="36"/>
      <c r="AS58" s="36"/>
      <c r="AT58" s="36"/>
      <c r="AU58" s="37">
        <f>IF(AR58&lt;&gt;0,AQ58/AR58,"")</f>
      </c>
      <c r="AV58" s="38"/>
      <c r="AW58" s="38"/>
      <c r="AX58" s="39"/>
      <c r="AY58" s="40"/>
      <c r="AZ58" s="40"/>
      <c r="BA58" s="40"/>
      <c r="BB58" s="39">
        <f>IF(AY58&lt;&gt;0,AX58/AY58,"")</f>
      </c>
      <c r="BC58" s="41"/>
      <c r="BD58" s="41"/>
      <c r="BI58" s="41"/>
      <c r="BN58" s="41"/>
      <c r="BO58" s="43"/>
      <c r="BP58" s="43"/>
      <c r="BQ58" s="43"/>
      <c r="BR58" s="44"/>
      <c r="BS58" s="41"/>
      <c r="BT58" s="45"/>
      <c r="BU58" s="45"/>
      <c r="BV58" s="45"/>
      <c r="BW58" s="45"/>
      <c r="BX58" s="41"/>
      <c r="BY58" s="46"/>
      <c r="BZ58" s="46"/>
      <c r="CA58" s="46"/>
      <c r="CB58" s="19"/>
      <c r="CC58" s="41"/>
      <c r="CD58" s="18"/>
      <c r="CE58" s="47"/>
      <c r="CF58" s="41"/>
      <c r="CJ58" s="41"/>
      <c r="CK58" s="41"/>
      <c r="CL58" s="41"/>
      <c r="CQ58" s="41"/>
      <c r="CV58" s="41"/>
      <c r="CW58" s="43"/>
      <c r="CX58" s="43"/>
      <c r="CY58" s="43"/>
      <c r="CZ58" s="44"/>
      <c r="DA58" s="41"/>
      <c r="DB58" s="45"/>
      <c r="DC58" s="45"/>
      <c r="DD58" s="45"/>
      <c r="DE58" s="45"/>
      <c r="DF58" s="41"/>
      <c r="DG58" s="46"/>
      <c r="DH58" s="46"/>
      <c r="DI58" s="46"/>
      <c r="DJ58" s="19"/>
      <c r="DK58" s="41"/>
      <c r="DL58" s="18"/>
      <c r="DM58" s="47"/>
      <c r="DN58" s="41"/>
      <c r="DR58" s="41"/>
      <c r="DS58" s="41"/>
      <c r="DT58" s="41"/>
      <c r="DY58" s="41"/>
      <c r="ED58" s="41"/>
      <c r="EE58" s="43"/>
      <c r="EF58" s="43"/>
      <c r="EG58" s="43"/>
      <c r="EH58" s="44"/>
      <c r="EI58" s="41"/>
      <c r="EJ58" s="45"/>
      <c r="EK58" s="45"/>
      <c r="EL58" s="45"/>
      <c r="EM58" s="45"/>
      <c r="EN58" s="41"/>
      <c r="EO58" s="46"/>
      <c r="EP58" s="46"/>
      <c r="EQ58" s="46"/>
      <c r="ER58" s="19"/>
      <c r="ES58" s="41"/>
      <c r="ET58" s="18"/>
      <c r="EU58" s="47"/>
      <c r="EV58" s="41"/>
      <c r="EZ58" s="41"/>
      <c r="FA58" s="41"/>
      <c r="FB58" s="41"/>
      <c r="FG58" s="41"/>
      <c r="FL58" s="41"/>
      <c r="FM58" s="43"/>
      <c r="FN58" s="43"/>
      <c r="FO58" s="43"/>
      <c r="FP58" s="44"/>
      <c r="FQ58" s="41"/>
      <c r="FR58" s="45"/>
      <c r="FS58" s="45"/>
      <c r="FT58" s="45"/>
      <c r="FU58" s="45"/>
      <c r="FV58" s="41"/>
      <c r="FW58" s="46"/>
      <c r="FX58" s="46"/>
      <c r="FY58" s="46"/>
      <c r="FZ58" s="19"/>
      <c r="GA58" s="41"/>
      <c r="GB58" s="18"/>
      <c r="GC58" s="47"/>
      <c r="GD58" s="41"/>
      <c r="GH58" s="41"/>
      <c r="GI58" s="41"/>
      <c r="GJ58" s="41"/>
      <c r="GO58" s="41"/>
      <c r="GT58" s="41"/>
      <c r="GU58" s="43"/>
      <c r="GV58" s="43"/>
      <c r="GW58" s="43"/>
      <c r="GX58" s="44"/>
      <c r="GY58" s="41"/>
      <c r="GZ58" s="45"/>
      <c r="HA58" s="45"/>
      <c r="HB58" s="45"/>
      <c r="HC58" s="45"/>
      <c r="HD58" s="41"/>
      <c r="HE58" s="46"/>
      <c r="HF58" s="46"/>
      <c r="HG58" s="46"/>
      <c r="HH58" s="19"/>
      <c r="HI58" s="41"/>
      <c r="HJ58" s="18"/>
      <c r="HK58" s="47"/>
      <c r="HL58" s="41"/>
      <c r="HP58" s="41"/>
      <c r="HQ58" s="41"/>
      <c r="HR58" s="41"/>
      <c r="HW58" s="41"/>
      <c r="IB58" s="41"/>
      <c r="IC58" s="43"/>
      <c r="ID58" s="43"/>
      <c r="IE58" s="43"/>
      <c r="IF58" s="44"/>
      <c r="IG58" s="41"/>
      <c r="IH58" s="45"/>
      <c r="II58" s="45"/>
      <c r="IJ58" s="45"/>
      <c r="IK58" s="45"/>
      <c r="IL58" s="41"/>
      <c r="IM58" s="46"/>
      <c r="IN58" s="46"/>
      <c r="IO58" s="46"/>
      <c r="IP58" s="19"/>
      <c r="IQ58" s="41"/>
      <c r="IR58" s="18"/>
      <c r="IS58" s="47"/>
      <c r="IT58" s="41"/>
    </row>
    <row r="59" spans="1:254" s="42" customFormat="1" ht="12.75">
      <c r="A59" s="20" t="s">
        <v>176</v>
      </c>
      <c r="B59" s="20"/>
      <c r="C59" s="21"/>
      <c r="D59" s="22">
        <f>IF(MOD(SUM($M59+$T59+$AA59+$AH59+$AO59+$AV59),1)&gt;=0.6,INT(SUM($M59+$T59+$AA59+$AH59+$AO59+$AV59))+1+MOD(SUM($M59+$T59+$AA59+$AH59+$AO59+$AV59),1)-0.6,SUM($M59+$T59+$AA59+$AH59+$AO59+$AV59))</f>
        <v>21.2</v>
      </c>
      <c r="E59" s="23">
        <f>$N59+$U59+$AB59+$AI59+$AP59+$AW59</f>
        <v>1</v>
      </c>
      <c r="F59" s="24">
        <f>$O59+$V59+$AC59+$AJ59+$AQ59+$AX59</f>
        <v>120</v>
      </c>
      <c r="G59" s="23">
        <f>$P59+$W59+$AD59+$AK59+$AR59+$AY59</f>
        <v>4</v>
      </c>
      <c r="H59" s="23">
        <f>$Q59+X59+AE59+AL59+AS59+AZ59</f>
        <v>0</v>
      </c>
      <c r="I59" s="25" t="s">
        <v>177</v>
      </c>
      <c r="J59" s="22">
        <f>IF(G59&lt;&gt;0,F59/G59,"")</f>
        <v>30</v>
      </c>
      <c r="K59" s="22">
        <f>IF(D59&lt;&gt;0,F59/D59,"")</f>
        <v>5.660377358490567</v>
      </c>
      <c r="L59" s="22">
        <f>IF(G59&lt;&gt;0,(INT(D59)*6+(10*(D59-INT(D59))))/G59,"")</f>
        <v>32</v>
      </c>
      <c r="M59" s="26"/>
      <c r="N59" s="26"/>
      <c r="O59" s="26"/>
      <c r="P59" s="26"/>
      <c r="Q59" s="26"/>
      <c r="R59" s="26"/>
      <c r="S59" s="28">
        <f>IF(P59&lt;&gt;0,O59/P59,"")</f>
      </c>
      <c r="T59" s="29"/>
      <c r="U59" s="29"/>
      <c r="V59" s="29"/>
      <c r="W59" s="29"/>
      <c r="X59" s="29"/>
      <c r="Y59" s="29"/>
      <c r="Z59" s="31">
        <f>IF(W59&lt;&gt;0,V59/W59,"")</f>
      </c>
      <c r="AA59" s="32"/>
      <c r="AB59" s="32"/>
      <c r="AC59" s="32"/>
      <c r="AD59" s="33"/>
      <c r="AE59" s="33"/>
      <c r="AF59" s="33"/>
      <c r="AG59" s="28">
        <f>IF(AD59&lt;&gt;0,AC59/AD59,"")</f>
      </c>
      <c r="AH59" s="34">
        <v>15.2</v>
      </c>
      <c r="AI59" s="34">
        <v>1</v>
      </c>
      <c r="AJ59" s="34">
        <v>64</v>
      </c>
      <c r="AK59" s="34">
        <v>3</v>
      </c>
      <c r="AL59" s="34"/>
      <c r="AM59" s="34" t="s">
        <v>178</v>
      </c>
      <c r="AN59" s="35">
        <f>IF(AK59&lt;&gt;0,AJ59/AK59,"")</f>
        <v>21.333333333333332</v>
      </c>
      <c r="AO59" s="36">
        <v>6</v>
      </c>
      <c r="AP59" s="36">
        <v>0</v>
      </c>
      <c r="AQ59" s="36">
        <v>56</v>
      </c>
      <c r="AR59" s="36">
        <v>1</v>
      </c>
      <c r="AS59" s="36"/>
      <c r="AT59" s="48" t="s">
        <v>177</v>
      </c>
      <c r="AU59" s="37">
        <f>IF(AR59&lt;&gt;0,AQ59/AR59,"")</f>
        <v>56</v>
      </c>
      <c r="AV59" s="38"/>
      <c r="AW59" s="38"/>
      <c r="AX59" s="39"/>
      <c r="AY59" s="40"/>
      <c r="AZ59" s="40"/>
      <c r="BA59" s="40"/>
      <c r="BB59" s="39">
        <f>IF(AY59&lt;&gt;0,AX59/AY59,"")</f>
      </c>
      <c r="BC59" s="41"/>
      <c r="BD59" s="41"/>
      <c r="BI59" s="41"/>
      <c r="BN59" s="41"/>
      <c r="BO59" s="43"/>
      <c r="BP59" s="43"/>
      <c r="BQ59" s="43"/>
      <c r="BR59" s="44"/>
      <c r="BS59" s="41"/>
      <c r="BT59" s="45"/>
      <c r="BU59" s="45"/>
      <c r="BV59" s="45"/>
      <c r="BW59" s="45"/>
      <c r="BX59" s="41"/>
      <c r="BY59" s="46"/>
      <c r="BZ59" s="46"/>
      <c r="CA59" s="46"/>
      <c r="CB59" s="19"/>
      <c r="CC59" s="41"/>
      <c r="CD59" s="18"/>
      <c r="CE59" s="47"/>
      <c r="CF59" s="41"/>
      <c r="CJ59" s="41"/>
      <c r="CK59" s="41"/>
      <c r="CL59" s="41"/>
      <c r="CQ59" s="41"/>
      <c r="CV59" s="41"/>
      <c r="CW59" s="43"/>
      <c r="CX59" s="43"/>
      <c r="CY59" s="43"/>
      <c r="CZ59" s="44"/>
      <c r="DA59" s="41"/>
      <c r="DB59" s="45"/>
      <c r="DC59" s="45"/>
      <c r="DD59" s="45"/>
      <c r="DE59" s="45"/>
      <c r="DF59" s="41"/>
      <c r="DG59" s="46"/>
      <c r="DH59" s="46"/>
      <c r="DI59" s="46"/>
      <c r="DJ59" s="19"/>
      <c r="DK59" s="41"/>
      <c r="DL59" s="18"/>
      <c r="DM59" s="47"/>
      <c r="DN59" s="41"/>
      <c r="DR59" s="41"/>
      <c r="DS59" s="41"/>
      <c r="DT59" s="41"/>
      <c r="DY59" s="41"/>
      <c r="ED59" s="41"/>
      <c r="EE59" s="43"/>
      <c r="EF59" s="43"/>
      <c r="EG59" s="43"/>
      <c r="EH59" s="44"/>
      <c r="EI59" s="41"/>
      <c r="EJ59" s="45"/>
      <c r="EK59" s="45"/>
      <c r="EL59" s="45"/>
      <c r="EM59" s="45"/>
      <c r="EN59" s="41"/>
      <c r="EO59" s="46"/>
      <c r="EP59" s="46"/>
      <c r="EQ59" s="46"/>
      <c r="ER59" s="19"/>
      <c r="ES59" s="41"/>
      <c r="ET59" s="18"/>
      <c r="EU59" s="47"/>
      <c r="EV59" s="41"/>
      <c r="EZ59" s="41"/>
      <c r="FA59" s="41"/>
      <c r="FB59" s="41"/>
      <c r="FG59" s="41"/>
      <c r="FL59" s="41"/>
      <c r="FM59" s="43"/>
      <c r="FN59" s="43"/>
      <c r="FO59" s="43"/>
      <c r="FP59" s="44"/>
      <c r="FQ59" s="41"/>
      <c r="FR59" s="45"/>
      <c r="FS59" s="45"/>
      <c r="FT59" s="45"/>
      <c r="FU59" s="45"/>
      <c r="FV59" s="41"/>
      <c r="FW59" s="46"/>
      <c r="FX59" s="46"/>
      <c r="FY59" s="46"/>
      <c r="FZ59" s="19"/>
      <c r="GA59" s="41"/>
      <c r="GB59" s="18"/>
      <c r="GC59" s="47"/>
      <c r="GD59" s="41"/>
      <c r="GH59" s="41"/>
      <c r="GI59" s="41"/>
      <c r="GJ59" s="41"/>
      <c r="GO59" s="41"/>
      <c r="GT59" s="41"/>
      <c r="GU59" s="43"/>
      <c r="GV59" s="43"/>
      <c r="GW59" s="43"/>
      <c r="GX59" s="44"/>
      <c r="GY59" s="41"/>
      <c r="GZ59" s="45"/>
      <c r="HA59" s="45"/>
      <c r="HB59" s="45"/>
      <c r="HC59" s="45"/>
      <c r="HD59" s="41"/>
      <c r="HE59" s="46"/>
      <c r="HF59" s="46"/>
      <c r="HG59" s="46"/>
      <c r="HH59" s="19"/>
      <c r="HI59" s="41"/>
      <c r="HJ59" s="18"/>
      <c r="HK59" s="47"/>
      <c r="HL59" s="41"/>
      <c r="HP59" s="41"/>
      <c r="HQ59" s="41"/>
      <c r="HR59" s="41"/>
      <c r="HW59" s="41"/>
      <c r="IB59" s="41"/>
      <c r="IC59" s="43"/>
      <c r="ID59" s="43"/>
      <c r="IE59" s="43"/>
      <c r="IF59" s="44"/>
      <c r="IG59" s="41"/>
      <c r="IH59" s="45"/>
      <c r="II59" s="45"/>
      <c r="IJ59" s="45"/>
      <c r="IK59" s="45"/>
      <c r="IL59" s="41"/>
      <c r="IM59" s="46"/>
      <c r="IN59" s="46"/>
      <c r="IO59" s="46"/>
      <c r="IP59" s="19"/>
      <c r="IQ59" s="41"/>
      <c r="IR59" s="18"/>
      <c r="IS59" s="47"/>
      <c r="IT59" s="41"/>
    </row>
    <row r="60" spans="1:254" s="42" customFormat="1" ht="12.75">
      <c r="A60" s="20" t="s">
        <v>179</v>
      </c>
      <c r="B60" s="20"/>
      <c r="C60" s="63"/>
      <c r="D60" s="22">
        <f>IF(MOD(SUM($M60+$T60+$AA60+$AH60+$AO60+$AV60),1)&gt;=0.6,INT(SUM($M60+$T60+$AA60+$AH60+$AO60+$AV60))+1+MOD(SUM($M60+$T60+$AA60+$AH60+$AO60+$AV60),1)-0.6,SUM($M60+$T60+$AA60+$AH60+$AO60+$AV60))</f>
        <v>11</v>
      </c>
      <c r="E60" s="23">
        <f>$N60+$U60+$AB60+$AI60+$AP60+$AW60</f>
        <v>1</v>
      </c>
      <c r="F60" s="24">
        <f>$O60+$V60+$AC60+$AJ60+$AQ60+$AX60</f>
        <v>45</v>
      </c>
      <c r="G60" s="23">
        <f>$P60+$W60+$AD60+$AK60+$AR60+$AY60</f>
        <v>1</v>
      </c>
      <c r="H60" s="23">
        <f>$Q60+X60+AE60+AL60+AS60+AZ60</f>
        <v>0</v>
      </c>
      <c r="I60" s="25" t="s">
        <v>180</v>
      </c>
      <c r="J60" s="22">
        <f>IF(G60&lt;&gt;0,F60/G60,"")</f>
        <v>45</v>
      </c>
      <c r="K60" s="22">
        <f>IF(D60&lt;&gt;0,F60/D60,"")</f>
        <v>4.090909090909091</v>
      </c>
      <c r="L60" s="22">
        <f>IF(G60&lt;&gt;0,(INT(D60)*6+(10*(D60-INT(D60))))/G60,"")</f>
        <v>66</v>
      </c>
      <c r="M60" s="26"/>
      <c r="N60" s="26"/>
      <c r="O60" s="26"/>
      <c r="P60" s="26"/>
      <c r="Q60" s="26"/>
      <c r="R60" s="26"/>
      <c r="S60" s="28">
        <f>IF(P60&lt;&gt;0,O60/P60,"")</f>
      </c>
      <c r="T60" s="29"/>
      <c r="U60" s="29"/>
      <c r="V60" s="29"/>
      <c r="W60" s="29"/>
      <c r="X60" s="29"/>
      <c r="Y60" s="29"/>
      <c r="Z60" s="31">
        <f>IF(W60&lt;&gt;0,V60/W60,"")</f>
      </c>
      <c r="AA60" s="26">
        <v>11</v>
      </c>
      <c r="AB60" s="26">
        <v>1</v>
      </c>
      <c r="AC60" s="26">
        <v>45</v>
      </c>
      <c r="AD60" s="26">
        <v>1</v>
      </c>
      <c r="AE60" s="26"/>
      <c r="AF60" s="27" t="s">
        <v>180</v>
      </c>
      <c r="AG60" s="28">
        <f>IF(AD60&lt;&gt;0,AC60/AD60,"")</f>
        <v>45</v>
      </c>
      <c r="AH60" s="64"/>
      <c r="AI60" s="64"/>
      <c r="AJ60" s="64"/>
      <c r="AK60" s="64"/>
      <c r="AL60" s="64"/>
      <c r="AM60" s="64"/>
      <c r="AN60" s="35">
        <f>IF(AK60&lt;&gt;0,AJ60/AK60,"")</f>
      </c>
      <c r="AO60" s="36"/>
      <c r="AP60" s="36"/>
      <c r="AQ60" s="36"/>
      <c r="AR60" s="36"/>
      <c r="AS60" s="36"/>
      <c r="AT60" s="36"/>
      <c r="AU60" s="37">
        <f>IF(AR60&lt;&gt;0,AQ60/AR60,"")</f>
      </c>
      <c r="AV60" s="38"/>
      <c r="AW60" s="38"/>
      <c r="AX60" s="39"/>
      <c r="AY60" s="40"/>
      <c r="AZ60" s="40"/>
      <c r="BA60" s="40"/>
      <c r="BB60" s="39">
        <f>IF(AY60&lt;&gt;0,AX60/AY60,"")</f>
      </c>
      <c r="BC60" s="41"/>
      <c r="BD60" s="41"/>
      <c r="BI60" s="41"/>
      <c r="BN60" s="41"/>
      <c r="BO60" s="43"/>
      <c r="BP60" s="43"/>
      <c r="BQ60" s="43"/>
      <c r="BR60" s="44"/>
      <c r="BS60" s="41"/>
      <c r="BT60" s="45"/>
      <c r="BU60" s="45"/>
      <c r="BV60" s="45"/>
      <c r="BW60" s="45"/>
      <c r="BX60" s="41"/>
      <c r="BY60" s="46"/>
      <c r="BZ60" s="46"/>
      <c r="CA60" s="46"/>
      <c r="CB60" s="19"/>
      <c r="CC60" s="41"/>
      <c r="CD60" s="18"/>
      <c r="CE60" s="47"/>
      <c r="CF60" s="41"/>
      <c r="CJ60" s="41"/>
      <c r="CK60" s="41"/>
      <c r="CL60" s="41"/>
      <c r="CQ60" s="41"/>
      <c r="CV60" s="41"/>
      <c r="CW60" s="43"/>
      <c r="CX60" s="43"/>
      <c r="CY60" s="43"/>
      <c r="CZ60" s="44"/>
      <c r="DA60" s="41"/>
      <c r="DB60" s="45"/>
      <c r="DC60" s="45"/>
      <c r="DD60" s="45"/>
      <c r="DE60" s="45"/>
      <c r="DF60" s="41"/>
      <c r="DG60" s="46"/>
      <c r="DH60" s="46"/>
      <c r="DI60" s="46"/>
      <c r="DJ60" s="19"/>
      <c r="DK60" s="41"/>
      <c r="DL60" s="18"/>
      <c r="DM60" s="47"/>
      <c r="DN60" s="41"/>
      <c r="DR60" s="41"/>
      <c r="DS60" s="41"/>
      <c r="DT60" s="41"/>
      <c r="DY60" s="41"/>
      <c r="ED60" s="41"/>
      <c r="EE60" s="43"/>
      <c r="EF60" s="43"/>
      <c r="EG60" s="43"/>
      <c r="EH60" s="44"/>
      <c r="EI60" s="41"/>
      <c r="EJ60" s="45"/>
      <c r="EK60" s="45"/>
      <c r="EL60" s="45"/>
      <c r="EM60" s="45"/>
      <c r="EN60" s="41"/>
      <c r="EO60" s="46"/>
      <c r="EP60" s="46"/>
      <c r="EQ60" s="46"/>
      <c r="ER60" s="19"/>
      <c r="ES60" s="41"/>
      <c r="ET60" s="18"/>
      <c r="EU60" s="47"/>
      <c r="EV60" s="41"/>
      <c r="EZ60" s="41"/>
      <c r="FA60" s="41"/>
      <c r="FB60" s="41"/>
      <c r="FG60" s="41"/>
      <c r="FL60" s="41"/>
      <c r="FM60" s="43"/>
      <c r="FN60" s="43"/>
      <c r="FO60" s="43"/>
      <c r="FP60" s="44"/>
      <c r="FQ60" s="41"/>
      <c r="FR60" s="45"/>
      <c r="FS60" s="45"/>
      <c r="FT60" s="45"/>
      <c r="FU60" s="45"/>
      <c r="FV60" s="41"/>
      <c r="FW60" s="46"/>
      <c r="FX60" s="46"/>
      <c r="FY60" s="46"/>
      <c r="FZ60" s="19"/>
      <c r="GA60" s="41"/>
      <c r="GB60" s="18"/>
      <c r="GC60" s="47"/>
      <c r="GD60" s="41"/>
      <c r="GH60" s="41"/>
      <c r="GI60" s="41"/>
      <c r="GJ60" s="41"/>
      <c r="GO60" s="41"/>
      <c r="GT60" s="41"/>
      <c r="GU60" s="43"/>
      <c r="GV60" s="43"/>
      <c r="GW60" s="43"/>
      <c r="GX60" s="44"/>
      <c r="GY60" s="41"/>
      <c r="GZ60" s="45"/>
      <c r="HA60" s="45"/>
      <c r="HB60" s="45"/>
      <c r="HC60" s="45"/>
      <c r="HD60" s="41"/>
      <c r="HE60" s="46"/>
      <c r="HF60" s="46"/>
      <c r="HG60" s="46"/>
      <c r="HH60" s="19"/>
      <c r="HI60" s="41"/>
      <c r="HJ60" s="18"/>
      <c r="HK60" s="47"/>
      <c r="HL60" s="41"/>
      <c r="HP60" s="41"/>
      <c r="HQ60" s="41"/>
      <c r="HR60" s="41"/>
      <c r="HW60" s="41"/>
      <c r="IB60" s="41"/>
      <c r="IC60" s="43"/>
      <c r="ID60" s="43"/>
      <c r="IE60" s="43"/>
      <c r="IF60" s="44"/>
      <c r="IG60" s="41"/>
      <c r="IH60" s="45"/>
      <c r="II60" s="45"/>
      <c r="IJ60" s="45"/>
      <c r="IK60" s="45"/>
      <c r="IL60" s="41"/>
      <c r="IM60" s="46"/>
      <c r="IN60" s="46"/>
      <c r="IO60" s="46"/>
      <c r="IP60" s="19"/>
      <c r="IQ60" s="41"/>
      <c r="IR60" s="18"/>
      <c r="IS60" s="47"/>
      <c r="IT60" s="41"/>
    </row>
    <row r="61" spans="1:254" s="42" customFormat="1" ht="12.75">
      <c r="A61" s="20" t="s">
        <v>181</v>
      </c>
      <c r="B61" s="20"/>
      <c r="C61" s="21"/>
      <c r="D61" s="22">
        <f>IF(MOD(SUM($M61+$T61+$AA61+$AH61+$AO61+$AV61),1)&gt;=0.6,INT(SUM($M61+$T61+$AA61+$AH61+$AO61+$AV61))+1+MOD(SUM($M61+$T61+$AA61+$AH61+$AO61+$AV61),1)-0.6,SUM($M61+$T61+$AA61+$AH61+$AO61+$AV61))</f>
        <v>43.5</v>
      </c>
      <c r="E61" s="23">
        <f>$N61+$U61+$AB61+$AI61+$AP61+$AW61</f>
        <v>1</v>
      </c>
      <c r="F61" s="24">
        <f>$O61+$V61+$AC61+$AJ61+$AQ61+$AX61</f>
        <v>286</v>
      </c>
      <c r="G61" s="23">
        <f>$P61+$W61+$AD61+$AK61+$AR61+$AY61</f>
        <v>5</v>
      </c>
      <c r="H61" s="23">
        <f>$Q61+X61+AE61+AL61+AS61+AZ61</f>
        <v>0</v>
      </c>
      <c r="I61" s="25" t="s">
        <v>182</v>
      </c>
      <c r="J61" s="22">
        <f>IF(G61&lt;&gt;0,F61/G61,"")</f>
        <v>57.2</v>
      </c>
      <c r="K61" s="22">
        <f>IF(D61&lt;&gt;0,F61/D61,"")</f>
        <v>6.574712643678161</v>
      </c>
      <c r="L61" s="22">
        <f>IF(G61&lt;&gt;0,(INT(D61)*6+(10*(D61-INT(D61))))/G61,"")</f>
        <v>52.6</v>
      </c>
      <c r="M61" s="26">
        <f>23+11+5.5+4</f>
        <v>43.5</v>
      </c>
      <c r="N61" s="26">
        <v>1</v>
      </c>
      <c r="O61" s="26">
        <f>132+65+44+45</f>
        <v>286</v>
      </c>
      <c r="P61" s="26">
        <f>2+2+1</f>
        <v>5</v>
      </c>
      <c r="Q61" s="26"/>
      <c r="R61" s="27" t="s">
        <v>182</v>
      </c>
      <c r="S61" s="28">
        <f>IF(P61&lt;&gt;0,O61/P61,"")</f>
        <v>57.2</v>
      </c>
      <c r="T61" s="29"/>
      <c r="U61" s="29"/>
      <c r="V61" s="29"/>
      <c r="W61" s="29"/>
      <c r="X61" s="29"/>
      <c r="Y61" s="29"/>
      <c r="Z61" s="31">
        <f>IF(W61&lt;&gt;0,V61/W61,"")</f>
      </c>
      <c r="AA61" s="32"/>
      <c r="AB61" s="32"/>
      <c r="AC61" s="32"/>
      <c r="AD61" s="33"/>
      <c r="AE61" s="33"/>
      <c r="AF61" s="33"/>
      <c r="AG61" s="28">
        <f>IF(AD61&lt;&gt;0,AC61/AD61,"")</f>
      </c>
      <c r="AH61" s="34"/>
      <c r="AI61" s="34"/>
      <c r="AJ61" s="34"/>
      <c r="AK61" s="34"/>
      <c r="AL61" s="34"/>
      <c r="AM61" s="34"/>
      <c r="AN61" s="35">
        <f>IF(AK61&lt;&gt;0,AJ61/AK61,"")</f>
      </c>
      <c r="AO61" s="36"/>
      <c r="AP61" s="36"/>
      <c r="AQ61" s="36"/>
      <c r="AR61" s="36"/>
      <c r="AS61" s="36"/>
      <c r="AT61" s="36"/>
      <c r="AU61" s="37">
        <f>IF(AR61&lt;&gt;0,AQ61/AR61,"")</f>
      </c>
      <c r="AV61" s="38"/>
      <c r="AW61" s="38"/>
      <c r="AX61" s="39"/>
      <c r="AY61" s="40"/>
      <c r="AZ61" s="40"/>
      <c r="BA61" s="40"/>
      <c r="BB61" s="39">
        <f>IF(AY61&lt;&gt;0,AX61/AY61,"")</f>
      </c>
      <c r="BC61" s="41"/>
      <c r="BD61" s="41"/>
      <c r="BI61" s="41"/>
      <c r="BN61" s="41"/>
      <c r="BO61" s="43"/>
      <c r="BP61" s="43"/>
      <c r="BQ61" s="43"/>
      <c r="BR61" s="44"/>
      <c r="BS61" s="41"/>
      <c r="BT61" s="45"/>
      <c r="BU61" s="45"/>
      <c r="BV61" s="45"/>
      <c r="BW61" s="45"/>
      <c r="BX61" s="41"/>
      <c r="BY61" s="46"/>
      <c r="BZ61" s="46"/>
      <c r="CA61" s="46"/>
      <c r="CB61" s="19"/>
      <c r="CC61" s="41"/>
      <c r="CD61" s="18"/>
      <c r="CE61" s="47"/>
      <c r="CF61" s="41"/>
      <c r="CJ61" s="41"/>
      <c r="CK61" s="41"/>
      <c r="CL61" s="41"/>
      <c r="CQ61" s="41"/>
      <c r="CV61" s="41"/>
      <c r="CW61" s="43"/>
      <c r="CX61" s="43"/>
      <c r="CY61" s="43"/>
      <c r="CZ61" s="44"/>
      <c r="DA61" s="41"/>
      <c r="DB61" s="45"/>
      <c r="DC61" s="45"/>
      <c r="DD61" s="45"/>
      <c r="DE61" s="45"/>
      <c r="DF61" s="41"/>
      <c r="DG61" s="46"/>
      <c r="DH61" s="46"/>
      <c r="DI61" s="46"/>
      <c r="DJ61" s="19"/>
      <c r="DK61" s="41"/>
      <c r="DL61" s="18"/>
      <c r="DM61" s="47"/>
      <c r="DN61" s="41"/>
      <c r="DR61" s="41"/>
      <c r="DS61" s="41"/>
      <c r="DT61" s="41"/>
      <c r="DY61" s="41"/>
      <c r="ED61" s="41"/>
      <c r="EE61" s="43"/>
      <c r="EF61" s="43"/>
      <c r="EG61" s="43"/>
      <c r="EH61" s="44"/>
      <c r="EI61" s="41"/>
      <c r="EJ61" s="45"/>
      <c r="EK61" s="45"/>
      <c r="EL61" s="45"/>
      <c r="EM61" s="45"/>
      <c r="EN61" s="41"/>
      <c r="EO61" s="46"/>
      <c r="EP61" s="46"/>
      <c r="EQ61" s="46"/>
      <c r="ER61" s="19"/>
      <c r="ES61" s="41"/>
      <c r="ET61" s="18"/>
      <c r="EU61" s="47"/>
      <c r="EV61" s="41"/>
      <c r="EZ61" s="41"/>
      <c r="FA61" s="41"/>
      <c r="FB61" s="41"/>
      <c r="FG61" s="41"/>
      <c r="FL61" s="41"/>
      <c r="FM61" s="43"/>
      <c r="FN61" s="43"/>
      <c r="FO61" s="43"/>
      <c r="FP61" s="44"/>
      <c r="FQ61" s="41"/>
      <c r="FR61" s="45"/>
      <c r="FS61" s="45"/>
      <c r="FT61" s="45"/>
      <c r="FU61" s="45"/>
      <c r="FV61" s="41"/>
      <c r="FW61" s="46"/>
      <c r="FX61" s="46"/>
      <c r="FY61" s="46"/>
      <c r="FZ61" s="19"/>
      <c r="GA61" s="41"/>
      <c r="GB61" s="18"/>
      <c r="GC61" s="47"/>
      <c r="GD61" s="41"/>
      <c r="GH61" s="41"/>
      <c r="GI61" s="41"/>
      <c r="GJ61" s="41"/>
      <c r="GO61" s="41"/>
      <c r="GT61" s="41"/>
      <c r="GU61" s="43"/>
      <c r="GV61" s="43"/>
      <c r="GW61" s="43"/>
      <c r="GX61" s="44"/>
      <c r="GY61" s="41"/>
      <c r="GZ61" s="45"/>
      <c r="HA61" s="45"/>
      <c r="HB61" s="45"/>
      <c r="HC61" s="45"/>
      <c r="HD61" s="41"/>
      <c r="HE61" s="46"/>
      <c r="HF61" s="46"/>
      <c r="HG61" s="46"/>
      <c r="HH61" s="19"/>
      <c r="HI61" s="41"/>
      <c r="HJ61" s="18"/>
      <c r="HK61" s="47"/>
      <c r="HL61" s="41"/>
      <c r="HP61" s="41"/>
      <c r="HQ61" s="41"/>
      <c r="HR61" s="41"/>
      <c r="HW61" s="41"/>
      <c r="IB61" s="41"/>
      <c r="IC61" s="43"/>
      <c r="ID61" s="43"/>
      <c r="IE61" s="43"/>
      <c r="IF61" s="44"/>
      <c r="IG61" s="41"/>
      <c r="IH61" s="45"/>
      <c r="II61" s="45"/>
      <c r="IJ61" s="45"/>
      <c r="IK61" s="45"/>
      <c r="IL61" s="41"/>
      <c r="IM61" s="46"/>
      <c r="IN61" s="46"/>
      <c r="IO61" s="46"/>
      <c r="IP61" s="19"/>
      <c r="IQ61" s="41"/>
      <c r="IR61" s="18"/>
      <c r="IS61" s="47"/>
      <c r="IT61" s="41"/>
    </row>
    <row r="62" spans="1:254" s="42" customFormat="1" ht="12.75">
      <c r="A62" s="20" t="s">
        <v>183</v>
      </c>
      <c r="B62" s="20"/>
      <c r="C62" s="63"/>
      <c r="D62" s="22">
        <f>IF(MOD(SUM($M62+$T62+$AA62+$AH62+$AO62+$AV62),1)&gt;=0.6,INT(SUM($M62+$T62+$AA62+$AH62+$AO62+$AV62))+1+MOD(SUM($M62+$T62+$AA62+$AH62+$AO62+$AV62),1)-0.6,SUM($M62+$T62+$AA62+$AH62+$AO62+$AV62))</f>
        <v>69</v>
      </c>
      <c r="E62" s="23">
        <f>$N62+$U62+$AB62+$AI62+$AP62+$AW62</f>
        <v>12</v>
      </c>
      <c r="F62" s="24">
        <f>$O62+$V62+$AC62+$AJ62+$AQ62+$AX62</f>
        <v>252</v>
      </c>
      <c r="G62" s="23">
        <f>$P62+$W62+$AD62+$AK62+$AR62+$AY62</f>
        <v>9</v>
      </c>
      <c r="H62" s="23">
        <f>$Q62+X62+AE62+AL62+AS62+AZ62</f>
        <v>0</v>
      </c>
      <c r="I62" s="25" t="s">
        <v>184</v>
      </c>
      <c r="J62" s="22">
        <f>IF(G62&lt;&gt;0,F62/G62,"")</f>
        <v>28</v>
      </c>
      <c r="K62" s="22">
        <f>IF(D62&lt;&gt;0,F62/D62,"")</f>
        <v>3.652173913043478</v>
      </c>
      <c r="L62" s="22">
        <f>IF(G62&lt;&gt;0,(INT(D62)*6+(10*(D62-INT(D62))))/G62,"")</f>
        <v>46</v>
      </c>
      <c r="M62" s="26">
        <v>17</v>
      </c>
      <c r="N62" s="26">
        <v>4</v>
      </c>
      <c r="O62" s="26">
        <v>59</v>
      </c>
      <c r="P62" s="26">
        <v>3</v>
      </c>
      <c r="Q62" s="26"/>
      <c r="R62" s="27" t="s">
        <v>185</v>
      </c>
      <c r="S62" s="28">
        <f>IF(P62&lt;&gt;0,O62/P62,"")</f>
        <v>19.666666666666668</v>
      </c>
      <c r="T62" s="29">
        <v>52</v>
      </c>
      <c r="U62" s="29">
        <v>8</v>
      </c>
      <c r="V62" s="29">
        <v>193</v>
      </c>
      <c r="W62" s="29">
        <v>6</v>
      </c>
      <c r="X62" s="29"/>
      <c r="Y62" s="30" t="s">
        <v>184</v>
      </c>
      <c r="Z62" s="31">
        <f>IF(W62&lt;&gt;0,V62/W62,"")</f>
        <v>32.166666666666664</v>
      </c>
      <c r="AA62" s="26"/>
      <c r="AB62" s="26"/>
      <c r="AC62" s="26"/>
      <c r="AD62" s="26"/>
      <c r="AE62" s="26"/>
      <c r="AF62" s="26"/>
      <c r="AG62" s="28">
        <f>IF(AD62&lt;&gt;0,AC62/AD62,"")</f>
      </c>
      <c r="AH62" s="64"/>
      <c r="AI62" s="64"/>
      <c r="AJ62" s="64"/>
      <c r="AK62" s="64"/>
      <c r="AL62" s="64"/>
      <c r="AM62" s="64"/>
      <c r="AN62" s="35">
        <f>IF(AK62&lt;&gt;0,AJ62/AK62,"")</f>
      </c>
      <c r="AO62" s="36"/>
      <c r="AP62" s="36"/>
      <c r="AQ62" s="36"/>
      <c r="AR62" s="36"/>
      <c r="AS62" s="36"/>
      <c r="AT62" s="36"/>
      <c r="AU62" s="37">
        <f>IF(AR62&lt;&gt;0,AQ62/AR62,"")</f>
      </c>
      <c r="AV62" s="38"/>
      <c r="AW62" s="38"/>
      <c r="AX62" s="39"/>
      <c r="AY62" s="40"/>
      <c r="AZ62" s="40"/>
      <c r="BA62" s="40"/>
      <c r="BB62" s="39">
        <f>IF(AY62&lt;&gt;0,AX62/AY62,"")</f>
      </c>
      <c r="BC62" s="41"/>
      <c r="BD62" s="41"/>
      <c r="BI62" s="41"/>
      <c r="BN62" s="41"/>
      <c r="BO62" s="43"/>
      <c r="BP62" s="43"/>
      <c r="BQ62" s="43"/>
      <c r="BR62" s="44"/>
      <c r="BS62" s="41"/>
      <c r="BT62" s="45"/>
      <c r="BU62" s="45"/>
      <c r="BV62" s="45"/>
      <c r="BW62" s="45"/>
      <c r="BX62" s="41"/>
      <c r="BY62" s="46"/>
      <c r="BZ62" s="46"/>
      <c r="CA62" s="46"/>
      <c r="CB62" s="19"/>
      <c r="CC62" s="41"/>
      <c r="CD62" s="18"/>
      <c r="CE62" s="47"/>
      <c r="CF62" s="41"/>
      <c r="CJ62" s="41"/>
      <c r="CK62" s="41"/>
      <c r="CL62" s="41"/>
      <c r="CQ62" s="41"/>
      <c r="CV62" s="41"/>
      <c r="CW62" s="43"/>
      <c r="CX62" s="43"/>
      <c r="CY62" s="43"/>
      <c r="CZ62" s="44"/>
      <c r="DA62" s="41"/>
      <c r="DB62" s="45"/>
      <c r="DC62" s="45"/>
      <c r="DD62" s="45"/>
      <c r="DE62" s="45"/>
      <c r="DF62" s="41"/>
      <c r="DG62" s="46"/>
      <c r="DH62" s="46"/>
      <c r="DI62" s="46"/>
      <c r="DJ62" s="19"/>
      <c r="DK62" s="41"/>
      <c r="DL62" s="18"/>
      <c r="DM62" s="47"/>
      <c r="DN62" s="41"/>
      <c r="DR62" s="41"/>
      <c r="DS62" s="41"/>
      <c r="DT62" s="41"/>
      <c r="DY62" s="41"/>
      <c r="ED62" s="41"/>
      <c r="EE62" s="43"/>
      <c r="EF62" s="43"/>
      <c r="EG62" s="43"/>
      <c r="EH62" s="44"/>
      <c r="EI62" s="41"/>
      <c r="EJ62" s="45"/>
      <c r="EK62" s="45"/>
      <c r="EL62" s="45"/>
      <c r="EM62" s="45"/>
      <c r="EN62" s="41"/>
      <c r="EO62" s="46"/>
      <c r="EP62" s="46"/>
      <c r="EQ62" s="46"/>
      <c r="ER62" s="19"/>
      <c r="ES62" s="41"/>
      <c r="ET62" s="18"/>
      <c r="EU62" s="47"/>
      <c r="EV62" s="41"/>
      <c r="EZ62" s="41"/>
      <c r="FA62" s="41"/>
      <c r="FB62" s="41"/>
      <c r="FG62" s="41"/>
      <c r="FL62" s="41"/>
      <c r="FM62" s="43"/>
      <c r="FN62" s="43"/>
      <c r="FO62" s="43"/>
      <c r="FP62" s="44"/>
      <c r="FQ62" s="41"/>
      <c r="FR62" s="45"/>
      <c r="FS62" s="45"/>
      <c r="FT62" s="45"/>
      <c r="FU62" s="45"/>
      <c r="FV62" s="41"/>
      <c r="FW62" s="46"/>
      <c r="FX62" s="46"/>
      <c r="FY62" s="46"/>
      <c r="FZ62" s="19"/>
      <c r="GA62" s="41"/>
      <c r="GB62" s="18"/>
      <c r="GC62" s="47"/>
      <c r="GD62" s="41"/>
      <c r="GH62" s="41"/>
      <c r="GI62" s="41"/>
      <c r="GJ62" s="41"/>
      <c r="GO62" s="41"/>
      <c r="GT62" s="41"/>
      <c r="GU62" s="43"/>
      <c r="GV62" s="43"/>
      <c r="GW62" s="43"/>
      <c r="GX62" s="44"/>
      <c r="GY62" s="41"/>
      <c r="GZ62" s="45"/>
      <c r="HA62" s="45"/>
      <c r="HB62" s="45"/>
      <c r="HC62" s="45"/>
      <c r="HD62" s="41"/>
      <c r="HE62" s="46"/>
      <c r="HF62" s="46"/>
      <c r="HG62" s="46"/>
      <c r="HH62" s="19"/>
      <c r="HI62" s="41"/>
      <c r="HJ62" s="18"/>
      <c r="HK62" s="47"/>
      <c r="HL62" s="41"/>
      <c r="HP62" s="41"/>
      <c r="HQ62" s="41"/>
      <c r="HR62" s="41"/>
      <c r="HW62" s="41"/>
      <c r="IB62" s="41"/>
      <c r="IC62" s="43"/>
      <c r="ID62" s="43"/>
      <c r="IE62" s="43"/>
      <c r="IF62" s="44"/>
      <c r="IG62" s="41"/>
      <c r="IH62" s="45"/>
      <c r="II62" s="45"/>
      <c r="IJ62" s="45"/>
      <c r="IK62" s="45"/>
      <c r="IL62" s="41"/>
      <c r="IM62" s="46"/>
      <c r="IN62" s="46"/>
      <c r="IO62" s="46"/>
      <c r="IP62" s="19"/>
      <c r="IQ62" s="41"/>
      <c r="IR62" s="18"/>
      <c r="IS62" s="47"/>
      <c r="IT62" s="41"/>
    </row>
    <row r="63" spans="1:254" s="42" customFormat="1" ht="12.75">
      <c r="A63" s="20" t="s">
        <v>186</v>
      </c>
      <c r="B63" s="20"/>
      <c r="C63" s="21"/>
      <c r="D63" s="22">
        <f>IF(MOD(SUM($M63+$T63+$AA63+$AH63+$AO63+$AV63),1)&gt;=0.6,INT(SUM($M63+$T63+$AA63+$AH63+$AO63+$AV63))+1+MOD(SUM($M63+$T63+$AA63+$AH63+$AO63+$AV63),1)-0.6,SUM($M63+$T63+$AA63+$AH63+$AO63+$AV63))</f>
        <v>9</v>
      </c>
      <c r="E63" s="23">
        <f>$N63+$U63+$AB63+$AI63+$AP63+$AW63</f>
        <v>0</v>
      </c>
      <c r="F63" s="24">
        <f>$O63+$V63+$AC63+$AJ63+$AQ63+$AX63</f>
        <v>67</v>
      </c>
      <c r="G63" s="23">
        <f>$P63+$W63+$AD63+$AK63+$AR63+$AY63</f>
        <v>2</v>
      </c>
      <c r="H63" s="23">
        <f>$Q63+X63+AE63+AL63+AS63+AZ63</f>
        <v>0</v>
      </c>
      <c r="I63" s="25" t="s">
        <v>187</v>
      </c>
      <c r="J63" s="22">
        <f>IF(G63&lt;&gt;0,F63/G63,"")</f>
        <v>33.5</v>
      </c>
      <c r="K63" s="22">
        <f>IF(D63&lt;&gt;0,F63/D63,"")</f>
        <v>7.444444444444445</v>
      </c>
      <c r="L63" s="22">
        <f>IF(G63&lt;&gt;0,(INT(D63)*6+(10*(D63-INT(D63))))/G63,"")</f>
        <v>27</v>
      </c>
      <c r="M63" s="26"/>
      <c r="N63" s="26"/>
      <c r="O63" s="26"/>
      <c r="P63" s="26"/>
      <c r="Q63" s="26"/>
      <c r="R63" s="26"/>
      <c r="S63" s="28">
        <f>IF(P63&lt;&gt;0,O63/P63,"")</f>
      </c>
      <c r="T63" s="29"/>
      <c r="U63" s="29"/>
      <c r="V63" s="29"/>
      <c r="W63" s="29"/>
      <c r="X63" s="29"/>
      <c r="Y63" s="29"/>
      <c r="Z63" s="31">
        <f>IF(W63&lt;&gt;0,V63/W63,"")</f>
      </c>
      <c r="AA63" s="32"/>
      <c r="AB63" s="32"/>
      <c r="AC63" s="32"/>
      <c r="AD63" s="33"/>
      <c r="AE63" s="33"/>
      <c r="AF63" s="33"/>
      <c r="AG63" s="28">
        <f>IF(AD63&lt;&gt;0,AC63/AD63,"")</f>
      </c>
      <c r="AH63" s="34"/>
      <c r="AI63" s="34"/>
      <c r="AJ63" s="34"/>
      <c r="AK63" s="34"/>
      <c r="AL63" s="34"/>
      <c r="AM63" s="34"/>
      <c r="AN63" s="35">
        <f>IF(AK63&lt;&gt;0,AJ63/AK63,"")</f>
      </c>
      <c r="AO63" s="36">
        <v>9</v>
      </c>
      <c r="AP63" s="36">
        <v>0</v>
      </c>
      <c r="AQ63" s="36">
        <v>67</v>
      </c>
      <c r="AR63" s="36">
        <v>2</v>
      </c>
      <c r="AS63" s="36"/>
      <c r="AT63" s="48" t="s">
        <v>187</v>
      </c>
      <c r="AU63" s="37">
        <f>IF(AR63&lt;&gt;0,AQ63/AR63,"")</f>
        <v>33.5</v>
      </c>
      <c r="AV63" s="38"/>
      <c r="AW63" s="38"/>
      <c r="AX63" s="39"/>
      <c r="AY63" s="40"/>
      <c r="AZ63" s="40"/>
      <c r="BA63" s="40"/>
      <c r="BB63" s="39">
        <f>IF(AY63&lt;&gt;0,AX63/AY63,"")</f>
      </c>
      <c r="BC63" s="41"/>
      <c r="BD63" s="41"/>
      <c r="BI63" s="41"/>
      <c r="BN63" s="41"/>
      <c r="BO63" s="43"/>
      <c r="BP63" s="43"/>
      <c r="BQ63" s="43"/>
      <c r="BR63" s="44"/>
      <c r="BS63" s="41"/>
      <c r="BT63" s="45"/>
      <c r="BU63" s="45"/>
      <c r="BV63" s="45"/>
      <c r="BW63" s="45"/>
      <c r="BX63" s="41"/>
      <c r="BY63" s="46"/>
      <c r="BZ63" s="46"/>
      <c r="CA63" s="46"/>
      <c r="CB63" s="19"/>
      <c r="CC63" s="41"/>
      <c r="CD63" s="18"/>
      <c r="CE63" s="47"/>
      <c r="CF63" s="41"/>
      <c r="CJ63" s="41"/>
      <c r="CK63" s="41"/>
      <c r="CL63" s="41"/>
      <c r="CQ63" s="41"/>
      <c r="CV63" s="41"/>
      <c r="CW63" s="43"/>
      <c r="CX63" s="43"/>
      <c r="CY63" s="43"/>
      <c r="CZ63" s="44"/>
      <c r="DA63" s="41"/>
      <c r="DB63" s="45"/>
      <c r="DC63" s="45"/>
      <c r="DD63" s="45"/>
      <c r="DE63" s="45"/>
      <c r="DF63" s="41"/>
      <c r="DG63" s="46"/>
      <c r="DH63" s="46"/>
      <c r="DI63" s="46"/>
      <c r="DJ63" s="19"/>
      <c r="DK63" s="41"/>
      <c r="DL63" s="18"/>
      <c r="DM63" s="47"/>
      <c r="DN63" s="41"/>
      <c r="DR63" s="41"/>
      <c r="DS63" s="41"/>
      <c r="DT63" s="41"/>
      <c r="DY63" s="41"/>
      <c r="ED63" s="41"/>
      <c r="EE63" s="43"/>
      <c r="EF63" s="43"/>
      <c r="EG63" s="43"/>
      <c r="EH63" s="44"/>
      <c r="EI63" s="41"/>
      <c r="EJ63" s="45"/>
      <c r="EK63" s="45"/>
      <c r="EL63" s="45"/>
      <c r="EM63" s="45"/>
      <c r="EN63" s="41"/>
      <c r="EO63" s="46"/>
      <c r="EP63" s="46"/>
      <c r="EQ63" s="46"/>
      <c r="ER63" s="19"/>
      <c r="ES63" s="41"/>
      <c r="ET63" s="18"/>
      <c r="EU63" s="47"/>
      <c r="EV63" s="41"/>
      <c r="EZ63" s="41"/>
      <c r="FA63" s="41"/>
      <c r="FB63" s="41"/>
      <c r="FG63" s="41"/>
      <c r="FL63" s="41"/>
      <c r="FM63" s="43"/>
      <c r="FN63" s="43"/>
      <c r="FO63" s="43"/>
      <c r="FP63" s="44"/>
      <c r="FQ63" s="41"/>
      <c r="FR63" s="45"/>
      <c r="FS63" s="45"/>
      <c r="FT63" s="45"/>
      <c r="FU63" s="45"/>
      <c r="FV63" s="41"/>
      <c r="FW63" s="46"/>
      <c r="FX63" s="46"/>
      <c r="FY63" s="46"/>
      <c r="FZ63" s="19"/>
      <c r="GA63" s="41"/>
      <c r="GB63" s="18"/>
      <c r="GC63" s="47"/>
      <c r="GD63" s="41"/>
      <c r="GH63" s="41"/>
      <c r="GI63" s="41"/>
      <c r="GJ63" s="41"/>
      <c r="GO63" s="41"/>
      <c r="GT63" s="41"/>
      <c r="GU63" s="43"/>
      <c r="GV63" s="43"/>
      <c r="GW63" s="43"/>
      <c r="GX63" s="44"/>
      <c r="GY63" s="41"/>
      <c r="GZ63" s="45"/>
      <c r="HA63" s="45"/>
      <c r="HB63" s="45"/>
      <c r="HC63" s="45"/>
      <c r="HD63" s="41"/>
      <c r="HE63" s="46"/>
      <c r="HF63" s="46"/>
      <c r="HG63" s="46"/>
      <c r="HH63" s="19"/>
      <c r="HI63" s="41"/>
      <c r="HJ63" s="18"/>
      <c r="HK63" s="47"/>
      <c r="HL63" s="41"/>
      <c r="HP63" s="41"/>
      <c r="HQ63" s="41"/>
      <c r="HR63" s="41"/>
      <c r="HW63" s="41"/>
      <c r="IB63" s="41"/>
      <c r="IC63" s="43"/>
      <c r="ID63" s="43"/>
      <c r="IE63" s="43"/>
      <c r="IF63" s="44"/>
      <c r="IG63" s="41"/>
      <c r="IH63" s="45"/>
      <c r="II63" s="45"/>
      <c r="IJ63" s="45"/>
      <c r="IK63" s="45"/>
      <c r="IL63" s="41"/>
      <c r="IM63" s="46"/>
      <c r="IN63" s="46"/>
      <c r="IO63" s="46"/>
      <c r="IP63" s="19"/>
      <c r="IQ63" s="41"/>
      <c r="IR63" s="18"/>
      <c r="IS63" s="47"/>
      <c r="IT63" s="41"/>
    </row>
    <row r="64" spans="1:254" s="42" customFormat="1" ht="12.75">
      <c r="A64" s="20" t="s">
        <v>188</v>
      </c>
      <c r="B64" s="20"/>
      <c r="C64" s="21"/>
      <c r="D64" s="22">
        <f>IF(MOD(SUM($M64+$T64+$AA64+$AH64+$AO64+$AV64),1)&gt;=0.6,INT(SUM($M64+$T64+$AA64+$AH64+$AO64+$AV64))+1+MOD(SUM($M64+$T64+$AA64+$AH64+$AO64+$AV64),1)-0.6,SUM($M64+$T64+$AA64+$AH64+$AO64+$AV64))</f>
        <v>14.2</v>
      </c>
      <c r="E64" s="23">
        <f>$N64+$U64+$AB64+$AI64+$AP64+$AW64</f>
        <v>0</v>
      </c>
      <c r="F64" s="24">
        <f>$O64+$V64+$AC64+$AJ64+$AQ64+$AX64</f>
        <v>59</v>
      </c>
      <c r="G64" s="23">
        <f>$P64+$W64+$AD64+$AK64+$AR64+$AY64</f>
        <v>5</v>
      </c>
      <c r="H64" s="23">
        <f>$Q64+X64+AE64+AL64+AS64+AZ64</f>
        <v>0</v>
      </c>
      <c r="I64" s="25" t="s">
        <v>189</v>
      </c>
      <c r="J64" s="22">
        <f>IF(G64&lt;&gt;0,F64/G64,"")</f>
        <v>11.8</v>
      </c>
      <c r="K64" s="22">
        <f>IF(D64&lt;&gt;0,F64/D64,"")</f>
        <v>4.154929577464789</v>
      </c>
      <c r="L64" s="22">
        <f>IF(G64&lt;&gt;0,(INT(D64)*6+(10*(D64-INT(D64))))/G64,"")</f>
        <v>17.2</v>
      </c>
      <c r="M64" s="26"/>
      <c r="N64" s="26"/>
      <c r="O64" s="26"/>
      <c r="P64" s="26"/>
      <c r="Q64" s="26"/>
      <c r="R64" s="26"/>
      <c r="S64" s="28">
        <f>IF(P64&lt;&gt;0,O64/P64,"")</f>
      </c>
      <c r="T64" s="29"/>
      <c r="U64" s="29"/>
      <c r="V64" s="29"/>
      <c r="W64" s="29"/>
      <c r="X64" s="29"/>
      <c r="Y64" s="29"/>
      <c r="Z64" s="31">
        <f>IF(W64&lt;&gt;0,V64/W64,"")</f>
      </c>
      <c r="AA64" s="32"/>
      <c r="AB64" s="32"/>
      <c r="AC64" s="32"/>
      <c r="AD64" s="33"/>
      <c r="AE64" s="33"/>
      <c r="AF64" s="33"/>
      <c r="AG64" s="28">
        <f>IF(AD64&lt;&gt;0,AC64/AD64,"")</f>
      </c>
      <c r="AH64" s="34">
        <v>14.2</v>
      </c>
      <c r="AI64" s="34">
        <v>0</v>
      </c>
      <c r="AJ64" s="34">
        <v>59</v>
      </c>
      <c r="AK64" s="34">
        <v>5</v>
      </c>
      <c r="AL64" s="34"/>
      <c r="AM64" s="34" t="s">
        <v>189</v>
      </c>
      <c r="AN64" s="35">
        <f>IF(AK64&lt;&gt;0,AJ64/AK64,"")</f>
        <v>11.8</v>
      </c>
      <c r="AO64" s="36"/>
      <c r="AP64" s="36"/>
      <c r="AQ64" s="36"/>
      <c r="AR64" s="36"/>
      <c r="AS64" s="36"/>
      <c r="AT64" s="36"/>
      <c r="AU64" s="37">
        <f>IF(AR64&lt;&gt;0,AQ64/AR64,"")</f>
      </c>
      <c r="AV64" s="38"/>
      <c r="AW64" s="38"/>
      <c r="AX64" s="39"/>
      <c r="AY64" s="40"/>
      <c r="AZ64" s="40"/>
      <c r="BA64" s="40"/>
      <c r="BB64" s="39">
        <f>IF(AY64&lt;&gt;0,AX64/AY64,"")</f>
      </c>
      <c r="BC64" s="41"/>
      <c r="BD64" s="41"/>
      <c r="BI64" s="41"/>
      <c r="BN64" s="41"/>
      <c r="BO64" s="43"/>
      <c r="BP64" s="43"/>
      <c r="BQ64" s="43"/>
      <c r="BR64" s="44"/>
      <c r="BS64" s="41"/>
      <c r="BT64" s="45"/>
      <c r="BU64" s="45"/>
      <c r="BV64" s="45"/>
      <c r="BW64" s="45"/>
      <c r="BX64" s="41"/>
      <c r="BY64" s="46"/>
      <c r="BZ64" s="46"/>
      <c r="CA64" s="46"/>
      <c r="CB64" s="19"/>
      <c r="CC64" s="41"/>
      <c r="CD64" s="18"/>
      <c r="CE64" s="47"/>
      <c r="CF64" s="41"/>
      <c r="CJ64" s="41"/>
      <c r="CK64" s="41"/>
      <c r="CL64" s="41"/>
      <c r="CQ64" s="41"/>
      <c r="CV64" s="41"/>
      <c r="CW64" s="43"/>
      <c r="CX64" s="43"/>
      <c r="CY64" s="43"/>
      <c r="CZ64" s="44"/>
      <c r="DA64" s="41"/>
      <c r="DB64" s="45"/>
      <c r="DC64" s="45"/>
      <c r="DD64" s="45"/>
      <c r="DE64" s="45"/>
      <c r="DF64" s="41"/>
      <c r="DG64" s="46"/>
      <c r="DH64" s="46"/>
      <c r="DI64" s="46"/>
      <c r="DJ64" s="19"/>
      <c r="DK64" s="41"/>
      <c r="DL64" s="18"/>
      <c r="DM64" s="47"/>
      <c r="DN64" s="41"/>
      <c r="DR64" s="41"/>
      <c r="DS64" s="41"/>
      <c r="DT64" s="41"/>
      <c r="DY64" s="41"/>
      <c r="ED64" s="41"/>
      <c r="EE64" s="43"/>
      <c r="EF64" s="43"/>
      <c r="EG64" s="43"/>
      <c r="EH64" s="44"/>
      <c r="EI64" s="41"/>
      <c r="EJ64" s="45"/>
      <c r="EK64" s="45"/>
      <c r="EL64" s="45"/>
      <c r="EM64" s="45"/>
      <c r="EN64" s="41"/>
      <c r="EO64" s="46"/>
      <c r="EP64" s="46"/>
      <c r="EQ64" s="46"/>
      <c r="ER64" s="19"/>
      <c r="ES64" s="41"/>
      <c r="ET64" s="18"/>
      <c r="EU64" s="47"/>
      <c r="EV64" s="41"/>
      <c r="EZ64" s="41"/>
      <c r="FA64" s="41"/>
      <c r="FB64" s="41"/>
      <c r="FG64" s="41"/>
      <c r="FL64" s="41"/>
      <c r="FM64" s="43"/>
      <c r="FN64" s="43"/>
      <c r="FO64" s="43"/>
      <c r="FP64" s="44"/>
      <c r="FQ64" s="41"/>
      <c r="FR64" s="45"/>
      <c r="FS64" s="45"/>
      <c r="FT64" s="45"/>
      <c r="FU64" s="45"/>
      <c r="FV64" s="41"/>
      <c r="FW64" s="46"/>
      <c r="FX64" s="46"/>
      <c r="FY64" s="46"/>
      <c r="FZ64" s="19"/>
      <c r="GA64" s="41"/>
      <c r="GB64" s="18"/>
      <c r="GC64" s="47"/>
      <c r="GD64" s="41"/>
      <c r="GH64" s="41"/>
      <c r="GI64" s="41"/>
      <c r="GJ64" s="41"/>
      <c r="GO64" s="41"/>
      <c r="GT64" s="41"/>
      <c r="GU64" s="43"/>
      <c r="GV64" s="43"/>
      <c r="GW64" s="43"/>
      <c r="GX64" s="44"/>
      <c r="GY64" s="41"/>
      <c r="GZ64" s="45"/>
      <c r="HA64" s="45"/>
      <c r="HB64" s="45"/>
      <c r="HC64" s="45"/>
      <c r="HD64" s="41"/>
      <c r="HE64" s="46"/>
      <c r="HF64" s="46"/>
      <c r="HG64" s="46"/>
      <c r="HH64" s="19"/>
      <c r="HI64" s="41"/>
      <c r="HJ64" s="18"/>
      <c r="HK64" s="47"/>
      <c r="HL64" s="41"/>
      <c r="HP64" s="41"/>
      <c r="HQ64" s="41"/>
      <c r="HR64" s="41"/>
      <c r="HW64" s="41"/>
      <c r="IB64" s="41"/>
      <c r="IC64" s="43"/>
      <c r="ID64" s="43"/>
      <c r="IE64" s="43"/>
      <c r="IF64" s="44"/>
      <c r="IG64" s="41"/>
      <c r="IH64" s="45"/>
      <c r="II64" s="45"/>
      <c r="IJ64" s="45"/>
      <c r="IK64" s="45"/>
      <c r="IL64" s="41"/>
      <c r="IM64" s="46"/>
      <c r="IN64" s="46"/>
      <c r="IO64" s="46"/>
      <c r="IP64" s="19"/>
      <c r="IQ64" s="41"/>
      <c r="IR64" s="18"/>
      <c r="IS64" s="47"/>
      <c r="IT64" s="41"/>
    </row>
    <row r="65" spans="1:254" s="42" customFormat="1" ht="12.75">
      <c r="A65" s="20" t="s">
        <v>190</v>
      </c>
      <c r="B65" s="20"/>
      <c r="C65" s="21"/>
      <c r="D65" s="22">
        <f>IF(MOD(SUM($M65+$T65+$AA65+$AH65+$AO65+$AV65),1)&gt;=0.6,INT(SUM($M65+$T65+$AA65+$AH65+$AO65+$AV65))+1+MOD(SUM($M65+$T65+$AA65+$AH65+$AO65+$AV65),1)-0.6,SUM($M65+$T65+$AA65+$AH65+$AO65+$AV65))</f>
        <v>716</v>
      </c>
      <c r="E65" s="23">
        <f>$N65+$U65+$AB65+$AI65+$AP65+$AW65</f>
        <v>116</v>
      </c>
      <c r="F65" s="24">
        <f>$O65+$V65+$AC65+$AJ65+$AQ65+$AX65</f>
        <v>2255</v>
      </c>
      <c r="G65" s="23">
        <f>$P65+$W65+$AD65+$AK65+$AR65+$AY65</f>
        <v>105</v>
      </c>
      <c r="H65" s="23">
        <f>$Q65+X65+AE65+AL65+AS65+AZ65</f>
        <v>3</v>
      </c>
      <c r="I65" s="25" t="s">
        <v>191</v>
      </c>
      <c r="J65" s="22">
        <f>IF(G65&lt;&gt;0,F65/G65,"")</f>
        <v>21.476190476190474</v>
      </c>
      <c r="K65" s="22">
        <f>IF(D65&lt;&gt;0,F65/D65,"")</f>
        <v>3.149441340782123</v>
      </c>
      <c r="L65" s="22">
        <f>IF(G65&lt;&gt;0,(INT(D65)*6+(10*(D65-INT(D65))))/G65,"")</f>
        <v>40.91428571428571</v>
      </c>
      <c r="M65" s="26">
        <v>484.2</v>
      </c>
      <c r="N65" s="26">
        <v>70</v>
      </c>
      <c r="O65" s="26">
        <v>1586</v>
      </c>
      <c r="P65" s="26">
        <v>74</v>
      </c>
      <c r="Q65" s="26">
        <v>2</v>
      </c>
      <c r="R65" s="27" t="s">
        <v>192</v>
      </c>
      <c r="S65" s="28">
        <f>IF(P65&lt;&gt;0,O65/P65,"")</f>
        <v>21.43243243243243</v>
      </c>
      <c r="T65" s="29">
        <v>93</v>
      </c>
      <c r="U65" s="29">
        <v>15</v>
      </c>
      <c r="V65" s="29">
        <v>294</v>
      </c>
      <c r="W65" s="29">
        <v>18</v>
      </c>
      <c r="X65" s="29">
        <v>1</v>
      </c>
      <c r="Y65" s="30" t="s">
        <v>191</v>
      </c>
      <c r="Z65" s="31">
        <f>IF(W65&lt;&gt;0,V65/W65,"")</f>
        <v>16.333333333333332</v>
      </c>
      <c r="AA65" s="32">
        <v>138.4</v>
      </c>
      <c r="AB65" s="32">
        <v>31</v>
      </c>
      <c r="AC65" s="32">
        <v>375</v>
      </c>
      <c r="AD65" s="33">
        <v>13</v>
      </c>
      <c r="AE65" s="33"/>
      <c r="AF65" s="33" t="s">
        <v>193</v>
      </c>
      <c r="AG65" s="28">
        <f>IF(AD65&lt;&gt;0,AC65/AD65,"")</f>
        <v>28.846153846153847</v>
      </c>
      <c r="AH65" s="34"/>
      <c r="AI65" s="34"/>
      <c r="AJ65" s="34"/>
      <c r="AK65" s="34"/>
      <c r="AL65" s="34"/>
      <c r="AM65" s="34"/>
      <c r="AN65" s="35">
        <f>IF(AK65&lt;&gt;0,AJ65/AK65,"")</f>
      </c>
      <c r="AO65" s="36"/>
      <c r="AP65" s="36"/>
      <c r="AQ65" s="36"/>
      <c r="AR65" s="36"/>
      <c r="AS65" s="36"/>
      <c r="AT65" s="36"/>
      <c r="AU65" s="37">
        <f>IF(AR65&lt;&gt;0,AQ65/AR65,"")</f>
      </c>
      <c r="AV65" s="38"/>
      <c r="AW65" s="38"/>
      <c r="AX65" s="39"/>
      <c r="AY65" s="40"/>
      <c r="AZ65" s="40"/>
      <c r="BA65" s="40"/>
      <c r="BB65" s="39">
        <f>IF(AY65&lt;&gt;0,AX65/AY65,"")</f>
      </c>
      <c r="BC65" s="41"/>
      <c r="BD65" s="41"/>
      <c r="BI65" s="41"/>
      <c r="BN65" s="41"/>
      <c r="BO65" s="43"/>
      <c r="BP65" s="43"/>
      <c r="BQ65" s="43"/>
      <c r="BR65" s="44"/>
      <c r="BS65" s="41"/>
      <c r="BT65" s="45"/>
      <c r="BU65" s="45"/>
      <c r="BV65" s="45"/>
      <c r="BW65" s="45"/>
      <c r="BX65" s="41"/>
      <c r="BY65" s="46"/>
      <c r="BZ65" s="46"/>
      <c r="CA65" s="46"/>
      <c r="CB65" s="19"/>
      <c r="CC65" s="41"/>
      <c r="CD65" s="18"/>
      <c r="CE65" s="47"/>
      <c r="CF65" s="41"/>
      <c r="CJ65" s="41"/>
      <c r="CK65" s="41"/>
      <c r="CL65" s="41"/>
      <c r="CQ65" s="41"/>
      <c r="CV65" s="41"/>
      <c r="CW65" s="43"/>
      <c r="CX65" s="43"/>
      <c r="CY65" s="43"/>
      <c r="CZ65" s="44"/>
      <c r="DA65" s="41"/>
      <c r="DB65" s="45"/>
      <c r="DC65" s="45"/>
      <c r="DD65" s="45"/>
      <c r="DE65" s="45"/>
      <c r="DF65" s="41"/>
      <c r="DG65" s="46"/>
      <c r="DH65" s="46"/>
      <c r="DI65" s="46"/>
      <c r="DJ65" s="19"/>
      <c r="DK65" s="41"/>
      <c r="DL65" s="18"/>
      <c r="DM65" s="47"/>
      <c r="DN65" s="41"/>
      <c r="DR65" s="41"/>
      <c r="DS65" s="41"/>
      <c r="DT65" s="41"/>
      <c r="DY65" s="41"/>
      <c r="ED65" s="41"/>
      <c r="EE65" s="43"/>
      <c r="EF65" s="43"/>
      <c r="EG65" s="43"/>
      <c r="EH65" s="44"/>
      <c r="EI65" s="41"/>
      <c r="EJ65" s="45"/>
      <c r="EK65" s="45"/>
      <c r="EL65" s="45"/>
      <c r="EM65" s="45"/>
      <c r="EN65" s="41"/>
      <c r="EO65" s="46"/>
      <c r="EP65" s="46"/>
      <c r="EQ65" s="46"/>
      <c r="ER65" s="19"/>
      <c r="ES65" s="41"/>
      <c r="ET65" s="18"/>
      <c r="EU65" s="47"/>
      <c r="EV65" s="41"/>
      <c r="EZ65" s="41"/>
      <c r="FA65" s="41"/>
      <c r="FB65" s="41"/>
      <c r="FG65" s="41"/>
      <c r="FL65" s="41"/>
      <c r="FM65" s="43"/>
      <c r="FN65" s="43"/>
      <c r="FO65" s="43"/>
      <c r="FP65" s="44"/>
      <c r="FQ65" s="41"/>
      <c r="FR65" s="45"/>
      <c r="FS65" s="45"/>
      <c r="FT65" s="45"/>
      <c r="FU65" s="45"/>
      <c r="FV65" s="41"/>
      <c r="FW65" s="46"/>
      <c r="FX65" s="46"/>
      <c r="FY65" s="46"/>
      <c r="FZ65" s="19"/>
      <c r="GA65" s="41"/>
      <c r="GB65" s="18"/>
      <c r="GC65" s="47"/>
      <c r="GD65" s="41"/>
      <c r="GH65" s="41"/>
      <c r="GI65" s="41"/>
      <c r="GJ65" s="41"/>
      <c r="GO65" s="41"/>
      <c r="GT65" s="41"/>
      <c r="GU65" s="43"/>
      <c r="GV65" s="43"/>
      <c r="GW65" s="43"/>
      <c r="GX65" s="44"/>
      <c r="GY65" s="41"/>
      <c r="GZ65" s="45"/>
      <c r="HA65" s="45"/>
      <c r="HB65" s="45"/>
      <c r="HC65" s="45"/>
      <c r="HD65" s="41"/>
      <c r="HE65" s="46"/>
      <c r="HF65" s="46"/>
      <c r="HG65" s="46"/>
      <c r="HH65" s="19"/>
      <c r="HI65" s="41"/>
      <c r="HJ65" s="18"/>
      <c r="HK65" s="47"/>
      <c r="HL65" s="41"/>
      <c r="HP65" s="41"/>
      <c r="HQ65" s="41"/>
      <c r="HR65" s="41"/>
      <c r="HW65" s="41"/>
      <c r="IB65" s="41"/>
      <c r="IC65" s="43"/>
      <c r="ID65" s="43"/>
      <c r="IE65" s="43"/>
      <c r="IF65" s="44"/>
      <c r="IG65" s="41"/>
      <c r="IH65" s="45"/>
      <c r="II65" s="45"/>
      <c r="IJ65" s="45"/>
      <c r="IK65" s="45"/>
      <c r="IL65" s="41"/>
      <c r="IM65" s="46"/>
      <c r="IN65" s="46"/>
      <c r="IO65" s="46"/>
      <c r="IP65" s="19"/>
      <c r="IQ65" s="41"/>
      <c r="IR65" s="18"/>
      <c r="IS65" s="47"/>
      <c r="IT65" s="41"/>
    </row>
    <row r="66" spans="1:254" s="42" customFormat="1" ht="12.75">
      <c r="A66" s="20" t="s">
        <v>194</v>
      </c>
      <c r="B66" s="20"/>
      <c r="C66" s="21"/>
      <c r="D66" s="22">
        <f>IF(MOD(SUM($M66+$T66+$AA66+$AH66+$AO66+$AV66),1)&gt;=0.6,INT(SUM($M66+$T66+$AA66+$AH66+$AO66+$AV66))+1+MOD(SUM($M66+$T66+$AA66+$AH66+$AO66+$AV66),1)-0.6,SUM($M66+$T66+$AA66+$AH66+$AO66+$AV66))</f>
        <v>57</v>
      </c>
      <c r="E66" s="23">
        <f>$N66+$U66+$AB66+$AI66+$AP66+$AW66</f>
        <v>5</v>
      </c>
      <c r="F66" s="24">
        <f>$O66+$V66+$AC66+$AJ66+$AQ66+$AX66</f>
        <v>305</v>
      </c>
      <c r="G66" s="23">
        <f>$P66+$W66+$AD66+$AK66+$AR66+$AY66</f>
        <v>13</v>
      </c>
      <c r="H66" s="23">
        <f>$Q66+X66+AE66+AL66+AS66+AZ66</f>
        <v>0</v>
      </c>
      <c r="I66" s="25" t="s">
        <v>195</v>
      </c>
      <c r="J66" s="22">
        <f>IF(G66&lt;&gt;0,F66/G66,"")</f>
        <v>23.46153846153846</v>
      </c>
      <c r="K66" s="22">
        <f>IF(D66&lt;&gt;0,F66/D66,"")</f>
        <v>5.350877192982456</v>
      </c>
      <c r="L66" s="22">
        <f>IF(G66&lt;&gt;0,(INT(D66)*6+(10*(D66-INT(D66))))/G66,"")</f>
        <v>26.307692307692307</v>
      </c>
      <c r="M66" s="26"/>
      <c r="N66" s="26"/>
      <c r="O66" s="26"/>
      <c r="P66" s="26"/>
      <c r="Q66" s="26"/>
      <c r="R66" s="26"/>
      <c r="S66" s="28">
        <f>IF(P66&lt;&gt;0,O66/P66,"")</f>
      </c>
      <c r="T66" s="29">
        <v>9</v>
      </c>
      <c r="U66" s="29">
        <v>0</v>
      </c>
      <c r="V66" s="29">
        <v>76</v>
      </c>
      <c r="W66" s="29">
        <v>2</v>
      </c>
      <c r="X66" s="29"/>
      <c r="Y66" s="30" t="s">
        <v>196</v>
      </c>
      <c r="Z66" s="31">
        <f>IF(W66&lt;&gt;0,V66/W66,"")</f>
        <v>38</v>
      </c>
      <c r="AA66" s="26">
        <v>43</v>
      </c>
      <c r="AB66" s="26">
        <v>2</v>
      </c>
      <c r="AC66" s="26">
        <v>221</v>
      </c>
      <c r="AD66" s="26">
        <v>9</v>
      </c>
      <c r="AE66" s="26"/>
      <c r="AF66" s="27" t="s">
        <v>195</v>
      </c>
      <c r="AG66" s="28">
        <f>IF(AD66&lt;&gt;0,AC66/AD66,"")</f>
        <v>24.555555555555557</v>
      </c>
      <c r="AH66" s="34">
        <v>5</v>
      </c>
      <c r="AI66" s="34">
        <v>3</v>
      </c>
      <c r="AJ66" s="34">
        <v>8</v>
      </c>
      <c r="AK66" s="34">
        <v>2</v>
      </c>
      <c r="AL66" s="34"/>
      <c r="AM66" s="34" t="s">
        <v>197</v>
      </c>
      <c r="AN66" s="35">
        <f>IF(AK66&lt;&gt;0,AJ66/AK66,"")</f>
        <v>4</v>
      </c>
      <c r="AO66" s="36"/>
      <c r="AP66" s="36"/>
      <c r="AQ66" s="36"/>
      <c r="AR66" s="36"/>
      <c r="AS66" s="36"/>
      <c r="AT66" s="36"/>
      <c r="AU66" s="37">
        <f>IF(AR66&lt;&gt;0,AQ66/AR66,"")</f>
      </c>
      <c r="AV66" s="38"/>
      <c r="AW66" s="38"/>
      <c r="AX66" s="39"/>
      <c r="AY66" s="40"/>
      <c r="AZ66" s="40"/>
      <c r="BA66" s="40"/>
      <c r="BB66" s="39">
        <f>IF(AY66&lt;&gt;0,AX66/AY66,"")</f>
      </c>
      <c r="BC66" s="41"/>
      <c r="BD66" s="41"/>
      <c r="BI66" s="41"/>
      <c r="BN66" s="41"/>
      <c r="BO66" s="43"/>
      <c r="BP66" s="43"/>
      <c r="BQ66" s="43"/>
      <c r="BR66" s="44"/>
      <c r="BS66" s="41"/>
      <c r="BT66" s="45"/>
      <c r="BU66" s="45"/>
      <c r="BV66" s="45"/>
      <c r="BW66" s="45"/>
      <c r="BX66" s="41"/>
      <c r="BY66" s="46"/>
      <c r="BZ66" s="46"/>
      <c r="CA66" s="46"/>
      <c r="CB66" s="19"/>
      <c r="CC66" s="41"/>
      <c r="CD66" s="18"/>
      <c r="CE66" s="47"/>
      <c r="CF66" s="41"/>
      <c r="CJ66" s="41"/>
      <c r="CK66" s="41"/>
      <c r="CL66" s="41"/>
      <c r="CQ66" s="41"/>
      <c r="CV66" s="41"/>
      <c r="CW66" s="43"/>
      <c r="CX66" s="43"/>
      <c r="CY66" s="43"/>
      <c r="CZ66" s="44"/>
      <c r="DA66" s="41"/>
      <c r="DB66" s="45"/>
      <c r="DC66" s="45"/>
      <c r="DD66" s="45"/>
      <c r="DE66" s="45"/>
      <c r="DF66" s="41"/>
      <c r="DG66" s="46"/>
      <c r="DH66" s="46"/>
      <c r="DI66" s="46"/>
      <c r="DJ66" s="19"/>
      <c r="DK66" s="41"/>
      <c r="DL66" s="18"/>
      <c r="DM66" s="47"/>
      <c r="DN66" s="41"/>
      <c r="DR66" s="41"/>
      <c r="DS66" s="41"/>
      <c r="DT66" s="41"/>
      <c r="DY66" s="41"/>
      <c r="ED66" s="41"/>
      <c r="EE66" s="43"/>
      <c r="EF66" s="43"/>
      <c r="EG66" s="43"/>
      <c r="EH66" s="44"/>
      <c r="EI66" s="41"/>
      <c r="EJ66" s="45"/>
      <c r="EK66" s="45"/>
      <c r="EL66" s="45"/>
      <c r="EM66" s="45"/>
      <c r="EN66" s="41"/>
      <c r="EO66" s="46"/>
      <c r="EP66" s="46"/>
      <c r="EQ66" s="46"/>
      <c r="ER66" s="19"/>
      <c r="ES66" s="41"/>
      <c r="ET66" s="18"/>
      <c r="EU66" s="47"/>
      <c r="EV66" s="41"/>
      <c r="EZ66" s="41"/>
      <c r="FA66" s="41"/>
      <c r="FB66" s="41"/>
      <c r="FG66" s="41"/>
      <c r="FL66" s="41"/>
      <c r="FM66" s="43"/>
      <c r="FN66" s="43"/>
      <c r="FO66" s="43"/>
      <c r="FP66" s="44"/>
      <c r="FQ66" s="41"/>
      <c r="FR66" s="45"/>
      <c r="FS66" s="45"/>
      <c r="FT66" s="45"/>
      <c r="FU66" s="45"/>
      <c r="FV66" s="41"/>
      <c r="FW66" s="46"/>
      <c r="FX66" s="46"/>
      <c r="FY66" s="46"/>
      <c r="FZ66" s="19"/>
      <c r="GA66" s="41"/>
      <c r="GB66" s="18"/>
      <c r="GC66" s="47"/>
      <c r="GD66" s="41"/>
      <c r="GH66" s="41"/>
      <c r="GI66" s="41"/>
      <c r="GJ66" s="41"/>
      <c r="GO66" s="41"/>
      <c r="GT66" s="41"/>
      <c r="GU66" s="43"/>
      <c r="GV66" s="43"/>
      <c r="GW66" s="43"/>
      <c r="GX66" s="44"/>
      <c r="GY66" s="41"/>
      <c r="GZ66" s="45"/>
      <c r="HA66" s="45"/>
      <c r="HB66" s="45"/>
      <c r="HC66" s="45"/>
      <c r="HD66" s="41"/>
      <c r="HE66" s="46"/>
      <c r="HF66" s="46"/>
      <c r="HG66" s="46"/>
      <c r="HH66" s="19"/>
      <c r="HI66" s="41"/>
      <c r="HJ66" s="18"/>
      <c r="HK66" s="47"/>
      <c r="HL66" s="41"/>
      <c r="HP66" s="41"/>
      <c r="HQ66" s="41"/>
      <c r="HR66" s="41"/>
      <c r="HW66" s="41"/>
      <c r="IB66" s="41"/>
      <c r="IC66" s="43"/>
      <c r="ID66" s="43"/>
      <c r="IE66" s="43"/>
      <c r="IF66" s="44"/>
      <c r="IG66" s="41"/>
      <c r="IH66" s="45"/>
      <c r="II66" s="45"/>
      <c r="IJ66" s="45"/>
      <c r="IK66" s="45"/>
      <c r="IL66" s="41"/>
      <c r="IM66" s="46"/>
      <c r="IN66" s="46"/>
      <c r="IO66" s="46"/>
      <c r="IP66" s="19"/>
      <c r="IQ66" s="41"/>
      <c r="IR66" s="18"/>
      <c r="IS66" s="47"/>
      <c r="IT66" s="41"/>
    </row>
    <row r="67" spans="1:254" s="42" customFormat="1" ht="12.75">
      <c r="A67" s="20" t="s">
        <v>198</v>
      </c>
      <c r="B67" s="20"/>
      <c r="C67" s="21"/>
      <c r="D67" s="22">
        <f>IF(MOD(SUM($M67+$T67+$AA67+$AH67+$AO67+$AV67),1)&gt;=0.6,INT(SUM($M67+$T67+$AA67+$AH67+$AO67+$AV67))+1+MOD(SUM($M67+$T67+$AA67+$AH67+$AO67+$AV67),1)-0.6,SUM($M67+$T67+$AA67+$AH67+$AO67+$AV67))</f>
        <v>55.1</v>
      </c>
      <c r="E67" s="23">
        <f>$N67+$U67+$AB67+$AI67+$AP67+$AW67</f>
        <v>1</v>
      </c>
      <c r="F67" s="24">
        <f>$O67+$V67+$AC67+$AJ67+$AQ67+$AX67</f>
        <v>280</v>
      </c>
      <c r="G67" s="23">
        <f>$P67+$W67+$AD67+$AK67+$AR67+$AY67</f>
        <v>5</v>
      </c>
      <c r="H67" s="23">
        <f>$Q67+X67+AE67+AL67+AS67+AZ67</f>
        <v>0</v>
      </c>
      <c r="I67" s="25" t="s">
        <v>199</v>
      </c>
      <c r="J67" s="22">
        <f>IF(G67&lt;&gt;0,F67/G67,"")</f>
        <v>56</v>
      </c>
      <c r="K67" s="22">
        <f>IF(D67&lt;&gt;0,F67/D67,"")</f>
        <v>5.081669691470054</v>
      </c>
      <c r="L67" s="22">
        <f>IF(G67&lt;&gt;0,(INT(D67)*6+(10*(D67-INT(D67))))/G67,"")</f>
        <v>66.2</v>
      </c>
      <c r="M67" s="26">
        <v>24</v>
      </c>
      <c r="N67" s="26">
        <v>1</v>
      </c>
      <c r="O67" s="26">
        <v>114</v>
      </c>
      <c r="P67" s="26">
        <v>2</v>
      </c>
      <c r="Q67" s="26"/>
      <c r="R67" s="65" t="s">
        <v>200</v>
      </c>
      <c r="S67" s="28">
        <f>IF(P67&lt;&gt;0,O67/P67,"")</f>
        <v>57</v>
      </c>
      <c r="T67" s="29">
        <v>5</v>
      </c>
      <c r="U67" s="29">
        <v>0</v>
      </c>
      <c r="V67" s="29">
        <v>44</v>
      </c>
      <c r="W67" s="29">
        <v>0</v>
      </c>
      <c r="X67" s="29"/>
      <c r="Y67" s="30" t="s">
        <v>201</v>
      </c>
      <c r="Z67" s="31">
        <f>IF(W67&lt;&gt;0,V67/W67,"")</f>
      </c>
      <c r="AA67" s="32">
        <v>22.1</v>
      </c>
      <c r="AB67" s="32">
        <v>0</v>
      </c>
      <c r="AC67" s="32">
        <v>106</v>
      </c>
      <c r="AD67" s="33">
        <v>3</v>
      </c>
      <c r="AE67" s="33"/>
      <c r="AF67" s="33" t="s">
        <v>199</v>
      </c>
      <c r="AG67" s="28">
        <f>IF(AD67&lt;&gt;0,AC67/AD67,"")</f>
        <v>35.333333333333336</v>
      </c>
      <c r="AH67" s="34">
        <v>4</v>
      </c>
      <c r="AI67" s="34">
        <v>0</v>
      </c>
      <c r="AJ67" s="34">
        <v>16</v>
      </c>
      <c r="AK67" s="34">
        <v>0</v>
      </c>
      <c r="AL67" s="34"/>
      <c r="AM67" s="34" t="s">
        <v>202</v>
      </c>
      <c r="AN67" s="35">
        <f>IF(AK67&lt;&gt;0,AJ67/AK67,"")</f>
      </c>
      <c r="AO67" s="36"/>
      <c r="AP67" s="36"/>
      <c r="AQ67" s="36"/>
      <c r="AR67" s="36"/>
      <c r="AS67" s="36"/>
      <c r="AT67" s="36"/>
      <c r="AU67" s="37">
        <f>IF(AR67&lt;&gt;0,AQ67/AR67,"")</f>
      </c>
      <c r="AV67" s="38"/>
      <c r="AW67" s="38"/>
      <c r="AX67" s="39"/>
      <c r="AY67" s="40"/>
      <c r="AZ67" s="40"/>
      <c r="BA67" s="40"/>
      <c r="BB67" s="39">
        <f>IF(AY67&lt;&gt;0,AX67/AY67,"")</f>
      </c>
      <c r="BC67" s="41"/>
      <c r="BD67" s="41"/>
      <c r="BI67" s="41"/>
      <c r="BN67" s="41"/>
      <c r="BO67" s="43"/>
      <c r="BP67" s="43"/>
      <c r="BQ67" s="43"/>
      <c r="BR67" s="44"/>
      <c r="BS67" s="41"/>
      <c r="BT67" s="45"/>
      <c r="BU67" s="45"/>
      <c r="BV67" s="45"/>
      <c r="BW67" s="45"/>
      <c r="BX67" s="41"/>
      <c r="BY67" s="46"/>
      <c r="BZ67" s="46"/>
      <c r="CA67" s="46"/>
      <c r="CB67" s="19"/>
      <c r="CC67" s="41"/>
      <c r="CD67" s="18"/>
      <c r="CE67" s="47"/>
      <c r="CF67" s="41"/>
      <c r="CJ67" s="41"/>
      <c r="CK67" s="41"/>
      <c r="CL67" s="41"/>
      <c r="CQ67" s="41"/>
      <c r="CV67" s="41"/>
      <c r="CW67" s="43"/>
      <c r="CX67" s="43"/>
      <c r="CY67" s="43"/>
      <c r="CZ67" s="44"/>
      <c r="DA67" s="41"/>
      <c r="DB67" s="45"/>
      <c r="DC67" s="45"/>
      <c r="DD67" s="45"/>
      <c r="DE67" s="45"/>
      <c r="DF67" s="41"/>
      <c r="DG67" s="46"/>
      <c r="DH67" s="46"/>
      <c r="DI67" s="46"/>
      <c r="DJ67" s="19"/>
      <c r="DK67" s="41"/>
      <c r="DL67" s="18"/>
      <c r="DM67" s="47"/>
      <c r="DN67" s="41"/>
      <c r="DR67" s="41"/>
      <c r="DS67" s="41"/>
      <c r="DT67" s="41"/>
      <c r="DY67" s="41"/>
      <c r="ED67" s="41"/>
      <c r="EE67" s="43"/>
      <c r="EF67" s="43"/>
      <c r="EG67" s="43"/>
      <c r="EH67" s="44"/>
      <c r="EI67" s="41"/>
      <c r="EJ67" s="45"/>
      <c r="EK67" s="45"/>
      <c r="EL67" s="45"/>
      <c r="EM67" s="45"/>
      <c r="EN67" s="41"/>
      <c r="EO67" s="46"/>
      <c r="EP67" s="46"/>
      <c r="EQ67" s="46"/>
      <c r="ER67" s="19"/>
      <c r="ES67" s="41"/>
      <c r="ET67" s="18"/>
      <c r="EU67" s="47"/>
      <c r="EV67" s="41"/>
      <c r="EZ67" s="41"/>
      <c r="FA67" s="41"/>
      <c r="FB67" s="41"/>
      <c r="FG67" s="41"/>
      <c r="FL67" s="41"/>
      <c r="FM67" s="43"/>
      <c r="FN67" s="43"/>
      <c r="FO67" s="43"/>
      <c r="FP67" s="44"/>
      <c r="FQ67" s="41"/>
      <c r="FR67" s="45"/>
      <c r="FS67" s="45"/>
      <c r="FT67" s="45"/>
      <c r="FU67" s="45"/>
      <c r="FV67" s="41"/>
      <c r="FW67" s="46"/>
      <c r="FX67" s="46"/>
      <c r="FY67" s="46"/>
      <c r="FZ67" s="19"/>
      <c r="GA67" s="41"/>
      <c r="GB67" s="18"/>
      <c r="GC67" s="47"/>
      <c r="GD67" s="41"/>
      <c r="GH67" s="41"/>
      <c r="GI67" s="41"/>
      <c r="GJ67" s="41"/>
      <c r="GO67" s="41"/>
      <c r="GT67" s="41"/>
      <c r="GU67" s="43"/>
      <c r="GV67" s="43"/>
      <c r="GW67" s="43"/>
      <c r="GX67" s="44"/>
      <c r="GY67" s="41"/>
      <c r="GZ67" s="45"/>
      <c r="HA67" s="45"/>
      <c r="HB67" s="45"/>
      <c r="HC67" s="45"/>
      <c r="HD67" s="41"/>
      <c r="HE67" s="46"/>
      <c r="HF67" s="46"/>
      <c r="HG67" s="46"/>
      <c r="HH67" s="19"/>
      <c r="HI67" s="41"/>
      <c r="HJ67" s="18"/>
      <c r="HK67" s="47"/>
      <c r="HL67" s="41"/>
      <c r="HP67" s="41"/>
      <c r="HQ67" s="41"/>
      <c r="HR67" s="41"/>
      <c r="HW67" s="41"/>
      <c r="IB67" s="41"/>
      <c r="IC67" s="43"/>
      <c r="ID67" s="43"/>
      <c r="IE67" s="43"/>
      <c r="IF67" s="44"/>
      <c r="IG67" s="41"/>
      <c r="IH67" s="45"/>
      <c r="II67" s="45"/>
      <c r="IJ67" s="45"/>
      <c r="IK67" s="45"/>
      <c r="IL67" s="41"/>
      <c r="IM67" s="46"/>
      <c r="IN67" s="46"/>
      <c r="IO67" s="46"/>
      <c r="IP67" s="19"/>
      <c r="IQ67" s="41"/>
      <c r="IR67" s="18"/>
      <c r="IS67" s="47"/>
      <c r="IT67" s="41"/>
    </row>
    <row r="68" spans="1:254" s="42" customFormat="1" ht="12.75">
      <c r="A68" s="20" t="s">
        <v>203</v>
      </c>
      <c r="B68" s="20"/>
      <c r="C68" s="21"/>
      <c r="D68" s="22">
        <f>IF(MOD(SUM($M68+$T68+$AA68+$AH68+$AO68+$AV68),1)&gt;=0.6,INT(SUM($M68+$T68+$AA68+$AH68+$AO68+$AV68))+1+MOD(SUM($M68+$T68+$AA68+$AH68+$AO68+$AV68),1)-0.6,SUM($M68+$T68+$AA68+$AH68+$AO68+$AV68))</f>
        <v>20</v>
      </c>
      <c r="E68" s="23">
        <f>$N68+$U68+$AB68+$AI68+$AP68+$AW68</f>
        <v>2</v>
      </c>
      <c r="F68" s="24">
        <f>$O68+$V68+$AC68+$AJ68+$AQ68+$AX68</f>
        <v>136</v>
      </c>
      <c r="G68" s="23">
        <f>$P68+$W68+$AD68+$AK68+$AR68+$AY68</f>
        <v>4</v>
      </c>
      <c r="H68" s="23">
        <f>$Q68+X68+AE68+AL68+AS68+AZ68</f>
        <v>0</v>
      </c>
      <c r="I68" s="25" t="s">
        <v>30</v>
      </c>
      <c r="J68" s="22">
        <f>IF(G68&lt;&gt;0,F68/G68,"")</f>
        <v>34</v>
      </c>
      <c r="K68" s="22">
        <f>IF(D68&lt;&gt;0,F68/D68,"")</f>
        <v>6.8</v>
      </c>
      <c r="L68" s="22">
        <f>IF(G68&lt;&gt;0,(INT(D68)*6+(10*(D68-INT(D68))))/G68,"")</f>
        <v>30</v>
      </c>
      <c r="M68" s="26"/>
      <c r="N68" s="26"/>
      <c r="O68" s="26"/>
      <c r="P68" s="26"/>
      <c r="Q68" s="26"/>
      <c r="R68" s="26"/>
      <c r="S68" s="28">
        <f>IF(P68&lt;&gt;0,O68/P68,"")</f>
      </c>
      <c r="T68" s="29"/>
      <c r="U68" s="29"/>
      <c r="V68" s="29"/>
      <c r="W68" s="29"/>
      <c r="X68" s="29"/>
      <c r="Y68" s="29"/>
      <c r="Z68" s="31">
        <f>IF(W68&lt;&gt;0,V68/W68,"")</f>
      </c>
      <c r="AA68" s="32"/>
      <c r="AB68" s="32"/>
      <c r="AC68" s="32"/>
      <c r="AD68" s="33"/>
      <c r="AE68" s="33"/>
      <c r="AF68" s="33"/>
      <c r="AG68" s="28">
        <f>IF(AD68&lt;&gt;0,AC68/AD68,"")</f>
      </c>
      <c r="AH68" s="34"/>
      <c r="AI68" s="34"/>
      <c r="AJ68" s="34"/>
      <c r="AK68" s="34"/>
      <c r="AL68" s="34"/>
      <c r="AM68" s="34"/>
      <c r="AN68" s="35">
        <f>IF(AK68&lt;&gt;0,AJ68/AK68,"")</f>
      </c>
      <c r="AO68" s="36">
        <v>20</v>
      </c>
      <c r="AP68" s="36">
        <v>2</v>
      </c>
      <c r="AQ68" s="36">
        <v>136</v>
      </c>
      <c r="AR68" s="36">
        <v>4</v>
      </c>
      <c r="AS68" s="36"/>
      <c r="AT68" s="48" t="s">
        <v>30</v>
      </c>
      <c r="AU68" s="37">
        <f>IF(AR68&lt;&gt;0,AQ68/AR68,"")</f>
        <v>34</v>
      </c>
      <c r="AV68" s="38"/>
      <c r="AW68" s="38"/>
      <c r="AX68" s="39"/>
      <c r="AY68" s="40"/>
      <c r="AZ68" s="40"/>
      <c r="BA68" s="40"/>
      <c r="BB68" s="39">
        <f>IF(AY68&lt;&gt;0,AX68/AY68,"")</f>
      </c>
      <c r="BC68" s="41"/>
      <c r="BD68" s="41"/>
      <c r="BI68" s="41"/>
      <c r="BN68" s="41"/>
      <c r="BO68" s="43"/>
      <c r="BP68" s="43"/>
      <c r="BQ68" s="43"/>
      <c r="BR68" s="44"/>
      <c r="BS68" s="41"/>
      <c r="BT68" s="45"/>
      <c r="BU68" s="45"/>
      <c r="BV68" s="45"/>
      <c r="BW68" s="45"/>
      <c r="BX68" s="41"/>
      <c r="BY68" s="46"/>
      <c r="BZ68" s="46"/>
      <c r="CA68" s="46"/>
      <c r="CB68" s="19"/>
      <c r="CC68" s="41"/>
      <c r="CD68" s="18"/>
      <c r="CE68" s="47"/>
      <c r="CF68" s="41"/>
      <c r="CJ68" s="41"/>
      <c r="CK68" s="41"/>
      <c r="CL68" s="41"/>
      <c r="CQ68" s="41"/>
      <c r="CV68" s="41"/>
      <c r="CW68" s="43"/>
      <c r="CX68" s="43"/>
      <c r="CY68" s="43"/>
      <c r="CZ68" s="44"/>
      <c r="DA68" s="41"/>
      <c r="DB68" s="45"/>
      <c r="DC68" s="45"/>
      <c r="DD68" s="45"/>
      <c r="DE68" s="45"/>
      <c r="DF68" s="41"/>
      <c r="DG68" s="46"/>
      <c r="DH68" s="46"/>
      <c r="DI68" s="46"/>
      <c r="DJ68" s="19"/>
      <c r="DK68" s="41"/>
      <c r="DL68" s="18"/>
      <c r="DM68" s="47"/>
      <c r="DN68" s="41"/>
      <c r="DR68" s="41"/>
      <c r="DS68" s="41"/>
      <c r="DT68" s="41"/>
      <c r="DY68" s="41"/>
      <c r="ED68" s="41"/>
      <c r="EE68" s="43"/>
      <c r="EF68" s="43"/>
      <c r="EG68" s="43"/>
      <c r="EH68" s="44"/>
      <c r="EI68" s="41"/>
      <c r="EJ68" s="45"/>
      <c r="EK68" s="45"/>
      <c r="EL68" s="45"/>
      <c r="EM68" s="45"/>
      <c r="EN68" s="41"/>
      <c r="EO68" s="46"/>
      <c r="EP68" s="46"/>
      <c r="EQ68" s="46"/>
      <c r="ER68" s="19"/>
      <c r="ES68" s="41"/>
      <c r="ET68" s="18"/>
      <c r="EU68" s="47"/>
      <c r="EV68" s="41"/>
      <c r="EZ68" s="41"/>
      <c r="FA68" s="41"/>
      <c r="FB68" s="41"/>
      <c r="FG68" s="41"/>
      <c r="FL68" s="41"/>
      <c r="FM68" s="43"/>
      <c r="FN68" s="43"/>
      <c r="FO68" s="43"/>
      <c r="FP68" s="44"/>
      <c r="FQ68" s="41"/>
      <c r="FR68" s="45"/>
      <c r="FS68" s="45"/>
      <c r="FT68" s="45"/>
      <c r="FU68" s="45"/>
      <c r="FV68" s="41"/>
      <c r="FW68" s="46"/>
      <c r="FX68" s="46"/>
      <c r="FY68" s="46"/>
      <c r="FZ68" s="19"/>
      <c r="GA68" s="41"/>
      <c r="GB68" s="18"/>
      <c r="GC68" s="47"/>
      <c r="GD68" s="41"/>
      <c r="GH68" s="41"/>
      <c r="GI68" s="41"/>
      <c r="GJ68" s="41"/>
      <c r="GO68" s="41"/>
      <c r="GT68" s="41"/>
      <c r="GU68" s="43"/>
      <c r="GV68" s="43"/>
      <c r="GW68" s="43"/>
      <c r="GX68" s="44"/>
      <c r="GY68" s="41"/>
      <c r="GZ68" s="45"/>
      <c r="HA68" s="45"/>
      <c r="HB68" s="45"/>
      <c r="HC68" s="45"/>
      <c r="HD68" s="41"/>
      <c r="HE68" s="46"/>
      <c r="HF68" s="46"/>
      <c r="HG68" s="46"/>
      <c r="HH68" s="19"/>
      <c r="HI68" s="41"/>
      <c r="HJ68" s="18"/>
      <c r="HK68" s="47"/>
      <c r="HL68" s="41"/>
      <c r="HP68" s="41"/>
      <c r="HQ68" s="41"/>
      <c r="HR68" s="41"/>
      <c r="HW68" s="41"/>
      <c r="IB68" s="41"/>
      <c r="IC68" s="43"/>
      <c r="ID68" s="43"/>
      <c r="IE68" s="43"/>
      <c r="IF68" s="44"/>
      <c r="IG68" s="41"/>
      <c r="IH68" s="45"/>
      <c r="II68" s="45"/>
      <c r="IJ68" s="45"/>
      <c r="IK68" s="45"/>
      <c r="IL68" s="41"/>
      <c r="IM68" s="46"/>
      <c r="IN68" s="46"/>
      <c r="IO68" s="46"/>
      <c r="IP68" s="19"/>
      <c r="IQ68" s="41"/>
      <c r="IR68" s="18"/>
      <c r="IS68" s="47"/>
      <c r="IT68" s="41"/>
    </row>
    <row r="69" spans="1:254" s="42" customFormat="1" ht="12.75">
      <c r="A69" s="20" t="s">
        <v>204</v>
      </c>
      <c r="B69" s="20"/>
      <c r="C69" s="21"/>
      <c r="D69" s="22">
        <f>IF(MOD(SUM($M69+$T69+$AA69+$AH69+$AO69+$AV69),1)&gt;=0.6,INT(SUM($M69+$T69+$AA69+$AH69+$AO69+$AV69))+1+MOD(SUM($M69+$T69+$AA69+$AH69+$AO69+$AV69),1)-0.6,SUM($M69+$T69+$AA69+$AH69+$AO69+$AV69))</f>
        <v>78.2</v>
      </c>
      <c r="E69" s="23">
        <f>$N69+$U69+$AB69+$AI69+$AP69+$AW69</f>
        <v>8</v>
      </c>
      <c r="F69" s="24">
        <f>$O69+$V69+$AC69+$AJ69+$AQ69+$AX69</f>
        <v>358</v>
      </c>
      <c r="G69" s="23">
        <f>$P69+$W69+$AD69+$AK69+$AR69+$AY69</f>
        <v>20</v>
      </c>
      <c r="H69" s="23">
        <f>$Q69+X69+AE69+AL69+AS69+AZ69</f>
        <v>0</v>
      </c>
      <c r="I69" s="25" t="s">
        <v>205</v>
      </c>
      <c r="J69" s="22">
        <f>IF(G69&lt;&gt;0,F69/G69,"")</f>
        <v>17.9</v>
      </c>
      <c r="K69" s="22">
        <f>IF(D69&lt;&gt;0,F69/D69,"")</f>
        <v>4.578005115089514</v>
      </c>
      <c r="L69" s="22">
        <f>IF(G69&lt;&gt;0,(INT(D69)*6+(10*(D69-INT(D69))))/G69,"")</f>
        <v>23.5</v>
      </c>
      <c r="M69" s="26"/>
      <c r="N69" s="26"/>
      <c r="O69" s="26"/>
      <c r="P69" s="26"/>
      <c r="Q69" s="26"/>
      <c r="R69" s="26"/>
      <c r="S69" s="28">
        <f>IF(P69&lt;&gt;0,O69/P69,"")</f>
      </c>
      <c r="T69" s="29">
        <v>2.3</v>
      </c>
      <c r="U69" s="29">
        <v>1</v>
      </c>
      <c r="V69" s="29">
        <v>8</v>
      </c>
      <c r="W69" s="29">
        <v>2</v>
      </c>
      <c r="X69" s="29"/>
      <c r="Y69" s="30" t="s">
        <v>206</v>
      </c>
      <c r="Z69" s="31">
        <f>IF(W69&lt;&gt;0,V69/W69,"")</f>
        <v>4</v>
      </c>
      <c r="AA69" s="32">
        <v>27.5</v>
      </c>
      <c r="AB69" s="32">
        <v>3</v>
      </c>
      <c r="AC69" s="32">
        <v>152</v>
      </c>
      <c r="AD69" s="33">
        <v>5</v>
      </c>
      <c r="AE69" s="33"/>
      <c r="AF69" s="33" t="s">
        <v>207</v>
      </c>
      <c r="AG69" s="28">
        <f>IF(AD69&lt;&gt;0,AC69/AD69,"")</f>
        <v>30.4</v>
      </c>
      <c r="AH69" s="34">
        <v>38</v>
      </c>
      <c r="AI69" s="34">
        <v>2</v>
      </c>
      <c r="AJ69" s="34">
        <v>161</v>
      </c>
      <c r="AK69" s="34">
        <v>10</v>
      </c>
      <c r="AL69" s="34"/>
      <c r="AM69" s="34" t="s">
        <v>205</v>
      </c>
      <c r="AN69" s="35">
        <f>IF(AK69&lt;&gt;0,AJ69/AK69,"")</f>
        <v>16.1</v>
      </c>
      <c r="AO69" s="36">
        <v>10</v>
      </c>
      <c r="AP69" s="36">
        <v>2</v>
      </c>
      <c r="AQ69" s="36">
        <v>37</v>
      </c>
      <c r="AR69" s="36">
        <v>3</v>
      </c>
      <c r="AS69" s="36"/>
      <c r="AT69" s="48" t="s">
        <v>208</v>
      </c>
      <c r="AU69" s="37">
        <f>IF(AR69&lt;&gt;0,AQ69/AR69,"")</f>
        <v>12.333333333333334</v>
      </c>
      <c r="AV69" s="38"/>
      <c r="AW69" s="38"/>
      <c r="AX69" s="39"/>
      <c r="AY69" s="40"/>
      <c r="AZ69" s="40"/>
      <c r="BA69" s="40"/>
      <c r="BB69" s="39">
        <f>IF(AY69&lt;&gt;0,AX69/AY69,"")</f>
      </c>
      <c r="BC69" s="41"/>
      <c r="BD69" s="41"/>
      <c r="BI69" s="41"/>
      <c r="BN69" s="41"/>
      <c r="BO69" s="43"/>
      <c r="BP69" s="43"/>
      <c r="BQ69" s="43"/>
      <c r="BR69" s="44"/>
      <c r="BS69" s="41"/>
      <c r="BT69" s="45"/>
      <c r="BU69" s="45"/>
      <c r="BV69" s="45"/>
      <c r="BW69" s="45"/>
      <c r="BX69" s="41"/>
      <c r="BY69" s="46"/>
      <c r="BZ69" s="46"/>
      <c r="CA69" s="46"/>
      <c r="CB69" s="19"/>
      <c r="CC69" s="41"/>
      <c r="CD69" s="18"/>
      <c r="CE69" s="47"/>
      <c r="CF69" s="41"/>
      <c r="CJ69" s="41"/>
      <c r="CK69" s="41"/>
      <c r="CL69" s="41"/>
      <c r="CQ69" s="41"/>
      <c r="CV69" s="41"/>
      <c r="CW69" s="43"/>
      <c r="CX69" s="43"/>
      <c r="CY69" s="43"/>
      <c r="CZ69" s="44"/>
      <c r="DA69" s="41"/>
      <c r="DB69" s="45"/>
      <c r="DC69" s="45"/>
      <c r="DD69" s="45"/>
      <c r="DE69" s="45"/>
      <c r="DF69" s="41"/>
      <c r="DG69" s="46"/>
      <c r="DH69" s="46"/>
      <c r="DI69" s="46"/>
      <c r="DJ69" s="19"/>
      <c r="DK69" s="41"/>
      <c r="DL69" s="18"/>
      <c r="DM69" s="47"/>
      <c r="DN69" s="41"/>
      <c r="DR69" s="41"/>
      <c r="DS69" s="41"/>
      <c r="DT69" s="41"/>
      <c r="DY69" s="41"/>
      <c r="ED69" s="41"/>
      <c r="EE69" s="43"/>
      <c r="EF69" s="43"/>
      <c r="EG69" s="43"/>
      <c r="EH69" s="44"/>
      <c r="EI69" s="41"/>
      <c r="EJ69" s="45"/>
      <c r="EK69" s="45"/>
      <c r="EL69" s="45"/>
      <c r="EM69" s="45"/>
      <c r="EN69" s="41"/>
      <c r="EO69" s="46"/>
      <c r="EP69" s="46"/>
      <c r="EQ69" s="46"/>
      <c r="ER69" s="19"/>
      <c r="ES69" s="41"/>
      <c r="ET69" s="18"/>
      <c r="EU69" s="47"/>
      <c r="EV69" s="41"/>
      <c r="EZ69" s="41"/>
      <c r="FA69" s="41"/>
      <c r="FB69" s="41"/>
      <c r="FG69" s="41"/>
      <c r="FL69" s="41"/>
      <c r="FM69" s="43"/>
      <c r="FN69" s="43"/>
      <c r="FO69" s="43"/>
      <c r="FP69" s="44"/>
      <c r="FQ69" s="41"/>
      <c r="FR69" s="45"/>
      <c r="FS69" s="45"/>
      <c r="FT69" s="45"/>
      <c r="FU69" s="45"/>
      <c r="FV69" s="41"/>
      <c r="FW69" s="46"/>
      <c r="FX69" s="46"/>
      <c r="FY69" s="46"/>
      <c r="FZ69" s="19"/>
      <c r="GA69" s="41"/>
      <c r="GB69" s="18"/>
      <c r="GC69" s="47"/>
      <c r="GD69" s="41"/>
      <c r="GH69" s="41"/>
      <c r="GI69" s="41"/>
      <c r="GJ69" s="41"/>
      <c r="GO69" s="41"/>
      <c r="GT69" s="41"/>
      <c r="GU69" s="43"/>
      <c r="GV69" s="43"/>
      <c r="GW69" s="43"/>
      <c r="GX69" s="44"/>
      <c r="GY69" s="41"/>
      <c r="GZ69" s="45"/>
      <c r="HA69" s="45"/>
      <c r="HB69" s="45"/>
      <c r="HC69" s="45"/>
      <c r="HD69" s="41"/>
      <c r="HE69" s="46"/>
      <c r="HF69" s="46"/>
      <c r="HG69" s="46"/>
      <c r="HH69" s="19"/>
      <c r="HI69" s="41"/>
      <c r="HJ69" s="18"/>
      <c r="HK69" s="47"/>
      <c r="HL69" s="41"/>
      <c r="HP69" s="41"/>
      <c r="HQ69" s="41"/>
      <c r="HR69" s="41"/>
      <c r="HW69" s="41"/>
      <c r="IB69" s="41"/>
      <c r="IC69" s="43"/>
      <c r="ID69" s="43"/>
      <c r="IE69" s="43"/>
      <c r="IF69" s="44"/>
      <c r="IG69" s="41"/>
      <c r="IH69" s="45"/>
      <c r="II69" s="45"/>
      <c r="IJ69" s="45"/>
      <c r="IK69" s="45"/>
      <c r="IL69" s="41"/>
      <c r="IM69" s="46"/>
      <c r="IN69" s="46"/>
      <c r="IO69" s="46"/>
      <c r="IP69" s="19"/>
      <c r="IQ69" s="41"/>
      <c r="IR69" s="18"/>
      <c r="IS69" s="47"/>
      <c r="IT69" s="41"/>
    </row>
    <row r="70" spans="1:254" s="42" customFormat="1" ht="12.75">
      <c r="A70" s="20" t="s">
        <v>209</v>
      </c>
      <c r="B70" s="20"/>
      <c r="C70" s="21"/>
      <c r="D70" s="22">
        <f>IF(MOD(SUM($M70+$T70+$AA70+$AH70+$AO70+$AV70),1)&gt;=0.6,INT(SUM($M70+$T70+$AA70+$AH70+$AO70+$AV70))+1+MOD(SUM($M70+$T70+$AA70+$AH70+$AO70+$AV70),1)-0.6,SUM($M70+$T70+$AA70+$AH70+$AO70+$AV70))</f>
        <v>25</v>
      </c>
      <c r="E70" s="23">
        <f>$N70+$U70+$AB70+$AI70+$AP70+$AW70</f>
        <v>1</v>
      </c>
      <c r="F70" s="24">
        <f>$O70+$V70+$AC70+$AJ70+$AQ70+$AX70</f>
        <v>114</v>
      </c>
      <c r="G70" s="23">
        <f>$P70+$W70+$AD70+$AK70+$AR70+$AY70</f>
        <v>4</v>
      </c>
      <c r="H70" s="23">
        <f>$Q70+X70+AE70+AL70+AS70+AZ70</f>
        <v>0</v>
      </c>
      <c r="I70" s="25" t="s">
        <v>210</v>
      </c>
      <c r="J70" s="22">
        <f>IF(G70&lt;&gt;0,F70/G70,"")</f>
        <v>28.5</v>
      </c>
      <c r="K70" s="22">
        <f>IF(D70&lt;&gt;0,F70/D70,"")</f>
        <v>4.56</v>
      </c>
      <c r="L70" s="22">
        <f>IF(G70&lt;&gt;0,(INT(D70)*6+(10*(D70-INT(D70))))/G70,"")</f>
        <v>37.5</v>
      </c>
      <c r="M70" s="26"/>
      <c r="N70" s="26"/>
      <c r="O70" s="26"/>
      <c r="P70" s="26"/>
      <c r="Q70" s="26"/>
      <c r="R70" s="26"/>
      <c r="S70" s="28">
        <f>IF(P70&lt;&gt;0,O70/P70,"")</f>
      </c>
      <c r="T70" s="29"/>
      <c r="U70" s="29"/>
      <c r="V70" s="29"/>
      <c r="W70" s="29"/>
      <c r="X70" s="29"/>
      <c r="Y70" s="29"/>
      <c r="Z70" s="31">
        <f>IF(W70&lt;&gt;0,V70/W70,"")</f>
      </c>
      <c r="AA70" s="32">
        <v>5</v>
      </c>
      <c r="AB70" s="32">
        <v>0</v>
      </c>
      <c r="AC70" s="32">
        <v>34</v>
      </c>
      <c r="AD70" s="33">
        <v>1</v>
      </c>
      <c r="AE70" s="33"/>
      <c r="AF70" s="33" t="s">
        <v>211</v>
      </c>
      <c r="AG70" s="28">
        <f>IF(AD70&lt;&gt;0,AC70/AD70,"")</f>
        <v>34</v>
      </c>
      <c r="AH70" s="34">
        <v>20</v>
      </c>
      <c r="AI70" s="34">
        <v>1</v>
      </c>
      <c r="AJ70" s="34">
        <v>80</v>
      </c>
      <c r="AK70" s="34">
        <v>3</v>
      </c>
      <c r="AL70" s="34"/>
      <c r="AM70" s="34" t="s">
        <v>210</v>
      </c>
      <c r="AN70" s="35">
        <f>IF(AK70&lt;&gt;0,AJ70/AK70,"")</f>
        <v>26.666666666666668</v>
      </c>
      <c r="AO70" s="36"/>
      <c r="AP70" s="36"/>
      <c r="AQ70" s="36"/>
      <c r="AR70" s="36"/>
      <c r="AS70" s="36"/>
      <c r="AT70" s="36"/>
      <c r="AU70" s="37">
        <f>IF(AR70&lt;&gt;0,AQ70/AR70,"")</f>
      </c>
      <c r="AV70" s="38"/>
      <c r="AW70" s="38"/>
      <c r="AX70" s="39"/>
      <c r="AY70" s="40"/>
      <c r="AZ70" s="40"/>
      <c r="BA70" s="40"/>
      <c r="BB70" s="39">
        <f>IF(AY70&lt;&gt;0,AX70/AY70,"")</f>
      </c>
      <c r="BC70" s="41"/>
      <c r="BD70" s="41"/>
      <c r="BI70" s="41"/>
      <c r="BN70" s="41"/>
      <c r="BO70" s="43"/>
      <c r="BP70" s="43"/>
      <c r="BQ70" s="43"/>
      <c r="BR70" s="44"/>
      <c r="BS70" s="41"/>
      <c r="BT70" s="45"/>
      <c r="BU70" s="45"/>
      <c r="BV70" s="45"/>
      <c r="BW70" s="45"/>
      <c r="BX70" s="41"/>
      <c r="BY70" s="46"/>
      <c r="BZ70" s="46"/>
      <c r="CA70" s="46"/>
      <c r="CB70" s="19"/>
      <c r="CC70" s="41"/>
      <c r="CD70" s="18"/>
      <c r="CE70" s="47"/>
      <c r="CF70" s="41"/>
      <c r="CJ70" s="41"/>
      <c r="CK70" s="41"/>
      <c r="CL70" s="41"/>
      <c r="CQ70" s="41"/>
      <c r="CV70" s="41"/>
      <c r="CW70" s="43"/>
      <c r="CX70" s="43"/>
      <c r="CY70" s="43"/>
      <c r="CZ70" s="44"/>
      <c r="DA70" s="41"/>
      <c r="DB70" s="45"/>
      <c r="DC70" s="45"/>
      <c r="DD70" s="45"/>
      <c r="DE70" s="45"/>
      <c r="DF70" s="41"/>
      <c r="DG70" s="46"/>
      <c r="DH70" s="46"/>
      <c r="DI70" s="46"/>
      <c r="DJ70" s="19"/>
      <c r="DK70" s="41"/>
      <c r="DL70" s="18"/>
      <c r="DM70" s="47"/>
      <c r="DN70" s="41"/>
      <c r="DR70" s="41"/>
      <c r="DS70" s="41"/>
      <c r="DT70" s="41"/>
      <c r="DY70" s="41"/>
      <c r="ED70" s="41"/>
      <c r="EE70" s="43"/>
      <c r="EF70" s="43"/>
      <c r="EG70" s="43"/>
      <c r="EH70" s="44"/>
      <c r="EI70" s="41"/>
      <c r="EJ70" s="45"/>
      <c r="EK70" s="45"/>
      <c r="EL70" s="45"/>
      <c r="EM70" s="45"/>
      <c r="EN70" s="41"/>
      <c r="EO70" s="46"/>
      <c r="EP70" s="46"/>
      <c r="EQ70" s="46"/>
      <c r="ER70" s="19"/>
      <c r="ES70" s="41"/>
      <c r="ET70" s="18"/>
      <c r="EU70" s="47"/>
      <c r="EV70" s="41"/>
      <c r="EZ70" s="41"/>
      <c r="FA70" s="41"/>
      <c r="FB70" s="41"/>
      <c r="FG70" s="41"/>
      <c r="FL70" s="41"/>
      <c r="FM70" s="43"/>
      <c r="FN70" s="43"/>
      <c r="FO70" s="43"/>
      <c r="FP70" s="44"/>
      <c r="FQ70" s="41"/>
      <c r="FR70" s="45"/>
      <c r="FS70" s="45"/>
      <c r="FT70" s="45"/>
      <c r="FU70" s="45"/>
      <c r="FV70" s="41"/>
      <c r="FW70" s="46"/>
      <c r="FX70" s="46"/>
      <c r="FY70" s="46"/>
      <c r="FZ70" s="19"/>
      <c r="GA70" s="41"/>
      <c r="GB70" s="18"/>
      <c r="GC70" s="47"/>
      <c r="GD70" s="41"/>
      <c r="GH70" s="41"/>
      <c r="GI70" s="41"/>
      <c r="GJ70" s="41"/>
      <c r="GO70" s="41"/>
      <c r="GT70" s="41"/>
      <c r="GU70" s="43"/>
      <c r="GV70" s="43"/>
      <c r="GW70" s="43"/>
      <c r="GX70" s="44"/>
      <c r="GY70" s="41"/>
      <c r="GZ70" s="45"/>
      <c r="HA70" s="45"/>
      <c r="HB70" s="45"/>
      <c r="HC70" s="45"/>
      <c r="HD70" s="41"/>
      <c r="HE70" s="46"/>
      <c r="HF70" s="46"/>
      <c r="HG70" s="46"/>
      <c r="HH70" s="19"/>
      <c r="HI70" s="41"/>
      <c r="HJ70" s="18"/>
      <c r="HK70" s="47"/>
      <c r="HL70" s="41"/>
      <c r="HP70" s="41"/>
      <c r="HQ70" s="41"/>
      <c r="HR70" s="41"/>
      <c r="HW70" s="41"/>
      <c r="IB70" s="41"/>
      <c r="IC70" s="43"/>
      <c r="ID70" s="43"/>
      <c r="IE70" s="43"/>
      <c r="IF70" s="44"/>
      <c r="IG70" s="41"/>
      <c r="IH70" s="45"/>
      <c r="II70" s="45"/>
      <c r="IJ70" s="45"/>
      <c r="IK70" s="45"/>
      <c r="IL70" s="41"/>
      <c r="IM70" s="46"/>
      <c r="IN70" s="46"/>
      <c r="IO70" s="46"/>
      <c r="IP70" s="19"/>
      <c r="IQ70" s="41"/>
      <c r="IR70" s="18"/>
      <c r="IS70" s="47"/>
      <c r="IT70" s="41"/>
    </row>
    <row r="71" spans="1:254" s="42" customFormat="1" ht="12.75">
      <c r="A71" s="20" t="s">
        <v>212</v>
      </c>
      <c r="B71" s="20"/>
      <c r="C71" s="21"/>
      <c r="D71" s="22">
        <f>IF(MOD(SUM($M71+$T71+$AA71+$AH71+$AO71+$AV71),1)&gt;=0.6,INT(SUM($M71+$T71+$AA71+$AH71+$AO71+$AV71))+1+MOD(SUM($M71+$T71+$AA71+$AH71+$AO71+$AV71),1)-0.6,SUM($M71+$T71+$AA71+$AH71+$AO71+$AV71))</f>
        <v>10</v>
      </c>
      <c r="E71" s="23">
        <f>$N71+$U71+$AB71+$AI71+$AP71+$AW71</f>
        <v>0</v>
      </c>
      <c r="F71" s="24">
        <f>$O71+$V71+$AC71+$AJ71+$AQ71+$AX71</f>
        <v>65</v>
      </c>
      <c r="G71" s="23">
        <f>$P71+$W71+$AD71+$AK71+$AR71+$AY71</f>
        <v>2</v>
      </c>
      <c r="H71" s="23">
        <f>$Q71+X71+AE71+AL71+AS71+AZ71</f>
        <v>0</v>
      </c>
      <c r="I71" s="25" t="s">
        <v>163</v>
      </c>
      <c r="J71" s="22">
        <f>IF(G71&lt;&gt;0,F71/G71,"")</f>
        <v>32.5</v>
      </c>
      <c r="K71" s="22">
        <f>IF(D71&lt;&gt;0,F71/D71,"")</f>
        <v>6.5</v>
      </c>
      <c r="L71" s="22">
        <f>IF(G71&lt;&gt;0,(INT(D71)*6+(10*(D71-INT(D71))))/G71,"")</f>
        <v>30</v>
      </c>
      <c r="M71" s="26"/>
      <c r="N71" s="26"/>
      <c r="O71" s="26"/>
      <c r="P71" s="26"/>
      <c r="Q71" s="26"/>
      <c r="R71" s="26"/>
      <c r="S71" s="28">
        <f>IF(P71&lt;&gt;0,O71/P71,"")</f>
      </c>
      <c r="T71" s="29"/>
      <c r="U71" s="29"/>
      <c r="V71" s="29"/>
      <c r="W71" s="29"/>
      <c r="X71" s="29"/>
      <c r="Y71" s="29"/>
      <c r="Z71" s="31">
        <f>IF(W71&lt;&gt;0,V71/W71,"")</f>
      </c>
      <c r="AA71" s="32">
        <v>6</v>
      </c>
      <c r="AB71" s="32">
        <v>0</v>
      </c>
      <c r="AC71" s="32">
        <v>28</v>
      </c>
      <c r="AD71" s="33">
        <v>1</v>
      </c>
      <c r="AE71" s="33"/>
      <c r="AF71" s="33" t="s">
        <v>163</v>
      </c>
      <c r="AG71" s="28">
        <f>IF(AD71&lt;&gt;0,AC71/AD71,"")</f>
        <v>28</v>
      </c>
      <c r="AH71" s="34"/>
      <c r="AI71" s="34"/>
      <c r="AJ71" s="34"/>
      <c r="AK71" s="34"/>
      <c r="AL71" s="34"/>
      <c r="AM71" s="34"/>
      <c r="AN71" s="35">
        <f>IF(AK71&lt;&gt;0,AJ71/AK71,"")</f>
      </c>
      <c r="AO71" s="36">
        <v>4</v>
      </c>
      <c r="AP71" s="36">
        <v>0</v>
      </c>
      <c r="AQ71" s="36">
        <v>37</v>
      </c>
      <c r="AR71" s="36">
        <v>1</v>
      </c>
      <c r="AS71" s="36"/>
      <c r="AT71" s="48" t="s">
        <v>213</v>
      </c>
      <c r="AU71" s="37">
        <f>IF(AR71&lt;&gt;0,AQ71/AR71,"")</f>
        <v>37</v>
      </c>
      <c r="AV71" s="38"/>
      <c r="AW71" s="38"/>
      <c r="AX71" s="39"/>
      <c r="AY71" s="40"/>
      <c r="AZ71" s="40"/>
      <c r="BA71" s="40"/>
      <c r="BB71" s="39">
        <f>IF(AY71&lt;&gt;0,AX71/AY71,"")</f>
      </c>
      <c r="BC71" s="41"/>
      <c r="BD71" s="41"/>
      <c r="BI71" s="41"/>
      <c r="BN71" s="41"/>
      <c r="BO71" s="43"/>
      <c r="BP71" s="43"/>
      <c r="BQ71" s="43"/>
      <c r="BR71" s="44"/>
      <c r="BS71" s="41"/>
      <c r="BT71" s="45"/>
      <c r="BU71" s="45"/>
      <c r="BV71" s="45"/>
      <c r="BW71" s="45"/>
      <c r="BX71" s="41"/>
      <c r="BY71" s="46"/>
      <c r="BZ71" s="46"/>
      <c r="CA71" s="46"/>
      <c r="CB71" s="19"/>
      <c r="CC71" s="41"/>
      <c r="CD71" s="18"/>
      <c r="CE71" s="47"/>
      <c r="CF71" s="41"/>
      <c r="CJ71" s="41"/>
      <c r="CK71" s="41"/>
      <c r="CL71" s="41"/>
      <c r="CQ71" s="41"/>
      <c r="CV71" s="41"/>
      <c r="CW71" s="43"/>
      <c r="CX71" s="43"/>
      <c r="CY71" s="43"/>
      <c r="CZ71" s="44"/>
      <c r="DA71" s="41"/>
      <c r="DB71" s="45"/>
      <c r="DC71" s="45"/>
      <c r="DD71" s="45"/>
      <c r="DE71" s="45"/>
      <c r="DF71" s="41"/>
      <c r="DG71" s="46"/>
      <c r="DH71" s="46"/>
      <c r="DI71" s="46"/>
      <c r="DJ71" s="19"/>
      <c r="DK71" s="41"/>
      <c r="DL71" s="18"/>
      <c r="DM71" s="47"/>
      <c r="DN71" s="41"/>
      <c r="DR71" s="41"/>
      <c r="DS71" s="41"/>
      <c r="DT71" s="41"/>
      <c r="DY71" s="41"/>
      <c r="ED71" s="41"/>
      <c r="EE71" s="43"/>
      <c r="EF71" s="43"/>
      <c r="EG71" s="43"/>
      <c r="EH71" s="44"/>
      <c r="EI71" s="41"/>
      <c r="EJ71" s="45"/>
      <c r="EK71" s="45"/>
      <c r="EL71" s="45"/>
      <c r="EM71" s="45"/>
      <c r="EN71" s="41"/>
      <c r="EO71" s="46"/>
      <c r="EP71" s="46"/>
      <c r="EQ71" s="46"/>
      <c r="ER71" s="19"/>
      <c r="ES71" s="41"/>
      <c r="ET71" s="18"/>
      <c r="EU71" s="47"/>
      <c r="EV71" s="41"/>
      <c r="EZ71" s="41"/>
      <c r="FA71" s="41"/>
      <c r="FB71" s="41"/>
      <c r="FG71" s="41"/>
      <c r="FL71" s="41"/>
      <c r="FM71" s="43"/>
      <c r="FN71" s="43"/>
      <c r="FO71" s="43"/>
      <c r="FP71" s="44"/>
      <c r="FQ71" s="41"/>
      <c r="FR71" s="45"/>
      <c r="FS71" s="45"/>
      <c r="FT71" s="45"/>
      <c r="FU71" s="45"/>
      <c r="FV71" s="41"/>
      <c r="FW71" s="46"/>
      <c r="FX71" s="46"/>
      <c r="FY71" s="46"/>
      <c r="FZ71" s="19"/>
      <c r="GA71" s="41"/>
      <c r="GB71" s="18"/>
      <c r="GC71" s="47"/>
      <c r="GD71" s="41"/>
      <c r="GH71" s="41"/>
      <c r="GI71" s="41"/>
      <c r="GJ71" s="41"/>
      <c r="GO71" s="41"/>
      <c r="GT71" s="41"/>
      <c r="GU71" s="43"/>
      <c r="GV71" s="43"/>
      <c r="GW71" s="43"/>
      <c r="GX71" s="44"/>
      <c r="GY71" s="41"/>
      <c r="GZ71" s="45"/>
      <c r="HA71" s="45"/>
      <c r="HB71" s="45"/>
      <c r="HC71" s="45"/>
      <c r="HD71" s="41"/>
      <c r="HE71" s="46"/>
      <c r="HF71" s="46"/>
      <c r="HG71" s="46"/>
      <c r="HH71" s="19"/>
      <c r="HI71" s="41"/>
      <c r="HJ71" s="18"/>
      <c r="HK71" s="47"/>
      <c r="HL71" s="41"/>
      <c r="HP71" s="41"/>
      <c r="HQ71" s="41"/>
      <c r="HR71" s="41"/>
      <c r="HW71" s="41"/>
      <c r="IB71" s="41"/>
      <c r="IC71" s="43"/>
      <c r="ID71" s="43"/>
      <c r="IE71" s="43"/>
      <c r="IF71" s="44"/>
      <c r="IG71" s="41"/>
      <c r="IH71" s="45"/>
      <c r="II71" s="45"/>
      <c r="IJ71" s="45"/>
      <c r="IK71" s="45"/>
      <c r="IL71" s="41"/>
      <c r="IM71" s="46"/>
      <c r="IN71" s="46"/>
      <c r="IO71" s="46"/>
      <c r="IP71" s="19"/>
      <c r="IQ71" s="41"/>
      <c r="IR71" s="18"/>
      <c r="IS71" s="47"/>
      <c r="IT71" s="41"/>
    </row>
    <row r="72" spans="1:254" s="42" customFormat="1" ht="12.75">
      <c r="A72" s="20" t="s">
        <v>214</v>
      </c>
      <c r="B72" s="20"/>
      <c r="C72" s="21"/>
      <c r="D72" s="22">
        <f>IF(MOD(SUM($M72+$T72+$AA72+$AH72+$AO72+$AV72),1)&gt;=0.6,INT(SUM($M72+$T72+$AA72+$AH72+$AO72+$AV72))+1+MOD(SUM($M72+$T72+$AA72+$AH72+$AO72+$AV72),1)-0.6,SUM($M72+$T72+$AA72+$AH72+$AO72+$AV72))</f>
        <v>17</v>
      </c>
      <c r="E72" s="23">
        <f>$N72+$U72+$AB72+$AI72+$AP72+$AW72</f>
        <v>0</v>
      </c>
      <c r="F72" s="24">
        <f>$O72+$V72+$AC72+$AJ72+$AQ72+$AX72</f>
        <v>81</v>
      </c>
      <c r="G72" s="23">
        <f>$P72+$W72+$AD72+$AK72+$AR72+$AY72</f>
        <v>4</v>
      </c>
      <c r="H72" s="23">
        <f>$Q72+X72+AE72+AL72+AS72+AZ72</f>
        <v>0</v>
      </c>
      <c r="I72" s="25" t="s">
        <v>215</v>
      </c>
      <c r="J72" s="22">
        <f>IF(G72&lt;&gt;0,F72/G72,"")</f>
        <v>20.25</v>
      </c>
      <c r="K72" s="22">
        <f>IF(D72&lt;&gt;0,F72/D72,"")</f>
        <v>4.764705882352941</v>
      </c>
      <c r="L72" s="22">
        <f>IF(G72&lt;&gt;0,(INT(D72)*6+(10*(D72-INT(D72))))/G72,"")</f>
        <v>25.5</v>
      </c>
      <c r="M72" s="26"/>
      <c r="N72" s="26"/>
      <c r="O72" s="26"/>
      <c r="P72" s="26"/>
      <c r="Q72" s="26"/>
      <c r="R72" s="26"/>
      <c r="S72" s="28">
        <f>IF(P72&lt;&gt;0,O72/P72,"")</f>
      </c>
      <c r="T72" s="29"/>
      <c r="U72" s="29"/>
      <c r="V72" s="29"/>
      <c r="W72" s="29"/>
      <c r="X72" s="29"/>
      <c r="Y72" s="29"/>
      <c r="Z72" s="31">
        <f>IF(W72&lt;&gt;0,V72/W72,"")</f>
      </c>
      <c r="AA72" s="32"/>
      <c r="AB72" s="32"/>
      <c r="AC72" s="32"/>
      <c r="AD72" s="33"/>
      <c r="AE72" s="33"/>
      <c r="AF72" s="33"/>
      <c r="AG72" s="28">
        <f>IF(AD72&lt;&gt;0,AC72/AD72,"")</f>
      </c>
      <c r="AH72" s="34">
        <v>17</v>
      </c>
      <c r="AI72" s="34">
        <v>0</v>
      </c>
      <c r="AJ72" s="34">
        <v>81</v>
      </c>
      <c r="AK72" s="34">
        <v>4</v>
      </c>
      <c r="AL72" s="34"/>
      <c r="AM72" s="34" t="s">
        <v>215</v>
      </c>
      <c r="AN72" s="35">
        <f>IF(AK72&lt;&gt;0,AJ72/AK72,"")</f>
        <v>20.25</v>
      </c>
      <c r="AO72" s="36"/>
      <c r="AP72" s="36"/>
      <c r="AQ72" s="36"/>
      <c r="AR72" s="36"/>
      <c r="AS72" s="36"/>
      <c r="AT72" s="36"/>
      <c r="AU72" s="37">
        <f>IF(AR72&lt;&gt;0,AQ72/AR72,"")</f>
      </c>
      <c r="AV72" s="38"/>
      <c r="AW72" s="38"/>
      <c r="AX72" s="39"/>
      <c r="AY72" s="40"/>
      <c r="AZ72" s="40"/>
      <c r="BA72" s="40"/>
      <c r="BB72" s="39">
        <f>IF(AY72&lt;&gt;0,AX72/AY72,"")</f>
      </c>
      <c r="BC72" s="41"/>
      <c r="BD72" s="41"/>
      <c r="BI72" s="41"/>
      <c r="BN72" s="41"/>
      <c r="BO72" s="43"/>
      <c r="BP72" s="43"/>
      <c r="BQ72" s="43"/>
      <c r="BR72" s="44"/>
      <c r="BS72" s="41"/>
      <c r="BT72" s="45"/>
      <c r="BU72" s="45"/>
      <c r="BV72" s="45"/>
      <c r="BW72" s="45"/>
      <c r="BX72" s="41"/>
      <c r="BY72" s="46"/>
      <c r="BZ72" s="46"/>
      <c r="CA72" s="46"/>
      <c r="CB72" s="19"/>
      <c r="CC72" s="41"/>
      <c r="CD72" s="18"/>
      <c r="CE72" s="47"/>
      <c r="CF72" s="41"/>
      <c r="CJ72" s="41"/>
      <c r="CK72" s="41"/>
      <c r="CL72" s="41"/>
      <c r="CQ72" s="41"/>
      <c r="CV72" s="41"/>
      <c r="CW72" s="43"/>
      <c r="CX72" s="43"/>
      <c r="CY72" s="43"/>
      <c r="CZ72" s="44"/>
      <c r="DA72" s="41"/>
      <c r="DB72" s="45"/>
      <c r="DC72" s="45"/>
      <c r="DD72" s="45"/>
      <c r="DE72" s="45"/>
      <c r="DF72" s="41"/>
      <c r="DG72" s="46"/>
      <c r="DH72" s="46"/>
      <c r="DI72" s="46"/>
      <c r="DJ72" s="19"/>
      <c r="DK72" s="41"/>
      <c r="DL72" s="18"/>
      <c r="DM72" s="47"/>
      <c r="DN72" s="41"/>
      <c r="DR72" s="41"/>
      <c r="DS72" s="41"/>
      <c r="DT72" s="41"/>
      <c r="DY72" s="41"/>
      <c r="ED72" s="41"/>
      <c r="EE72" s="43"/>
      <c r="EF72" s="43"/>
      <c r="EG72" s="43"/>
      <c r="EH72" s="44"/>
      <c r="EI72" s="41"/>
      <c r="EJ72" s="45"/>
      <c r="EK72" s="45"/>
      <c r="EL72" s="45"/>
      <c r="EM72" s="45"/>
      <c r="EN72" s="41"/>
      <c r="EO72" s="46"/>
      <c r="EP72" s="46"/>
      <c r="EQ72" s="46"/>
      <c r="ER72" s="19"/>
      <c r="ES72" s="41"/>
      <c r="ET72" s="18"/>
      <c r="EU72" s="47"/>
      <c r="EV72" s="41"/>
      <c r="EZ72" s="41"/>
      <c r="FA72" s="41"/>
      <c r="FB72" s="41"/>
      <c r="FG72" s="41"/>
      <c r="FL72" s="41"/>
      <c r="FM72" s="43"/>
      <c r="FN72" s="43"/>
      <c r="FO72" s="43"/>
      <c r="FP72" s="44"/>
      <c r="FQ72" s="41"/>
      <c r="FR72" s="45"/>
      <c r="FS72" s="45"/>
      <c r="FT72" s="45"/>
      <c r="FU72" s="45"/>
      <c r="FV72" s="41"/>
      <c r="FW72" s="46"/>
      <c r="FX72" s="46"/>
      <c r="FY72" s="46"/>
      <c r="FZ72" s="19"/>
      <c r="GA72" s="41"/>
      <c r="GB72" s="18"/>
      <c r="GC72" s="47"/>
      <c r="GD72" s="41"/>
      <c r="GH72" s="41"/>
      <c r="GI72" s="41"/>
      <c r="GJ72" s="41"/>
      <c r="GO72" s="41"/>
      <c r="GT72" s="41"/>
      <c r="GU72" s="43"/>
      <c r="GV72" s="43"/>
      <c r="GW72" s="43"/>
      <c r="GX72" s="44"/>
      <c r="GY72" s="41"/>
      <c r="GZ72" s="45"/>
      <c r="HA72" s="45"/>
      <c r="HB72" s="45"/>
      <c r="HC72" s="45"/>
      <c r="HD72" s="41"/>
      <c r="HE72" s="46"/>
      <c r="HF72" s="46"/>
      <c r="HG72" s="46"/>
      <c r="HH72" s="19"/>
      <c r="HI72" s="41"/>
      <c r="HJ72" s="18"/>
      <c r="HK72" s="47"/>
      <c r="HL72" s="41"/>
      <c r="HP72" s="41"/>
      <c r="HQ72" s="41"/>
      <c r="HR72" s="41"/>
      <c r="HW72" s="41"/>
      <c r="IB72" s="41"/>
      <c r="IC72" s="43"/>
      <c r="ID72" s="43"/>
      <c r="IE72" s="43"/>
      <c r="IF72" s="44"/>
      <c r="IG72" s="41"/>
      <c r="IH72" s="45"/>
      <c r="II72" s="45"/>
      <c r="IJ72" s="45"/>
      <c r="IK72" s="45"/>
      <c r="IL72" s="41"/>
      <c r="IM72" s="46"/>
      <c r="IN72" s="46"/>
      <c r="IO72" s="46"/>
      <c r="IP72" s="19"/>
      <c r="IQ72" s="41"/>
      <c r="IR72" s="18"/>
      <c r="IS72" s="47"/>
      <c r="IT72" s="41"/>
    </row>
    <row r="73" spans="1:254" s="42" customFormat="1" ht="12.75">
      <c r="A73" s="20" t="s">
        <v>216</v>
      </c>
      <c r="B73" s="20"/>
      <c r="C73" s="21"/>
      <c r="D73" s="22">
        <f>IF(MOD(SUM($M73+$T73+$AA73+$AH73+$AO73+$AV73),1)&gt;=0.6,INT(SUM($M73+$T73+$AA73+$AH73+$AO73+$AV73))+1+MOD(SUM($M73+$T73+$AA73+$AH73+$AO73+$AV73),1)-0.6,SUM($M73+$T73+$AA73+$AH73+$AO73+$AV73))</f>
        <v>7.5</v>
      </c>
      <c r="E73" s="23">
        <f>$N73+$U73+$AB73+$AI73+$AP73+$AW73</f>
        <v>0</v>
      </c>
      <c r="F73" s="24">
        <f>$O73+$V73+$AC73+$AJ73+$AQ73+$AX73</f>
        <v>26</v>
      </c>
      <c r="G73" s="23">
        <f>$P73+$W73+$AD73+$AK73+$AR73+$AY73</f>
        <v>1</v>
      </c>
      <c r="H73" s="23">
        <f>$Q73+X73+AE73+AL73+AS73+AZ73</f>
        <v>0</v>
      </c>
      <c r="I73" s="25" t="s">
        <v>217</v>
      </c>
      <c r="J73" s="22">
        <f>IF(G73&lt;&gt;0,F73/G73,"")</f>
        <v>26</v>
      </c>
      <c r="K73" s="22">
        <f>IF(D73&lt;&gt;0,F73/D73,"")</f>
        <v>3.466666666666667</v>
      </c>
      <c r="L73" s="22">
        <f>IF(G73&lt;&gt;0,(INT(D73)*6+(10*(D73-INT(D73))))/G73,"")</f>
        <v>47</v>
      </c>
      <c r="M73" s="26"/>
      <c r="N73" s="26"/>
      <c r="O73" s="26"/>
      <c r="P73" s="26"/>
      <c r="Q73" s="26"/>
      <c r="R73" s="26"/>
      <c r="S73" s="28">
        <f>IF(P73&lt;&gt;0,O73/P73,"")</f>
      </c>
      <c r="T73" s="29">
        <v>7.5</v>
      </c>
      <c r="U73" s="29">
        <v>0</v>
      </c>
      <c r="V73" s="29">
        <v>26</v>
      </c>
      <c r="W73" s="29">
        <v>1</v>
      </c>
      <c r="X73" s="29"/>
      <c r="Y73" s="30" t="s">
        <v>218</v>
      </c>
      <c r="Z73" s="31">
        <f>IF(W73&lt;&gt;0,V73/W73,"")</f>
        <v>26</v>
      </c>
      <c r="AA73" s="32"/>
      <c r="AB73" s="32"/>
      <c r="AC73" s="32"/>
      <c r="AD73" s="33"/>
      <c r="AE73" s="33"/>
      <c r="AF73" s="33"/>
      <c r="AG73" s="28">
        <f>IF(AD73&lt;&gt;0,AC73/AD73,"")</f>
      </c>
      <c r="AH73" s="34"/>
      <c r="AI73" s="34"/>
      <c r="AJ73" s="34"/>
      <c r="AK73" s="34"/>
      <c r="AL73" s="34"/>
      <c r="AM73" s="34"/>
      <c r="AN73" s="35">
        <f>IF(AK73&lt;&gt;0,AJ73/AK73,"")</f>
      </c>
      <c r="AO73" s="36"/>
      <c r="AP73" s="36"/>
      <c r="AQ73" s="36"/>
      <c r="AR73" s="36"/>
      <c r="AS73" s="36"/>
      <c r="AT73" s="36"/>
      <c r="AU73" s="37">
        <f>IF(AR73&lt;&gt;0,AQ73/AR73,"")</f>
      </c>
      <c r="AV73" s="38"/>
      <c r="AW73" s="38"/>
      <c r="AX73" s="39"/>
      <c r="AY73" s="40"/>
      <c r="AZ73" s="40"/>
      <c r="BA73" s="40"/>
      <c r="BB73" s="39">
        <f>IF(AY73&lt;&gt;0,AX73/AY73,"")</f>
      </c>
      <c r="BC73" s="41"/>
      <c r="BD73" s="41"/>
      <c r="BI73" s="41"/>
      <c r="BN73" s="41"/>
      <c r="BO73" s="43"/>
      <c r="BP73" s="43"/>
      <c r="BQ73" s="43"/>
      <c r="BR73" s="44"/>
      <c r="BS73" s="41"/>
      <c r="BT73" s="45"/>
      <c r="BU73" s="45"/>
      <c r="BV73" s="45"/>
      <c r="BW73" s="45"/>
      <c r="BX73" s="41"/>
      <c r="BY73" s="46"/>
      <c r="BZ73" s="46"/>
      <c r="CA73" s="46"/>
      <c r="CB73" s="19"/>
      <c r="CC73" s="41"/>
      <c r="CD73" s="18"/>
      <c r="CE73" s="47"/>
      <c r="CF73" s="41"/>
      <c r="CJ73" s="41"/>
      <c r="CK73" s="41"/>
      <c r="CL73" s="41"/>
      <c r="CQ73" s="41"/>
      <c r="CV73" s="41"/>
      <c r="CW73" s="43"/>
      <c r="CX73" s="43"/>
      <c r="CY73" s="43"/>
      <c r="CZ73" s="44"/>
      <c r="DA73" s="41"/>
      <c r="DB73" s="45"/>
      <c r="DC73" s="45"/>
      <c r="DD73" s="45"/>
      <c r="DE73" s="45"/>
      <c r="DF73" s="41"/>
      <c r="DG73" s="46"/>
      <c r="DH73" s="46"/>
      <c r="DI73" s="46"/>
      <c r="DJ73" s="19"/>
      <c r="DK73" s="41"/>
      <c r="DL73" s="18"/>
      <c r="DM73" s="47"/>
      <c r="DN73" s="41"/>
      <c r="DR73" s="41"/>
      <c r="DS73" s="41"/>
      <c r="DT73" s="41"/>
      <c r="DY73" s="41"/>
      <c r="ED73" s="41"/>
      <c r="EE73" s="43"/>
      <c r="EF73" s="43"/>
      <c r="EG73" s="43"/>
      <c r="EH73" s="44"/>
      <c r="EI73" s="41"/>
      <c r="EJ73" s="45"/>
      <c r="EK73" s="45"/>
      <c r="EL73" s="45"/>
      <c r="EM73" s="45"/>
      <c r="EN73" s="41"/>
      <c r="EO73" s="46"/>
      <c r="EP73" s="46"/>
      <c r="EQ73" s="46"/>
      <c r="ER73" s="19"/>
      <c r="ES73" s="41"/>
      <c r="ET73" s="18"/>
      <c r="EU73" s="47"/>
      <c r="EV73" s="41"/>
      <c r="EZ73" s="41"/>
      <c r="FA73" s="41"/>
      <c r="FB73" s="41"/>
      <c r="FG73" s="41"/>
      <c r="FL73" s="41"/>
      <c r="FM73" s="43"/>
      <c r="FN73" s="43"/>
      <c r="FO73" s="43"/>
      <c r="FP73" s="44"/>
      <c r="FQ73" s="41"/>
      <c r="FR73" s="45"/>
      <c r="FS73" s="45"/>
      <c r="FT73" s="45"/>
      <c r="FU73" s="45"/>
      <c r="FV73" s="41"/>
      <c r="FW73" s="46"/>
      <c r="FX73" s="46"/>
      <c r="FY73" s="46"/>
      <c r="FZ73" s="19"/>
      <c r="GA73" s="41"/>
      <c r="GB73" s="18"/>
      <c r="GC73" s="47"/>
      <c r="GD73" s="41"/>
      <c r="GH73" s="41"/>
      <c r="GI73" s="41"/>
      <c r="GJ73" s="41"/>
      <c r="GO73" s="41"/>
      <c r="GT73" s="41"/>
      <c r="GU73" s="43"/>
      <c r="GV73" s="43"/>
      <c r="GW73" s="43"/>
      <c r="GX73" s="44"/>
      <c r="GY73" s="41"/>
      <c r="GZ73" s="45"/>
      <c r="HA73" s="45"/>
      <c r="HB73" s="45"/>
      <c r="HC73" s="45"/>
      <c r="HD73" s="41"/>
      <c r="HE73" s="46"/>
      <c r="HF73" s="46"/>
      <c r="HG73" s="46"/>
      <c r="HH73" s="19"/>
      <c r="HI73" s="41"/>
      <c r="HJ73" s="18"/>
      <c r="HK73" s="47"/>
      <c r="HL73" s="41"/>
      <c r="HP73" s="41"/>
      <c r="HQ73" s="41"/>
      <c r="HR73" s="41"/>
      <c r="HW73" s="41"/>
      <c r="IB73" s="41"/>
      <c r="IC73" s="43"/>
      <c r="ID73" s="43"/>
      <c r="IE73" s="43"/>
      <c r="IF73" s="44"/>
      <c r="IG73" s="41"/>
      <c r="IH73" s="45"/>
      <c r="II73" s="45"/>
      <c r="IJ73" s="45"/>
      <c r="IK73" s="45"/>
      <c r="IL73" s="41"/>
      <c r="IM73" s="46"/>
      <c r="IN73" s="46"/>
      <c r="IO73" s="46"/>
      <c r="IP73" s="19"/>
      <c r="IQ73" s="41"/>
      <c r="IR73" s="18"/>
      <c r="IS73" s="47"/>
      <c r="IT73" s="41"/>
    </row>
    <row r="74" spans="1:254" s="42" customFormat="1" ht="12.75">
      <c r="A74" s="20" t="s">
        <v>219</v>
      </c>
      <c r="B74" s="20"/>
      <c r="C74" s="21"/>
      <c r="D74" s="22">
        <f>IF(MOD(SUM($M74+$T74+$AA74+$AH74+$AO74+$AV74),1)&gt;=0.6,INT(SUM($M74+$T74+$AA74+$AH74+$AO74+$AV74))+1+MOD(SUM($M74+$T74+$AA74+$AH74+$AO74+$AV74),1)-0.6,SUM($M74+$T74+$AA74+$AH74+$AO74+$AV74))</f>
        <v>12</v>
      </c>
      <c r="E74" s="23">
        <f>$N74+$U74+$AB74+$AI74+$AP74+$AW74</f>
        <v>6</v>
      </c>
      <c r="F74" s="24">
        <f>$O74+$V74+$AC74+$AJ74+$AQ74+$AX74</f>
        <v>16</v>
      </c>
      <c r="G74" s="23">
        <f>$P74+$W74+$AD74+$AK74+$AR74+$AY74</f>
        <v>2</v>
      </c>
      <c r="H74" s="23">
        <f>$Q74+X74+AE74+AL74+AS74+AZ74</f>
        <v>0</v>
      </c>
      <c r="I74" s="25" t="s">
        <v>220</v>
      </c>
      <c r="J74" s="22">
        <f>IF(G74&lt;&gt;0,F74/G74,"")</f>
        <v>8</v>
      </c>
      <c r="K74" s="22">
        <f>IF(D74&lt;&gt;0,F74/D74,"")</f>
        <v>1.3333333333333333</v>
      </c>
      <c r="L74" s="22">
        <f>IF(G74&lt;&gt;0,(INT(D74)*6+(10*(D74-INT(D74))))/G74,"")</f>
        <v>36</v>
      </c>
      <c r="M74" s="26"/>
      <c r="N74" s="26"/>
      <c r="O74" s="26"/>
      <c r="P74" s="26"/>
      <c r="Q74" s="26"/>
      <c r="R74" s="26"/>
      <c r="S74" s="28">
        <f>IF(P74&lt;&gt;0,O74/P74,"")</f>
      </c>
      <c r="T74" s="29">
        <v>12</v>
      </c>
      <c r="U74" s="29">
        <v>6</v>
      </c>
      <c r="V74" s="29">
        <v>16</v>
      </c>
      <c r="W74" s="29">
        <v>2</v>
      </c>
      <c r="X74" s="29"/>
      <c r="Y74" s="30" t="s">
        <v>220</v>
      </c>
      <c r="Z74" s="31">
        <f>IF(W74&lt;&gt;0,V74/W74,"")</f>
        <v>8</v>
      </c>
      <c r="AA74" s="32"/>
      <c r="AB74" s="32"/>
      <c r="AC74" s="32"/>
      <c r="AD74" s="33"/>
      <c r="AE74" s="33"/>
      <c r="AF74" s="33"/>
      <c r="AG74" s="28">
        <f>IF(AD74&lt;&gt;0,AC74/AD74,"")</f>
      </c>
      <c r="AH74" s="34"/>
      <c r="AI74" s="34"/>
      <c r="AJ74" s="34"/>
      <c r="AK74" s="34"/>
      <c r="AL74" s="34"/>
      <c r="AM74" s="34"/>
      <c r="AN74" s="35">
        <f>IF(AK74&lt;&gt;0,AJ74/AK74,"")</f>
      </c>
      <c r="AO74" s="36"/>
      <c r="AP74" s="36"/>
      <c r="AQ74" s="36"/>
      <c r="AR74" s="36"/>
      <c r="AS74" s="36"/>
      <c r="AT74" s="36"/>
      <c r="AU74" s="37">
        <f>IF(AR74&lt;&gt;0,AQ74/AR74,"")</f>
      </c>
      <c r="AV74" s="38"/>
      <c r="AW74" s="38"/>
      <c r="AX74" s="39"/>
      <c r="AY74" s="40"/>
      <c r="AZ74" s="40"/>
      <c r="BA74" s="40"/>
      <c r="BB74" s="39">
        <f>IF(AY74&lt;&gt;0,AX74/AY74,"")</f>
      </c>
      <c r="BC74" s="41"/>
      <c r="BD74" s="41"/>
      <c r="BI74" s="41"/>
      <c r="BN74" s="41"/>
      <c r="BO74" s="43"/>
      <c r="BP74" s="43"/>
      <c r="BQ74" s="43"/>
      <c r="BR74" s="44"/>
      <c r="BS74" s="41"/>
      <c r="BT74" s="45"/>
      <c r="BU74" s="45"/>
      <c r="BV74" s="45"/>
      <c r="BW74" s="45"/>
      <c r="BX74" s="41"/>
      <c r="BY74" s="46"/>
      <c r="BZ74" s="46"/>
      <c r="CA74" s="46"/>
      <c r="CB74" s="19"/>
      <c r="CC74" s="41"/>
      <c r="CD74" s="18"/>
      <c r="CE74" s="47"/>
      <c r="CF74" s="41"/>
      <c r="CJ74" s="41"/>
      <c r="CK74" s="41"/>
      <c r="CL74" s="41"/>
      <c r="CQ74" s="41"/>
      <c r="CV74" s="41"/>
      <c r="CW74" s="43"/>
      <c r="CX74" s="43"/>
      <c r="CY74" s="43"/>
      <c r="CZ74" s="44"/>
      <c r="DA74" s="41"/>
      <c r="DB74" s="45"/>
      <c r="DC74" s="45"/>
      <c r="DD74" s="45"/>
      <c r="DE74" s="45"/>
      <c r="DF74" s="41"/>
      <c r="DG74" s="46"/>
      <c r="DH74" s="46"/>
      <c r="DI74" s="46"/>
      <c r="DJ74" s="19"/>
      <c r="DK74" s="41"/>
      <c r="DL74" s="18"/>
      <c r="DM74" s="47"/>
      <c r="DN74" s="41"/>
      <c r="DR74" s="41"/>
      <c r="DS74" s="41"/>
      <c r="DT74" s="41"/>
      <c r="DY74" s="41"/>
      <c r="ED74" s="41"/>
      <c r="EE74" s="43"/>
      <c r="EF74" s="43"/>
      <c r="EG74" s="43"/>
      <c r="EH74" s="44"/>
      <c r="EI74" s="41"/>
      <c r="EJ74" s="45"/>
      <c r="EK74" s="45"/>
      <c r="EL74" s="45"/>
      <c r="EM74" s="45"/>
      <c r="EN74" s="41"/>
      <c r="EO74" s="46"/>
      <c r="EP74" s="46"/>
      <c r="EQ74" s="46"/>
      <c r="ER74" s="19"/>
      <c r="ES74" s="41"/>
      <c r="ET74" s="18"/>
      <c r="EU74" s="47"/>
      <c r="EV74" s="41"/>
      <c r="EZ74" s="41"/>
      <c r="FA74" s="41"/>
      <c r="FB74" s="41"/>
      <c r="FG74" s="41"/>
      <c r="FL74" s="41"/>
      <c r="FM74" s="43"/>
      <c r="FN74" s="43"/>
      <c r="FO74" s="43"/>
      <c r="FP74" s="44"/>
      <c r="FQ74" s="41"/>
      <c r="FR74" s="45"/>
      <c r="FS74" s="45"/>
      <c r="FT74" s="45"/>
      <c r="FU74" s="45"/>
      <c r="FV74" s="41"/>
      <c r="FW74" s="46"/>
      <c r="FX74" s="46"/>
      <c r="FY74" s="46"/>
      <c r="FZ74" s="19"/>
      <c r="GA74" s="41"/>
      <c r="GB74" s="18"/>
      <c r="GC74" s="47"/>
      <c r="GD74" s="41"/>
      <c r="GH74" s="41"/>
      <c r="GI74" s="41"/>
      <c r="GJ74" s="41"/>
      <c r="GO74" s="41"/>
      <c r="GT74" s="41"/>
      <c r="GU74" s="43"/>
      <c r="GV74" s="43"/>
      <c r="GW74" s="43"/>
      <c r="GX74" s="44"/>
      <c r="GY74" s="41"/>
      <c r="GZ74" s="45"/>
      <c r="HA74" s="45"/>
      <c r="HB74" s="45"/>
      <c r="HC74" s="45"/>
      <c r="HD74" s="41"/>
      <c r="HE74" s="46"/>
      <c r="HF74" s="46"/>
      <c r="HG74" s="46"/>
      <c r="HH74" s="19"/>
      <c r="HI74" s="41"/>
      <c r="HJ74" s="18"/>
      <c r="HK74" s="47"/>
      <c r="HL74" s="41"/>
      <c r="HP74" s="41"/>
      <c r="HQ74" s="41"/>
      <c r="HR74" s="41"/>
      <c r="HW74" s="41"/>
      <c r="IB74" s="41"/>
      <c r="IC74" s="43"/>
      <c r="ID74" s="43"/>
      <c r="IE74" s="43"/>
      <c r="IF74" s="44"/>
      <c r="IG74" s="41"/>
      <c r="IH74" s="45"/>
      <c r="II74" s="45"/>
      <c r="IJ74" s="45"/>
      <c r="IK74" s="45"/>
      <c r="IL74" s="41"/>
      <c r="IM74" s="46"/>
      <c r="IN74" s="46"/>
      <c r="IO74" s="46"/>
      <c r="IP74" s="19"/>
      <c r="IQ74" s="41"/>
      <c r="IR74" s="18"/>
      <c r="IS74" s="47"/>
      <c r="IT74" s="41"/>
    </row>
    <row r="75" spans="1:254" s="42" customFormat="1" ht="12.75">
      <c r="A75" s="20" t="s">
        <v>221</v>
      </c>
      <c r="B75" s="20"/>
      <c r="C75" s="21"/>
      <c r="D75" s="22">
        <f>IF(MOD(SUM($M75+$T75+$AA75+$AH75+$AO75+$AV75),1)&gt;=0.6,INT(SUM($M75+$T75+$AA75+$AH75+$AO75+$AV75))+1+MOD(SUM($M75+$T75+$AA75+$AH75+$AO75+$AV75),1)-0.6,SUM($M75+$T75+$AA75+$AH75+$AO75+$AV75))</f>
        <v>4520.4</v>
      </c>
      <c r="E75" s="23">
        <f>$N75+$U75+$AB75+$AI75+$AP75+$AW75</f>
        <v>1033</v>
      </c>
      <c r="F75" s="24">
        <f>$O75+$V75+$AC75+$AJ75+$AQ75+$AX75</f>
        <v>14442</v>
      </c>
      <c r="G75" s="23">
        <f>$P75+$W75+$AD75+$AK75+$AR75+$AY75</f>
        <v>748</v>
      </c>
      <c r="H75" s="23">
        <f>$Q75+X75+AE75+AL75+AS75+AZ75</f>
        <v>26</v>
      </c>
      <c r="I75" s="25" t="s">
        <v>222</v>
      </c>
      <c r="J75" s="22">
        <f>IF(G75&lt;&gt;0,F75/G75,"")</f>
        <v>19.307486631016044</v>
      </c>
      <c r="K75" s="22">
        <f>IF(D75&lt;&gt;0,F75/D75,"")</f>
        <v>3.194850013273162</v>
      </c>
      <c r="L75" s="22">
        <f>IF(G75&lt;&gt;0,(INT(D75)*6+(10*(D75-INT(D75))))/G75,"")</f>
        <v>36.26203208556149</v>
      </c>
      <c r="M75" s="26">
        <v>3171.5</v>
      </c>
      <c r="N75" s="26">
        <v>771</v>
      </c>
      <c r="O75" s="26">
        <v>10109</v>
      </c>
      <c r="P75" s="26">
        <v>493</v>
      </c>
      <c r="Q75" s="26">
        <v>18</v>
      </c>
      <c r="R75" s="67" t="s">
        <v>222</v>
      </c>
      <c r="S75" s="28">
        <f>IF(P75&lt;&gt;0,O75/P75,"")</f>
        <v>20.505070993914806</v>
      </c>
      <c r="T75" s="29">
        <v>503</v>
      </c>
      <c r="U75" s="29">
        <v>106</v>
      </c>
      <c r="V75" s="29">
        <v>1456</v>
      </c>
      <c r="W75" s="29">
        <v>90</v>
      </c>
      <c r="X75" s="29">
        <v>2</v>
      </c>
      <c r="Y75" s="30" t="s">
        <v>223</v>
      </c>
      <c r="Z75" s="31">
        <f>IF(W75&lt;&gt;0,V75/W75,"")</f>
        <v>16.177777777777777</v>
      </c>
      <c r="AA75" s="32">
        <v>607.4</v>
      </c>
      <c r="AB75" s="32">
        <v>111</v>
      </c>
      <c r="AC75" s="32">
        <v>2107</v>
      </c>
      <c r="AD75" s="33">
        <v>119</v>
      </c>
      <c r="AE75" s="33">
        <v>4</v>
      </c>
      <c r="AF75" s="33" t="s">
        <v>224</v>
      </c>
      <c r="AG75" s="28">
        <f>IF(AD75&lt;&gt;0,AC75/AD75,"")</f>
        <v>17.705882352941178</v>
      </c>
      <c r="AH75" s="34">
        <v>145.1</v>
      </c>
      <c r="AI75" s="34">
        <v>26</v>
      </c>
      <c r="AJ75" s="34">
        <v>475</v>
      </c>
      <c r="AK75" s="34">
        <v>29</v>
      </c>
      <c r="AL75" s="34">
        <v>2</v>
      </c>
      <c r="AM75" s="34" t="s">
        <v>225</v>
      </c>
      <c r="AN75" s="35">
        <f>IF(AK75&lt;&gt;0,AJ75/AK75,"")</f>
        <v>16.379310344827587</v>
      </c>
      <c r="AO75" s="36">
        <v>71</v>
      </c>
      <c r="AP75" s="36">
        <v>19</v>
      </c>
      <c r="AQ75" s="36">
        <v>177</v>
      </c>
      <c r="AR75" s="36">
        <v>12</v>
      </c>
      <c r="AS75" s="36"/>
      <c r="AT75" s="48" t="s">
        <v>226</v>
      </c>
      <c r="AU75" s="37">
        <f>IF(AR75&lt;&gt;0,AQ75/AR75,"")</f>
        <v>14.75</v>
      </c>
      <c r="AV75" s="38">
        <v>22.4</v>
      </c>
      <c r="AW75" s="38">
        <v>0</v>
      </c>
      <c r="AX75" s="39">
        <v>118</v>
      </c>
      <c r="AY75" s="40">
        <v>5</v>
      </c>
      <c r="AZ75" s="40"/>
      <c r="BA75" s="40" t="s">
        <v>227</v>
      </c>
      <c r="BB75" s="39">
        <f>IF(AY75&lt;&gt;0,AX75/AY75,"")</f>
        <v>23.6</v>
      </c>
      <c r="BC75" s="41"/>
      <c r="BD75" s="41"/>
      <c r="BI75" s="41"/>
      <c r="BN75" s="41"/>
      <c r="BO75" s="43"/>
      <c r="BP75" s="43"/>
      <c r="BQ75" s="43"/>
      <c r="BR75" s="44"/>
      <c r="BS75" s="41"/>
      <c r="BT75" s="45"/>
      <c r="BU75" s="45"/>
      <c r="BV75" s="45"/>
      <c r="BW75" s="45"/>
      <c r="BX75" s="41"/>
      <c r="BY75" s="46"/>
      <c r="BZ75" s="46"/>
      <c r="CA75" s="46"/>
      <c r="CB75" s="19"/>
      <c r="CC75" s="41"/>
      <c r="CD75" s="18"/>
      <c r="CE75" s="47"/>
      <c r="CF75" s="41"/>
      <c r="CJ75" s="41"/>
      <c r="CK75" s="41"/>
      <c r="CL75" s="41"/>
      <c r="CQ75" s="41"/>
      <c r="CV75" s="41"/>
      <c r="CW75" s="43"/>
      <c r="CX75" s="43"/>
      <c r="CY75" s="43"/>
      <c r="CZ75" s="44"/>
      <c r="DA75" s="41"/>
      <c r="DB75" s="45"/>
      <c r="DC75" s="45"/>
      <c r="DD75" s="45"/>
      <c r="DE75" s="45"/>
      <c r="DF75" s="41"/>
      <c r="DG75" s="46"/>
      <c r="DH75" s="46"/>
      <c r="DI75" s="46"/>
      <c r="DJ75" s="19"/>
      <c r="DK75" s="41"/>
      <c r="DL75" s="18"/>
      <c r="DM75" s="47"/>
      <c r="DN75" s="41"/>
      <c r="DR75" s="41"/>
      <c r="DS75" s="41"/>
      <c r="DT75" s="41"/>
      <c r="DY75" s="41"/>
      <c r="ED75" s="41"/>
      <c r="EE75" s="43"/>
      <c r="EF75" s="43"/>
      <c r="EG75" s="43"/>
      <c r="EH75" s="44"/>
      <c r="EI75" s="41"/>
      <c r="EJ75" s="45"/>
      <c r="EK75" s="45"/>
      <c r="EL75" s="45"/>
      <c r="EM75" s="45"/>
      <c r="EN75" s="41"/>
      <c r="EO75" s="46"/>
      <c r="EP75" s="46"/>
      <c r="EQ75" s="46"/>
      <c r="ER75" s="19"/>
      <c r="ES75" s="41"/>
      <c r="ET75" s="18"/>
      <c r="EU75" s="47"/>
      <c r="EV75" s="41"/>
      <c r="EZ75" s="41"/>
      <c r="FA75" s="41"/>
      <c r="FB75" s="41"/>
      <c r="FG75" s="41"/>
      <c r="FL75" s="41"/>
      <c r="FM75" s="43"/>
      <c r="FN75" s="43"/>
      <c r="FO75" s="43"/>
      <c r="FP75" s="44"/>
      <c r="FQ75" s="41"/>
      <c r="FR75" s="45"/>
      <c r="FS75" s="45"/>
      <c r="FT75" s="45"/>
      <c r="FU75" s="45"/>
      <c r="FV75" s="41"/>
      <c r="FW75" s="46"/>
      <c r="FX75" s="46"/>
      <c r="FY75" s="46"/>
      <c r="FZ75" s="19"/>
      <c r="GA75" s="41"/>
      <c r="GB75" s="18"/>
      <c r="GC75" s="47"/>
      <c r="GD75" s="41"/>
      <c r="GH75" s="41"/>
      <c r="GI75" s="41"/>
      <c r="GJ75" s="41"/>
      <c r="GO75" s="41"/>
      <c r="GT75" s="41"/>
      <c r="GU75" s="43"/>
      <c r="GV75" s="43"/>
      <c r="GW75" s="43"/>
      <c r="GX75" s="44"/>
      <c r="GY75" s="41"/>
      <c r="GZ75" s="45"/>
      <c r="HA75" s="45"/>
      <c r="HB75" s="45"/>
      <c r="HC75" s="45"/>
      <c r="HD75" s="41"/>
      <c r="HE75" s="46"/>
      <c r="HF75" s="46"/>
      <c r="HG75" s="46"/>
      <c r="HH75" s="19"/>
      <c r="HI75" s="41"/>
      <c r="HJ75" s="18"/>
      <c r="HK75" s="47"/>
      <c r="HL75" s="41"/>
      <c r="HP75" s="41"/>
      <c r="HQ75" s="41"/>
      <c r="HR75" s="41"/>
      <c r="HW75" s="41"/>
      <c r="IB75" s="41"/>
      <c r="IC75" s="43"/>
      <c r="ID75" s="43"/>
      <c r="IE75" s="43"/>
      <c r="IF75" s="44"/>
      <c r="IG75" s="41"/>
      <c r="IH75" s="45"/>
      <c r="II75" s="45"/>
      <c r="IJ75" s="45"/>
      <c r="IK75" s="45"/>
      <c r="IL75" s="41"/>
      <c r="IM75" s="46"/>
      <c r="IN75" s="46"/>
      <c r="IO75" s="46"/>
      <c r="IP75" s="19"/>
      <c r="IQ75" s="41"/>
      <c r="IR75" s="18"/>
      <c r="IS75" s="47"/>
      <c r="IT75" s="41"/>
    </row>
    <row r="76" spans="1:254" s="42" customFormat="1" ht="12.75">
      <c r="A76" s="20" t="s">
        <v>228</v>
      </c>
      <c r="B76" s="20"/>
      <c r="C76" s="21"/>
      <c r="D76" s="22">
        <f>IF(MOD(SUM($M76+$T76+$AA76+$AH76+$AO76+$AV76),1)&gt;=0.6,INT(SUM($M76+$T76+$AA76+$AH76+$AO76+$AV76))+1+MOD(SUM($M76+$T76+$AA76+$AH76+$AO76+$AV76),1)-0.6,SUM($M76+$T76+$AA76+$AH76+$AO76+$AV76))</f>
        <v>16.3</v>
      </c>
      <c r="E76" s="23">
        <f>$N76+$U76+$AB76+$AI76+$AP76+$AW76</f>
        <v>1</v>
      </c>
      <c r="F76" s="24">
        <f>$O76+$V76+$AC76+$AJ76+$AQ76+$AX76</f>
        <v>79</v>
      </c>
      <c r="G76" s="23">
        <f>$P76+$W76+$AD76+$AK76+$AR76+$AY76</f>
        <v>6</v>
      </c>
      <c r="H76" s="23">
        <f>$Q76+X76+AE76+AL76+AS76+AZ76</f>
        <v>0</v>
      </c>
      <c r="I76" s="25" t="s">
        <v>229</v>
      </c>
      <c r="J76" s="22">
        <f>IF(G76&lt;&gt;0,F76/G76,"")</f>
        <v>13.166666666666666</v>
      </c>
      <c r="K76" s="22">
        <f>IF(D76&lt;&gt;0,F76/D76,"")</f>
        <v>4.846625766871165</v>
      </c>
      <c r="L76" s="22">
        <f>IF(G76&lt;&gt;0,(INT(D76)*6+(10*(D76-INT(D76))))/G76,"")</f>
        <v>16.5</v>
      </c>
      <c r="M76" s="26"/>
      <c r="N76" s="26"/>
      <c r="O76" s="26"/>
      <c r="P76" s="26"/>
      <c r="Q76" s="26"/>
      <c r="R76" s="26"/>
      <c r="S76" s="28">
        <f>IF(P76&lt;&gt;0,O76/P76,"")</f>
      </c>
      <c r="T76" s="29"/>
      <c r="U76" s="29"/>
      <c r="V76" s="29"/>
      <c r="W76" s="29"/>
      <c r="X76" s="29"/>
      <c r="Y76" s="29"/>
      <c r="Z76" s="31">
        <f>IF(W76&lt;&gt;0,V76/W76,"")</f>
      </c>
      <c r="AA76" s="32">
        <v>13.3</v>
      </c>
      <c r="AB76" s="32">
        <v>0</v>
      </c>
      <c r="AC76" s="32">
        <v>62</v>
      </c>
      <c r="AD76" s="33">
        <v>5</v>
      </c>
      <c r="AE76" s="33"/>
      <c r="AF76" s="33" t="s">
        <v>229</v>
      </c>
      <c r="AG76" s="28">
        <f>IF(AD76&lt;&gt;0,AC76/AD76,"")</f>
        <v>12.4</v>
      </c>
      <c r="AH76" s="34">
        <v>3</v>
      </c>
      <c r="AI76" s="34">
        <v>1</v>
      </c>
      <c r="AJ76" s="34">
        <v>17</v>
      </c>
      <c r="AK76" s="34">
        <v>1</v>
      </c>
      <c r="AL76" s="34"/>
      <c r="AM76" s="34" t="s">
        <v>230</v>
      </c>
      <c r="AN76" s="35">
        <f>IF(AK76&lt;&gt;0,AJ76/AK76,"")</f>
        <v>17</v>
      </c>
      <c r="AO76" s="36"/>
      <c r="AP76" s="36"/>
      <c r="AQ76" s="36"/>
      <c r="AR76" s="36"/>
      <c r="AS76" s="36"/>
      <c r="AT76" s="36"/>
      <c r="AU76" s="37">
        <f>IF(AR76&lt;&gt;0,AQ76/AR76,"")</f>
      </c>
      <c r="AV76" s="38"/>
      <c r="AW76" s="38"/>
      <c r="AX76" s="39"/>
      <c r="AY76" s="40"/>
      <c r="AZ76" s="40"/>
      <c r="BA76" s="40"/>
      <c r="BB76" s="39">
        <f>IF(AY76&lt;&gt;0,AX76/AY76,"")</f>
      </c>
      <c r="BC76" s="41"/>
      <c r="BD76" s="41"/>
      <c r="BI76" s="41"/>
      <c r="BN76" s="41"/>
      <c r="BO76" s="43"/>
      <c r="BP76" s="43"/>
      <c r="BQ76" s="43"/>
      <c r="BR76" s="44"/>
      <c r="BS76" s="41"/>
      <c r="BT76" s="45"/>
      <c r="BU76" s="45"/>
      <c r="BV76" s="45"/>
      <c r="BW76" s="45"/>
      <c r="BX76" s="41"/>
      <c r="BY76" s="46"/>
      <c r="BZ76" s="46"/>
      <c r="CA76" s="46"/>
      <c r="CB76" s="19"/>
      <c r="CC76" s="41"/>
      <c r="CD76" s="18"/>
      <c r="CE76" s="47"/>
      <c r="CF76" s="41"/>
      <c r="CJ76" s="41"/>
      <c r="CK76" s="41"/>
      <c r="CL76" s="41"/>
      <c r="CQ76" s="41"/>
      <c r="CV76" s="41"/>
      <c r="CW76" s="43"/>
      <c r="CX76" s="43"/>
      <c r="CY76" s="43"/>
      <c r="CZ76" s="44"/>
      <c r="DA76" s="41"/>
      <c r="DB76" s="45"/>
      <c r="DC76" s="45"/>
      <c r="DD76" s="45"/>
      <c r="DE76" s="45"/>
      <c r="DF76" s="41"/>
      <c r="DG76" s="46"/>
      <c r="DH76" s="46"/>
      <c r="DI76" s="46"/>
      <c r="DJ76" s="19"/>
      <c r="DK76" s="41"/>
      <c r="DL76" s="18"/>
      <c r="DM76" s="47"/>
      <c r="DN76" s="41"/>
      <c r="DR76" s="41"/>
      <c r="DS76" s="41"/>
      <c r="DT76" s="41"/>
      <c r="DY76" s="41"/>
      <c r="ED76" s="41"/>
      <c r="EE76" s="43"/>
      <c r="EF76" s="43"/>
      <c r="EG76" s="43"/>
      <c r="EH76" s="44"/>
      <c r="EI76" s="41"/>
      <c r="EJ76" s="45"/>
      <c r="EK76" s="45"/>
      <c r="EL76" s="45"/>
      <c r="EM76" s="45"/>
      <c r="EN76" s="41"/>
      <c r="EO76" s="46"/>
      <c r="EP76" s="46"/>
      <c r="EQ76" s="46"/>
      <c r="ER76" s="19"/>
      <c r="ES76" s="41"/>
      <c r="ET76" s="18"/>
      <c r="EU76" s="47"/>
      <c r="EV76" s="41"/>
      <c r="EZ76" s="41"/>
      <c r="FA76" s="41"/>
      <c r="FB76" s="41"/>
      <c r="FG76" s="41"/>
      <c r="FL76" s="41"/>
      <c r="FM76" s="43"/>
      <c r="FN76" s="43"/>
      <c r="FO76" s="43"/>
      <c r="FP76" s="44"/>
      <c r="FQ76" s="41"/>
      <c r="FR76" s="45"/>
      <c r="FS76" s="45"/>
      <c r="FT76" s="45"/>
      <c r="FU76" s="45"/>
      <c r="FV76" s="41"/>
      <c r="FW76" s="46"/>
      <c r="FX76" s="46"/>
      <c r="FY76" s="46"/>
      <c r="FZ76" s="19"/>
      <c r="GA76" s="41"/>
      <c r="GB76" s="18"/>
      <c r="GC76" s="47"/>
      <c r="GD76" s="41"/>
      <c r="GH76" s="41"/>
      <c r="GI76" s="41"/>
      <c r="GJ76" s="41"/>
      <c r="GO76" s="41"/>
      <c r="GT76" s="41"/>
      <c r="GU76" s="43"/>
      <c r="GV76" s="43"/>
      <c r="GW76" s="43"/>
      <c r="GX76" s="44"/>
      <c r="GY76" s="41"/>
      <c r="GZ76" s="45"/>
      <c r="HA76" s="45"/>
      <c r="HB76" s="45"/>
      <c r="HC76" s="45"/>
      <c r="HD76" s="41"/>
      <c r="HE76" s="46"/>
      <c r="HF76" s="46"/>
      <c r="HG76" s="46"/>
      <c r="HH76" s="19"/>
      <c r="HI76" s="41"/>
      <c r="HJ76" s="18"/>
      <c r="HK76" s="47"/>
      <c r="HL76" s="41"/>
      <c r="HP76" s="41"/>
      <c r="HQ76" s="41"/>
      <c r="HR76" s="41"/>
      <c r="HW76" s="41"/>
      <c r="IB76" s="41"/>
      <c r="IC76" s="43"/>
      <c r="ID76" s="43"/>
      <c r="IE76" s="43"/>
      <c r="IF76" s="44"/>
      <c r="IG76" s="41"/>
      <c r="IH76" s="45"/>
      <c r="II76" s="45"/>
      <c r="IJ76" s="45"/>
      <c r="IK76" s="45"/>
      <c r="IL76" s="41"/>
      <c r="IM76" s="46"/>
      <c r="IN76" s="46"/>
      <c r="IO76" s="46"/>
      <c r="IP76" s="19"/>
      <c r="IQ76" s="41"/>
      <c r="IR76" s="18"/>
      <c r="IS76" s="47"/>
      <c r="IT76" s="41"/>
    </row>
    <row r="77" spans="1:254" s="42" customFormat="1" ht="12.75">
      <c r="A77" s="20" t="s">
        <v>231</v>
      </c>
      <c r="B77" s="20"/>
      <c r="C77" s="21"/>
      <c r="D77" s="22">
        <f>IF(MOD(SUM($M77+$T77+$AA77+$AH77+$AO77+$AV77),1)&gt;=0.6,INT(SUM($M77+$T77+$AA77+$AH77+$AO77+$AV77))+1+MOD(SUM($M77+$T77+$AA77+$AH77+$AO77+$AV77),1)-0.6,SUM($M77+$T77+$AA77+$AH77+$AO77+$AV77))</f>
        <v>227.5</v>
      </c>
      <c r="E77" s="23">
        <f>$N77+$U77+$AB77+$AI77+$AP77+$AW77</f>
        <v>47</v>
      </c>
      <c r="F77" s="24">
        <f>$O77+$V77+$AC77+$AJ77+$AQ77+$AX77</f>
        <v>658</v>
      </c>
      <c r="G77" s="23">
        <f>$P77+$W77+$AD77+$AK77+$AR77+$AY77</f>
        <v>47</v>
      </c>
      <c r="H77" s="23">
        <f>$Q77+X77+AE77+AL77+AS77+AZ77</f>
        <v>2</v>
      </c>
      <c r="I77" s="25" t="s">
        <v>232</v>
      </c>
      <c r="J77" s="22">
        <f>IF(G77&lt;&gt;0,F77/G77,"")</f>
        <v>14</v>
      </c>
      <c r="K77" s="22">
        <f>IF(D77&lt;&gt;0,F77/D77,"")</f>
        <v>2.8923076923076922</v>
      </c>
      <c r="L77" s="22">
        <f>IF(G77&lt;&gt;0,(INT(D77)*6+(10*(D77-INT(D77))))/G77,"")</f>
        <v>29.085106382978722</v>
      </c>
      <c r="M77" s="26">
        <v>24.4</v>
      </c>
      <c r="N77" s="26">
        <v>2</v>
      </c>
      <c r="O77" s="26">
        <v>116</v>
      </c>
      <c r="P77" s="26">
        <v>2</v>
      </c>
      <c r="Q77" s="26"/>
      <c r="R77" s="27" t="s">
        <v>233</v>
      </c>
      <c r="S77" s="28">
        <f>IF(P77&lt;&gt;0,O77/P77,"")</f>
        <v>58</v>
      </c>
      <c r="T77" s="29">
        <v>144.1</v>
      </c>
      <c r="U77" s="29">
        <v>32</v>
      </c>
      <c r="V77" s="29">
        <v>414</v>
      </c>
      <c r="W77" s="29">
        <v>30</v>
      </c>
      <c r="X77" s="29">
        <v>1</v>
      </c>
      <c r="Y77" s="30" t="s">
        <v>234</v>
      </c>
      <c r="Z77" s="31">
        <f>IF(W77&lt;&gt;0,V77/W77,"")</f>
        <v>13.8</v>
      </c>
      <c r="AA77" s="32">
        <v>59</v>
      </c>
      <c r="AB77" s="32">
        <v>13</v>
      </c>
      <c r="AC77" s="32">
        <v>128</v>
      </c>
      <c r="AD77" s="33">
        <v>15</v>
      </c>
      <c r="AE77" s="33">
        <v>1</v>
      </c>
      <c r="AF77" s="33" t="s">
        <v>232</v>
      </c>
      <c r="AG77" s="28">
        <f>IF(AD77&lt;&gt;0,AC77/AD77,"")</f>
        <v>8.533333333333333</v>
      </c>
      <c r="AH77" s="34"/>
      <c r="AI77" s="34"/>
      <c r="AJ77" s="34"/>
      <c r="AK77" s="34"/>
      <c r="AL77" s="34"/>
      <c r="AM77" s="34"/>
      <c r="AN77" s="35">
        <f>IF(AK77&lt;&gt;0,AJ77/AK77,"")</f>
      </c>
      <c r="AO77" s="36"/>
      <c r="AP77" s="36"/>
      <c r="AQ77" s="36"/>
      <c r="AR77" s="36"/>
      <c r="AS77" s="36"/>
      <c r="AT77" s="36"/>
      <c r="AU77" s="37">
        <f>IF(AR77&lt;&gt;0,AQ77/AR77,"")</f>
      </c>
      <c r="AV77" s="38"/>
      <c r="AW77" s="38"/>
      <c r="AX77" s="39"/>
      <c r="AY77" s="40"/>
      <c r="AZ77" s="40"/>
      <c r="BA77" s="40"/>
      <c r="BB77" s="39">
        <f>IF(AY77&lt;&gt;0,AX77/AY77,"")</f>
      </c>
      <c r="BC77" s="41"/>
      <c r="BD77" s="41"/>
      <c r="BI77" s="41"/>
      <c r="BN77" s="41"/>
      <c r="BO77" s="43"/>
      <c r="BP77" s="43"/>
      <c r="BQ77" s="43"/>
      <c r="BR77" s="44"/>
      <c r="BS77" s="41"/>
      <c r="BT77" s="45"/>
      <c r="BU77" s="45"/>
      <c r="BV77" s="45"/>
      <c r="BW77" s="45"/>
      <c r="BX77" s="41"/>
      <c r="BY77" s="46"/>
      <c r="BZ77" s="46"/>
      <c r="CA77" s="46"/>
      <c r="CB77" s="19"/>
      <c r="CC77" s="41"/>
      <c r="CD77" s="18"/>
      <c r="CE77" s="47"/>
      <c r="CF77" s="41"/>
      <c r="CJ77" s="41"/>
      <c r="CK77" s="41"/>
      <c r="CL77" s="41"/>
      <c r="CQ77" s="41"/>
      <c r="CV77" s="41"/>
      <c r="CW77" s="43"/>
      <c r="CX77" s="43"/>
      <c r="CY77" s="43"/>
      <c r="CZ77" s="44"/>
      <c r="DA77" s="41"/>
      <c r="DB77" s="45"/>
      <c r="DC77" s="45"/>
      <c r="DD77" s="45"/>
      <c r="DE77" s="45"/>
      <c r="DF77" s="41"/>
      <c r="DG77" s="46"/>
      <c r="DH77" s="46"/>
      <c r="DI77" s="46"/>
      <c r="DJ77" s="19"/>
      <c r="DK77" s="41"/>
      <c r="DL77" s="18"/>
      <c r="DM77" s="47"/>
      <c r="DN77" s="41"/>
      <c r="DR77" s="41"/>
      <c r="DS77" s="41"/>
      <c r="DT77" s="41"/>
      <c r="DY77" s="41"/>
      <c r="ED77" s="41"/>
      <c r="EE77" s="43"/>
      <c r="EF77" s="43"/>
      <c r="EG77" s="43"/>
      <c r="EH77" s="44"/>
      <c r="EI77" s="41"/>
      <c r="EJ77" s="45"/>
      <c r="EK77" s="45"/>
      <c r="EL77" s="45"/>
      <c r="EM77" s="45"/>
      <c r="EN77" s="41"/>
      <c r="EO77" s="46"/>
      <c r="EP77" s="46"/>
      <c r="EQ77" s="46"/>
      <c r="ER77" s="19"/>
      <c r="ES77" s="41"/>
      <c r="ET77" s="18"/>
      <c r="EU77" s="47"/>
      <c r="EV77" s="41"/>
      <c r="EZ77" s="41"/>
      <c r="FA77" s="41"/>
      <c r="FB77" s="41"/>
      <c r="FG77" s="41"/>
      <c r="FL77" s="41"/>
      <c r="FM77" s="43"/>
      <c r="FN77" s="43"/>
      <c r="FO77" s="43"/>
      <c r="FP77" s="44"/>
      <c r="FQ77" s="41"/>
      <c r="FR77" s="45"/>
      <c r="FS77" s="45"/>
      <c r="FT77" s="45"/>
      <c r="FU77" s="45"/>
      <c r="FV77" s="41"/>
      <c r="FW77" s="46"/>
      <c r="FX77" s="46"/>
      <c r="FY77" s="46"/>
      <c r="FZ77" s="19"/>
      <c r="GA77" s="41"/>
      <c r="GB77" s="18"/>
      <c r="GC77" s="47"/>
      <c r="GD77" s="41"/>
      <c r="GH77" s="41"/>
      <c r="GI77" s="41"/>
      <c r="GJ77" s="41"/>
      <c r="GO77" s="41"/>
      <c r="GT77" s="41"/>
      <c r="GU77" s="43"/>
      <c r="GV77" s="43"/>
      <c r="GW77" s="43"/>
      <c r="GX77" s="44"/>
      <c r="GY77" s="41"/>
      <c r="GZ77" s="45"/>
      <c r="HA77" s="45"/>
      <c r="HB77" s="45"/>
      <c r="HC77" s="45"/>
      <c r="HD77" s="41"/>
      <c r="HE77" s="46"/>
      <c r="HF77" s="46"/>
      <c r="HG77" s="46"/>
      <c r="HH77" s="19"/>
      <c r="HI77" s="41"/>
      <c r="HJ77" s="18"/>
      <c r="HK77" s="47"/>
      <c r="HL77" s="41"/>
      <c r="HP77" s="41"/>
      <c r="HQ77" s="41"/>
      <c r="HR77" s="41"/>
      <c r="HW77" s="41"/>
      <c r="IB77" s="41"/>
      <c r="IC77" s="43"/>
      <c r="ID77" s="43"/>
      <c r="IE77" s="43"/>
      <c r="IF77" s="44"/>
      <c r="IG77" s="41"/>
      <c r="IH77" s="45"/>
      <c r="II77" s="45"/>
      <c r="IJ77" s="45"/>
      <c r="IK77" s="45"/>
      <c r="IL77" s="41"/>
      <c r="IM77" s="46"/>
      <c r="IN77" s="46"/>
      <c r="IO77" s="46"/>
      <c r="IP77" s="19"/>
      <c r="IQ77" s="41"/>
      <c r="IR77" s="18"/>
      <c r="IS77" s="47"/>
      <c r="IT77" s="41"/>
    </row>
    <row r="78" spans="1:254" s="42" customFormat="1" ht="12.75">
      <c r="A78" s="20" t="s">
        <v>235</v>
      </c>
      <c r="B78" s="20"/>
      <c r="C78" s="21"/>
      <c r="D78" s="22">
        <f>IF(MOD(SUM($M78+$T78+$AA78+$AH78+$AO78+$AV78),1)&gt;=0.6,INT(SUM($M78+$T78+$AA78+$AH78+$AO78+$AV78))+1+MOD(SUM($M78+$T78+$AA78+$AH78+$AO78+$AV78),1)-0.6,SUM($M78+$T78+$AA78+$AH78+$AO78+$AV78))</f>
        <v>45</v>
      </c>
      <c r="E78" s="23">
        <f>$N78+$U78+$AB78+$AI78+$AP78+$AW78</f>
        <v>4</v>
      </c>
      <c r="F78" s="24">
        <f>$O78+$V78+$AC78+$AJ78+$AQ78+$AX78</f>
        <v>167</v>
      </c>
      <c r="G78" s="23">
        <f>$P78+$W78+$AD78+$AK78+$AR78+$AY78</f>
        <v>8</v>
      </c>
      <c r="H78" s="23">
        <f>$Q78+X78+AE78+AL78+AS78+AZ78</f>
        <v>0</v>
      </c>
      <c r="I78" s="25" t="s">
        <v>236</v>
      </c>
      <c r="J78" s="22">
        <f>IF(G78&lt;&gt;0,F78/G78,"")</f>
        <v>20.875</v>
      </c>
      <c r="K78" s="22">
        <f>IF(D78&lt;&gt;0,F78/D78,"")</f>
        <v>3.7111111111111112</v>
      </c>
      <c r="L78" s="22">
        <f>IF(G78&lt;&gt;0,(INT(D78)*6+(10*(D78-INT(D78))))/G78,"")</f>
        <v>33.75</v>
      </c>
      <c r="M78" s="26">
        <v>32</v>
      </c>
      <c r="N78" s="26">
        <v>3</v>
      </c>
      <c r="O78" s="26">
        <v>130</v>
      </c>
      <c r="P78" s="26">
        <v>4</v>
      </c>
      <c r="Q78" s="26"/>
      <c r="R78" s="27" t="s">
        <v>237</v>
      </c>
      <c r="S78" s="28">
        <f>IF(P78&lt;&gt;0,O78/P78,"")</f>
        <v>32.5</v>
      </c>
      <c r="T78" s="29">
        <v>13</v>
      </c>
      <c r="U78" s="29">
        <v>1</v>
      </c>
      <c r="V78" s="29">
        <v>37</v>
      </c>
      <c r="W78" s="29">
        <v>4</v>
      </c>
      <c r="X78" s="29"/>
      <c r="Y78" s="30" t="s">
        <v>236</v>
      </c>
      <c r="Z78" s="31">
        <f>IF(W78&lt;&gt;0,V78/W78,"")</f>
        <v>9.25</v>
      </c>
      <c r="AA78" s="32"/>
      <c r="AB78" s="32"/>
      <c r="AC78" s="32"/>
      <c r="AD78" s="33"/>
      <c r="AE78" s="33"/>
      <c r="AF78" s="33"/>
      <c r="AG78" s="28">
        <f>IF(AD78&lt;&gt;0,AC78/AD78,"")</f>
      </c>
      <c r="AH78" s="34"/>
      <c r="AI78" s="34"/>
      <c r="AJ78" s="34"/>
      <c r="AK78" s="34"/>
      <c r="AL78" s="34"/>
      <c r="AM78" s="34"/>
      <c r="AN78" s="35">
        <f>IF(AK78&lt;&gt;0,AJ78/AK78,"")</f>
      </c>
      <c r="AO78" s="36"/>
      <c r="AP78" s="36"/>
      <c r="AQ78" s="36"/>
      <c r="AR78" s="36"/>
      <c r="AS78" s="36"/>
      <c r="AT78" s="36"/>
      <c r="AU78" s="37">
        <f>IF(AR78&lt;&gt;0,AQ78/AR78,"")</f>
      </c>
      <c r="AV78" s="38"/>
      <c r="AW78" s="38"/>
      <c r="AX78" s="39"/>
      <c r="AY78" s="40"/>
      <c r="AZ78" s="40"/>
      <c r="BA78" s="40"/>
      <c r="BB78" s="39">
        <f>IF(AY78&lt;&gt;0,AX78/AY78,"")</f>
      </c>
      <c r="BC78" s="41"/>
      <c r="BD78" s="41"/>
      <c r="BI78" s="41"/>
      <c r="BN78" s="41"/>
      <c r="BO78" s="43"/>
      <c r="BP78" s="43"/>
      <c r="BQ78" s="43"/>
      <c r="BR78" s="44"/>
      <c r="BS78" s="41"/>
      <c r="BT78" s="45"/>
      <c r="BU78" s="45"/>
      <c r="BV78" s="45"/>
      <c r="BW78" s="45"/>
      <c r="BX78" s="41"/>
      <c r="BY78" s="46"/>
      <c r="BZ78" s="46"/>
      <c r="CA78" s="46"/>
      <c r="CB78" s="19"/>
      <c r="CC78" s="41"/>
      <c r="CD78" s="18"/>
      <c r="CE78" s="47"/>
      <c r="CF78" s="41"/>
      <c r="CJ78" s="41"/>
      <c r="CK78" s="41"/>
      <c r="CL78" s="41"/>
      <c r="CQ78" s="41"/>
      <c r="CV78" s="41"/>
      <c r="CW78" s="43"/>
      <c r="CX78" s="43"/>
      <c r="CY78" s="43"/>
      <c r="CZ78" s="44"/>
      <c r="DA78" s="41"/>
      <c r="DB78" s="45"/>
      <c r="DC78" s="45"/>
      <c r="DD78" s="45"/>
      <c r="DE78" s="45"/>
      <c r="DF78" s="41"/>
      <c r="DG78" s="46"/>
      <c r="DH78" s="46"/>
      <c r="DI78" s="46"/>
      <c r="DJ78" s="19"/>
      <c r="DK78" s="41"/>
      <c r="DL78" s="18"/>
      <c r="DM78" s="47"/>
      <c r="DN78" s="41"/>
      <c r="DR78" s="41"/>
      <c r="DS78" s="41"/>
      <c r="DT78" s="41"/>
      <c r="DY78" s="41"/>
      <c r="ED78" s="41"/>
      <c r="EE78" s="43"/>
      <c r="EF78" s="43"/>
      <c r="EG78" s="43"/>
      <c r="EH78" s="44"/>
      <c r="EI78" s="41"/>
      <c r="EJ78" s="45"/>
      <c r="EK78" s="45"/>
      <c r="EL78" s="45"/>
      <c r="EM78" s="45"/>
      <c r="EN78" s="41"/>
      <c r="EO78" s="46"/>
      <c r="EP78" s="46"/>
      <c r="EQ78" s="46"/>
      <c r="ER78" s="19"/>
      <c r="ES78" s="41"/>
      <c r="ET78" s="18"/>
      <c r="EU78" s="47"/>
      <c r="EV78" s="41"/>
      <c r="EZ78" s="41"/>
      <c r="FA78" s="41"/>
      <c r="FB78" s="41"/>
      <c r="FG78" s="41"/>
      <c r="FL78" s="41"/>
      <c r="FM78" s="43"/>
      <c r="FN78" s="43"/>
      <c r="FO78" s="43"/>
      <c r="FP78" s="44"/>
      <c r="FQ78" s="41"/>
      <c r="FR78" s="45"/>
      <c r="FS78" s="45"/>
      <c r="FT78" s="45"/>
      <c r="FU78" s="45"/>
      <c r="FV78" s="41"/>
      <c r="FW78" s="46"/>
      <c r="FX78" s="46"/>
      <c r="FY78" s="46"/>
      <c r="FZ78" s="19"/>
      <c r="GA78" s="41"/>
      <c r="GB78" s="18"/>
      <c r="GC78" s="47"/>
      <c r="GD78" s="41"/>
      <c r="GH78" s="41"/>
      <c r="GI78" s="41"/>
      <c r="GJ78" s="41"/>
      <c r="GO78" s="41"/>
      <c r="GT78" s="41"/>
      <c r="GU78" s="43"/>
      <c r="GV78" s="43"/>
      <c r="GW78" s="43"/>
      <c r="GX78" s="44"/>
      <c r="GY78" s="41"/>
      <c r="GZ78" s="45"/>
      <c r="HA78" s="45"/>
      <c r="HB78" s="45"/>
      <c r="HC78" s="45"/>
      <c r="HD78" s="41"/>
      <c r="HE78" s="46"/>
      <c r="HF78" s="46"/>
      <c r="HG78" s="46"/>
      <c r="HH78" s="19"/>
      <c r="HI78" s="41"/>
      <c r="HJ78" s="18"/>
      <c r="HK78" s="47"/>
      <c r="HL78" s="41"/>
      <c r="HP78" s="41"/>
      <c r="HQ78" s="41"/>
      <c r="HR78" s="41"/>
      <c r="HW78" s="41"/>
      <c r="IB78" s="41"/>
      <c r="IC78" s="43"/>
      <c r="ID78" s="43"/>
      <c r="IE78" s="43"/>
      <c r="IF78" s="44"/>
      <c r="IG78" s="41"/>
      <c r="IH78" s="45"/>
      <c r="II78" s="45"/>
      <c r="IJ78" s="45"/>
      <c r="IK78" s="45"/>
      <c r="IL78" s="41"/>
      <c r="IM78" s="46"/>
      <c r="IN78" s="46"/>
      <c r="IO78" s="46"/>
      <c r="IP78" s="19"/>
      <c r="IQ78" s="41"/>
      <c r="IR78" s="18"/>
      <c r="IS78" s="47"/>
      <c r="IT78" s="41"/>
    </row>
    <row r="79" spans="1:254" s="42" customFormat="1" ht="12.75">
      <c r="A79" s="20" t="s">
        <v>238</v>
      </c>
      <c r="B79" s="20"/>
      <c r="C79" s="21">
        <v>306</v>
      </c>
      <c r="D79" s="22">
        <f>IF(MOD(SUM($M79+$T79+$AA79+$AH79+$AO79+$AV79),1)&gt;=0.6,INT(SUM($M79+$T79+$AA79+$AH79+$AO79+$AV79))+1+MOD(SUM($M79+$T79+$AA79+$AH79+$AO79+$AV79),1)-0.6,SUM($M79+$T79+$AA79+$AH79+$AO79+$AV79))</f>
        <v>0.4</v>
      </c>
      <c r="E79" s="23">
        <f>$N79+$U79+$AB79+$AI79+$AP79+$AW79</f>
        <v>0</v>
      </c>
      <c r="F79" s="24">
        <f>$O79+$V79+$AC79+$AJ79+$AQ79+$AX79</f>
        <v>0</v>
      </c>
      <c r="G79" s="23">
        <f>$P79+$W79+$AD79+$AK79+$AR79+$AY79</f>
        <v>1</v>
      </c>
      <c r="H79" s="23">
        <f>$Q79+X79+AE79+AL79+AS79+AZ79</f>
        <v>0</v>
      </c>
      <c r="I79" s="25" t="s">
        <v>239</v>
      </c>
      <c r="J79" s="22">
        <f>IF(G79&lt;&gt;0,F79/G79,"")</f>
        <v>0</v>
      </c>
      <c r="K79" s="22">
        <f>IF(D79&lt;&gt;0,F79/D79,"")</f>
        <v>0</v>
      </c>
      <c r="L79" s="22">
        <f>IF(G79&lt;&gt;0,(INT(D79)*6+(10*(D79-INT(D79))))/G79,"")</f>
        <v>4</v>
      </c>
      <c r="M79" s="26"/>
      <c r="N79" s="26"/>
      <c r="O79" s="26"/>
      <c r="P79" s="26"/>
      <c r="Q79" s="26"/>
      <c r="R79" s="26"/>
      <c r="S79" s="28">
        <f>IF(P79&lt;&gt;0,O79/P79,"")</f>
      </c>
      <c r="T79" s="29"/>
      <c r="U79" s="29"/>
      <c r="V79" s="29"/>
      <c r="W79" s="29"/>
      <c r="X79" s="29"/>
      <c r="Y79" s="29"/>
      <c r="Z79" s="31">
        <f>IF(W79&lt;&gt;0,V79/W79,"")</f>
      </c>
      <c r="AA79" s="32"/>
      <c r="AB79" s="32"/>
      <c r="AC79" s="32"/>
      <c r="AD79" s="33"/>
      <c r="AE79" s="33"/>
      <c r="AF79" s="33"/>
      <c r="AG79" s="28">
        <f>IF(AD79&lt;&gt;0,AC79/AD79,"")</f>
      </c>
      <c r="AH79" s="34">
        <v>0.4</v>
      </c>
      <c r="AI79" s="34">
        <v>0</v>
      </c>
      <c r="AJ79" s="34">
        <v>0</v>
      </c>
      <c r="AK79" s="34">
        <v>1</v>
      </c>
      <c r="AL79" s="34"/>
      <c r="AM79" s="34" t="s">
        <v>239</v>
      </c>
      <c r="AN79" s="35">
        <f>IF(AK79&lt;&gt;0,AJ79/AK79,"")</f>
        <v>0</v>
      </c>
      <c r="AO79" s="36"/>
      <c r="AP79" s="36"/>
      <c r="AQ79" s="36"/>
      <c r="AR79" s="36"/>
      <c r="AS79" s="36"/>
      <c r="AT79" s="36"/>
      <c r="AU79" s="37">
        <f>IF(AR79&lt;&gt;0,AQ79/AR79,"")</f>
      </c>
      <c r="AV79" s="38"/>
      <c r="AW79" s="38"/>
      <c r="AX79" s="39"/>
      <c r="AY79" s="40"/>
      <c r="AZ79" s="40"/>
      <c r="BA79" s="40"/>
      <c r="BB79" s="39">
        <f>IF(AY79&lt;&gt;0,AX79/AY79,"")</f>
      </c>
      <c r="BC79" s="41"/>
      <c r="BD79" s="41"/>
      <c r="BI79" s="41"/>
      <c r="BN79" s="41"/>
      <c r="BO79" s="43"/>
      <c r="BP79" s="43"/>
      <c r="BQ79" s="43"/>
      <c r="BR79" s="44"/>
      <c r="BS79" s="41"/>
      <c r="BT79" s="45"/>
      <c r="BU79" s="45"/>
      <c r="BV79" s="45"/>
      <c r="BW79" s="45"/>
      <c r="BX79" s="41"/>
      <c r="BY79" s="46"/>
      <c r="BZ79" s="46"/>
      <c r="CA79" s="46"/>
      <c r="CB79" s="19"/>
      <c r="CC79" s="41"/>
      <c r="CD79" s="18"/>
      <c r="CE79" s="47"/>
      <c r="CF79" s="41"/>
      <c r="CJ79" s="41"/>
      <c r="CK79" s="41"/>
      <c r="CL79" s="41"/>
      <c r="CQ79" s="41"/>
      <c r="CV79" s="41"/>
      <c r="CW79" s="43"/>
      <c r="CX79" s="43"/>
      <c r="CY79" s="43"/>
      <c r="CZ79" s="44"/>
      <c r="DA79" s="41"/>
      <c r="DB79" s="45"/>
      <c r="DC79" s="45"/>
      <c r="DD79" s="45"/>
      <c r="DE79" s="45"/>
      <c r="DF79" s="41"/>
      <c r="DG79" s="46"/>
      <c r="DH79" s="46"/>
      <c r="DI79" s="46"/>
      <c r="DJ79" s="19"/>
      <c r="DK79" s="41"/>
      <c r="DL79" s="18"/>
      <c r="DM79" s="47"/>
      <c r="DN79" s="41"/>
      <c r="DR79" s="41"/>
      <c r="DS79" s="41"/>
      <c r="DT79" s="41"/>
      <c r="DY79" s="41"/>
      <c r="ED79" s="41"/>
      <c r="EE79" s="43"/>
      <c r="EF79" s="43"/>
      <c r="EG79" s="43"/>
      <c r="EH79" s="44"/>
      <c r="EI79" s="41"/>
      <c r="EJ79" s="45"/>
      <c r="EK79" s="45"/>
      <c r="EL79" s="45"/>
      <c r="EM79" s="45"/>
      <c r="EN79" s="41"/>
      <c r="EO79" s="46"/>
      <c r="EP79" s="46"/>
      <c r="EQ79" s="46"/>
      <c r="ER79" s="19"/>
      <c r="ES79" s="41"/>
      <c r="ET79" s="18"/>
      <c r="EU79" s="47"/>
      <c r="EV79" s="41"/>
      <c r="EZ79" s="41"/>
      <c r="FA79" s="41"/>
      <c r="FB79" s="41"/>
      <c r="FG79" s="41"/>
      <c r="FL79" s="41"/>
      <c r="FM79" s="43"/>
      <c r="FN79" s="43"/>
      <c r="FO79" s="43"/>
      <c r="FP79" s="44"/>
      <c r="FQ79" s="41"/>
      <c r="FR79" s="45"/>
      <c r="FS79" s="45"/>
      <c r="FT79" s="45"/>
      <c r="FU79" s="45"/>
      <c r="FV79" s="41"/>
      <c r="FW79" s="46"/>
      <c r="FX79" s="46"/>
      <c r="FY79" s="46"/>
      <c r="FZ79" s="19"/>
      <c r="GA79" s="41"/>
      <c r="GB79" s="18"/>
      <c r="GC79" s="47"/>
      <c r="GD79" s="41"/>
      <c r="GH79" s="41"/>
      <c r="GI79" s="41"/>
      <c r="GJ79" s="41"/>
      <c r="GO79" s="41"/>
      <c r="GT79" s="41"/>
      <c r="GU79" s="43"/>
      <c r="GV79" s="43"/>
      <c r="GW79" s="43"/>
      <c r="GX79" s="44"/>
      <c r="GY79" s="41"/>
      <c r="GZ79" s="45"/>
      <c r="HA79" s="45"/>
      <c r="HB79" s="45"/>
      <c r="HC79" s="45"/>
      <c r="HD79" s="41"/>
      <c r="HE79" s="46"/>
      <c r="HF79" s="46"/>
      <c r="HG79" s="46"/>
      <c r="HH79" s="19"/>
      <c r="HI79" s="41"/>
      <c r="HJ79" s="18"/>
      <c r="HK79" s="47"/>
      <c r="HL79" s="41"/>
      <c r="HP79" s="41"/>
      <c r="HQ79" s="41"/>
      <c r="HR79" s="41"/>
      <c r="HW79" s="41"/>
      <c r="IB79" s="41"/>
      <c r="IC79" s="43"/>
      <c r="ID79" s="43"/>
      <c r="IE79" s="43"/>
      <c r="IF79" s="44"/>
      <c r="IG79" s="41"/>
      <c r="IH79" s="45"/>
      <c r="II79" s="45"/>
      <c r="IJ79" s="45"/>
      <c r="IK79" s="45"/>
      <c r="IL79" s="41"/>
      <c r="IM79" s="46"/>
      <c r="IN79" s="46"/>
      <c r="IO79" s="46"/>
      <c r="IP79" s="19"/>
      <c r="IQ79" s="41"/>
      <c r="IR79" s="18"/>
      <c r="IS79" s="47"/>
      <c r="IT79" s="41"/>
    </row>
    <row r="80" spans="1:254" s="42" customFormat="1" ht="12.75">
      <c r="A80" s="20" t="s">
        <v>240</v>
      </c>
      <c r="B80" s="20"/>
      <c r="C80" s="21"/>
      <c r="D80" s="22">
        <f>IF(MOD(SUM($M80+$T80+$AA80+$AH80+$AO80+$AV80),1)&gt;=0.6,INT(SUM($M80+$T80+$AA80+$AH80+$AO80+$AV80))+1+MOD(SUM($M80+$T80+$AA80+$AH80+$AO80+$AV80),1)-0.6,SUM($M80+$T80+$AA80+$AH80+$AO80+$AV80))</f>
        <v>23</v>
      </c>
      <c r="E80" s="23">
        <f>$N80+$U80+$AB80+$AI80+$AP80+$AW80</f>
        <v>3</v>
      </c>
      <c r="F80" s="24">
        <f>$O80+$V80+$AC80+$AJ80+$AQ80+$AX80</f>
        <v>78</v>
      </c>
      <c r="G80" s="23">
        <f>$P80+$W80+$AD80+$AK80+$AR80+$AY80</f>
        <v>7</v>
      </c>
      <c r="H80" s="23">
        <f>$Q80+X80+AE80+AL80+AS80+AZ80</f>
        <v>0</v>
      </c>
      <c r="I80" s="25" t="s">
        <v>241</v>
      </c>
      <c r="J80" s="22">
        <f>IF(G80&lt;&gt;0,F80/G80,"")</f>
        <v>11.142857142857142</v>
      </c>
      <c r="K80" s="22">
        <f>IF(D80&lt;&gt;0,F80/D80,"")</f>
        <v>3.391304347826087</v>
      </c>
      <c r="L80" s="22">
        <f>IF(G80&lt;&gt;0,(INT(D80)*6+(10*(D80-INT(D80))))/G80,"")</f>
        <v>19.714285714285715</v>
      </c>
      <c r="M80" s="26">
        <v>8</v>
      </c>
      <c r="N80" s="26">
        <v>0</v>
      </c>
      <c r="O80" s="26">
        <v>40</v>
      </c>
      <c r="P80" s="26">
        <v>1</v>
      </c>
      <c r="Q80" s="26"/>
      <c r="R80" s="27" t="s">
        <v>22</v>
      </c>
      <c r="S80" s="28">
        <f>IF(P80&lt;&gt;0,O80/P80,"")</f>
        <v>40</v>
      </c>
      <c r="T80" s="29">
        <v>15</v>
      </c>
      <c r="U80" s="29">
        <v>3</v>
      </c>
      <c r="V80" s="29">
        <v>38</v>
      </c>
      <c r="W80" s="29">
        <v>6</v>
      </c>
      <c r="X80" s="29"/>
      <c r="Y80" s="30" t="s">
        <v>242</v>
      </c>
      <c r="Z80" s="31">
        <f>IF(W80&lt;&gt;0,V80/W80,"")</f>
        <v>6.333333333333333</v>
      </c>
      <c r="AA80" s="32"/>
      <c r="AB80" s="32"/>
      <c r="AC80" s="32"/>
      <c r="AD80" s="33"/>
      <c r="AE80" s="33"/>
      <c r="AF80" s="33"/>
      <c r="AG80" s="28">
        <f>IF(AD80&lt;&gt;0,AC80/AD80,"")</f>
      </c>
      <c r="AH80" s="34"/>
      <c r="AI80" s="34"/>
      <c r="AJ80" s="34"/>
      <c r="AK80" s="34"/>
      <c r="AL80" s="34"/>
      <c r="AM80" s="34"/>
      <c r="AN80" s="35">
        <f>IF(AK80&lt;&gt;0,AJ80/AK80,"")</f>
      </c>
      <c r="AO80" s="36"/>
      <c r="AP80" s="36"/>
      <c r="AQ80" s="36"/>
      <c r="AR80" s="36"/>
      <c r="AS80" s="36"/>
      <c r="AT80" s="36"/>
      <c r="AU80" s="37">
        <f>IF(AR80&lt;&gt;0,AQ80/AR80,"")</f>
      </c>
      <c r="AV80" s="38"/>
      <c r="AW80" s="38"/>
      <c r="AX80" s="39"/>
      <c r="AY80" s="40"/>
      <c r="AZ80" s="40"/>
      <c r="BA80" s="40"/>
      <c r="BB80" s="39">
        <f>IF(AY80&lt;&gt;0,AX80/AY80,"")</f>
      </c>
      <c r="BC80" s="41"/>
      <c r="BD80" s="41"/>
      <c r="BI80" s="41"/>
      <c r="BN80" s="41"/>
      <c r="BO80" s="43"/>
      <c r="BP80" s="43"/>
      <c r="BQ80" s="43"/>
      <c r="BR80" s="44"/>
      <c r="BS80" s="41"/>
      <c r="BT80" s="45"/>
      <c r="BU80" s="45"/>
      <c r="BV80" s="45"/>
      <c r="BW80" s="45"/>
      <c r="BX80" s="41"/>
      <c r="BY80" s="46"/>
      <c r="BZ80" s="46"/>
      <c r="CA80" s="46"/>
      <c r="CB80" s="19"/>
      <c r="CC80" s="41"/>
      <c r="CD80" s="18"/>
      <c r="CE80" s="47"/>
      <c r="CF80" s="41"/>
      <c r="CJ80" s="41"/>
      <c r="CK80" s="41"/>
      <c r="CL80" s="41"/>
      <c r="CQ80" s="41"/>
      <c r="CV80" s="41"/>
      <c r="CW80" s="43"/>
      <c r="CX80" s="43"/>
      <c r="CY80" s="43"/>
      <c r="CZ80" s="44"/>
      <c r="DA80" s="41"/>
      <c r="DB80" s="45"/>
      <c r="DC80" s="45"/>
      <c r="DD80" s="45"/>
      <c r="DE80" s="45"/>
      <c r="DF80" s="41"/>
      <c r="DG80" s="46"/>
      <c r="DH80" s="46"/>
      <c r="DI80" s="46"/>
      <c r="DJ80" s="19"/>
      <c r="DK80" s="41"/>
      <c r="DL80" s="18"/>
      <c r="DM80" s="47"/>
      <c r="DN80" s="41"/>
      <c r="DR80" s="41"/>
      <c r="DS80" s="41"/>
      <c r="DT80" s="41"/>
      <c r="DY80" s="41"/>
      <c r="ED80" s="41"/>
      <c r="EE80" s="43"/>
      <c r="EF80" s="43"/>
      <c r="EG80" s="43"/>
      <c r="EH80" s="44"/>
      <c r="EI80" s="41"/>
      <c r="EJ80" s="45"/>
      <c r="EK80" s="45"/>
      <c r="EL80" s="45"/>
      <c r="EM80" s="45"/>
      <c r="EN80" s="41"/>
      <c r="EO80" s="46"/>
      <c r="EP80" s="46"/>
      <c r="EQ80" s="46"/>
      <c r="ER80" s="19"/>
      <c r="ES80" s="41"/>
      <c r="ET80" s="18"/>
      <c r="EU80" s="47"/>
      <c r="EV80" s="41"/>
      <c r="EZ80" s="41"/>
      <c r="FA80" s="41"/>
      <c r="FB80" s="41"/>
      <c r="FG80" s="41"/>
      <c r="FL80" s="41"/>
      <c r="FM80" s="43"/>
      <c r="FN80" s="43"/>
      <c r="FO80" s="43"/>
      <c r="FP80" s="44"/>
      <c r="FQ80" s="41"/>
      <c r="FR80" s="45"/>
      <c r="FS80" s="45"/>
      <c r="FT80" s="45"/>
      <c r="FU80" s="45"/>
      <c r="FV80" s="41"/>
      <c r="FW80" s="46"/>
      <c r="FX80" s="46"/>
      <c r="FY80" s="46"/>
      <c r="FZ80" s="19"/>
      <c r="GA80" s="41"/>
      <c r="GB80" s="18"/>
      <c r="GC80" s="47"/>
      <c r="GD80" s="41"/>
      <c r="GH80" s="41"/>
      <c r="GI80" s="41"/>
      <c r="GJ80" s="41"/>
      <c r="GO80" s="41"/>
      <c r="GT80" s="41"/>
      <c r="GU80" s="43"/>
      <c r="GV80" s="43"/>
      <c r="GW80" s="43"/>
      <c r="GX80" s="44"/>
      <c r="GY80" s="41"/>
      <c r="GZ80" s="45"/>
      <c r="HA80" s="45"/>
      <c r="HB80" s="45"/>
      <c r="HC80" s="45"/>
      <c r="HD80" s="41"/>
      <c r="HE80" s="46"/>
      <c r="HF80" s="46"/>
      <c r="HG80" s="46"/>
      <c r="HH80" s="19"/>
      <c r="HI80" s="41"/>
      <c r="HJ80" s="18"/>
      <c r="HK80" s="47"/>
      <c r="HL80" s="41"/>
      <c r="HP80" s="41"/>
      <c r="HQ80" s="41"/>
      <c r="HR80" s="41"/>
      <c r="HW80" s="41"/>
      <c r="IB80" s="41"/>
      <c r="IC80" s="43"/>
      <c r="ID80" s="43"/>
      <c r="IE80" s="43"/>
      <c r="IF80" s="44"/>
      <c r="IG80" s="41"/>
      <c r="IH80" s="45"/>
      <c r="II80" s="45"/>
      <c r="IJ80" s="45"/>
      <c r="IK80" s="45"/>
      <c r="IL80" s="41"/>
      <c r="IM80" s="46"/>
      <c r="IN80" s="46"/>
      <c r="IO80" s="46"/>
      <c r="IP80" s="19"/>
      <c r="IQ80" s="41"/>
      <c r="IR80" s="18"/>
      <c r="IS80" s="47"/>
      <c r="IT80" s="41"/>
    </row>
    <row r="81" spans="1:254" s="42" customFormat="1" ht="12.75">
      <c r="A81" s="20" t="s">
        <v>243</v>
      </c>
      <c r="B81" s="20"/>
      <c r="C81" s="21"/>
      <c r="D81" s="22">
        <f>IF(MOD(SUM($M81+$T81+$AA81+$AH81+$AO81+$AV81),1)&gt;=0.6,INT(SUM($M81+$T81+$AA81+$AH81+$AO81+$AV81))+1+MOD(SUM($M81+$T81+$AA81+$AH81+$AO81+$AV81),1)-0.6,SUM($M81+$T81+$AA81+$AH81+$AO81+$AV81))</f>
        <v>8</v>
      </c>
      <c r="E81" s="23">
        <f>$N81+$U81+$AB81+$AI81+$AP81+$AW81</f>
        <v>0</v>
      </c>
      <c r="F81" s="24">
        <f>$O81+$V81+$AC81+$AJ81+$AQ81+$AX81</f>
        <v>33</v>
      </c>
      <c r="G81" s="23">
        <f>$P81+$W81+$AD81+$AK81+$AR81+$AY81</f>
        <v>2</v>
      </c>
      <c r="H81" s="23">
        <f>$Q81+X81+AE81+AL81+AS81+AZ81</f>
        <v>0</v>
      </c>
      <c r="I81" s="25" t="s">
        <v>244</v>
      </c>
      <c r="J81" s="22">
        <f>IF(G81&lt;&gt;0,F81/G81,"")</f>
        <v>16.5</v>
      </c>
      <c r="K81" s="22">
        <f>IF(D81&lt;&gt;0,F81/D81,"")</f>
        <v>4.125</v>
      </c>
      <c r="L81" s="22">
        <f>IF(G81&lt;&gt;0,(INT(D81)*6+(10*(D81-INT(D81))))/G81,"")</f>
        <v>24</v>
      </c>
      <c r="M81" s="26"/>
      <c r="N81" s="26"/>
      <c r="O81" s="26"/>
      <c r="P81" s="26"/>
      <c r="Q81" s="26"/>
      <c r="R81" s="26"/>
      <c r="S81" s="28">
        <f>IF(P81&lt;&gt;0,O81/P81,"")</f>
      </c>
      <c r="T81" s="29"/>
      <c r="U81" s="29"/>
      <c r="V81" s="29"/>
      <c r="W81" s="29"/>
      <c r="X81" s="29"/>
      <c r="Y81" s="29"/>
      <c r="Z81" s="31">
        <f>IF(W81&lt;&gt;0,V81/W81,"")</f>
      </c>
      <c r="AA81" s="32">
        <v>8</v>
      </c>
      <c r="AB81" s="32">
        <v>0</v>
      </c>
      <c r="AC81" s="32">
        <v>33</v>
      </c>
      <c r="AD81" s="33">
        <v>2</v>
      </c>
      <c r="AE81" s="33"/>
      <c r="AF81" s="33" t="s">
        <v>244</v>
      </c>
      <c r="AG81" s="28">
        <f>IF(AD81&lt;&gt;0,AC81/AD81,"")</f>
        <v>16.5</v>
      </c>
      <c r="AH81" s="34"/>
      <c r="AI81" s="34"/>
      <c r="AJ81" s="34"/>
      <c r="AK81" s="34"/>
      <c r="AL81" s="34"/>
      <c r="AM81" s="34"/>
      <c r="AN81" s="35">
        <f>IF(AK81&lt;&gt;0,AJ81/AK81,"")</f>
      </c>
      <c r="AO81" s="36"/>
      <c r="AP81" s="36"/>
      <c r="AQ81" s="36"/>
      <c r="AR81" s="36"/>
      <c r="AS81" s="36"/>
      <c r="AT81" s="36"/>
      <c r="AU81" s="37">
        <f>IF(AR81&lt;&gt;0,AQ81/AR81,"")</f>
      </c>
      <c r="AV81" s="38"/>
      <c r="AW81" s="38"/>
      <c r="AX81" s="39"/>
      <c r="AY81" s="40"/>
      <c r="AZ81" s="40"/>
      <c r="BA81" s="40"/>
      <c r="BB81" s="39">
        <f>IF(AY81&lt;&gt;0,AX81/AY81,"")</f>
      </c>
      <c r="BC81" s="41"/>
      <c r="BD81" s="41"/>
      <c r="BI81" s="41"/>
      <c r="BN81" s="41"/>
      <c r="BO81" s="43"/>
      <c r="BP81" s="43"/>
      <c r="BQ81" s="43"/>
      <c r="BR81" s="44"/>
      <c r="BS81" s="41"/>
      <c r="BT81" s="45"/>
      <c r="BU81" s="45"/>
      <c r="BV81" s="45"/>
      <c r="BW81" s="45"/>
      <c r="BX81" s="41"/>
      <c r="BY81" s="46"/>
      <c r="BZ81" s="46"/>
      <c r="CA81" s="46"/>
      <c r="CB81" s="19"/>
      <c r="CC81" s="41"/>
      <c r="CD81" s="18"/>
      <c r="CE81" s="47"/>
      <c r="CF81" s="41"/>
      <c r="CJ81" s="41"/>
      <c r="CK81" s="41"/>
      <c r="CL81" s="41"/>
      <c r="CQ81" s="41"/>
      <c r="CV81" s="41"/>
      <c r="CW81" s="43"/>
      <c r="CX81" s="43"/>
      <c r="CY81" s="43"/>
      <c r="CZ81" s="44"/>
      <c r="DA81" s="41"/>
      <c r="DB81" s="45"/>
      <c r="DC81" s="45"/>
      <c r="DD81" s="45"/>
      <c r="DE81" s="45"/>
      <c r="DF81" s="41"/>
      <c r="DG81" s="46"/>
      <c r="DH81" s="46"/>
      <c r="DI81" s="46"/>
      <c r="DJ81" s="19"/>
      <c r="DK81" s="41"/>
      <c r="DL81" s="18"/>
      <c r="DM81" s="47"/>
      <c r="DN81" s="41"/>
      <c r="DR81" s="41"/>
      <c r="DS81" s="41"/>
      <c r="DT81" s="41"/>
      <c r="DY81" s="41"/>
      <c r="ED81" s="41"/>
      <c r="EE81" s="43"/>
      <c r="EF81" s="43"/>
      <c r="EG81" s="43"/>
      <c r="EH81" s="44"/>
      <c r="EI81" s="41"/>
      <c r="EJ81" s="45"/>
      <c r="EK81" s="45"/>
      <c r="EL81" s="45"/>
      <c r="EM81" s="45"/>
      <c r="EN81" s="41"/>
      <c r="EO81" s="46"/>
      <c r="EP81" s="46"/>
      <c r="EQ81" s="46"/>
      <c r="ER81" s="19"/>
      <c r="ES81" s="41"/>
      <c r="ET81" s="18"/>
      <c r="EU81" s="47"/>
      <c r="EV81" s="41"/>
      <c r="EZ81" s="41"/>
      <c r="FA81" s="41"/>
      <c r="FB81" s="41"/>
      <c r="FG81" s="41"/>
      <c r="FL81" s="41"/>
      <c r="FM81" s="43"/>
      <c r="FN81" s="43"/>
      <c r="FO81" s="43"/>
      <c r="FP81" s="44"/>
      <c r="FQ81" s="41"/>
      <c r="FR81" s="45"/>
      <c r="FS81" s="45"/>
      <c r="FT81" s="45"/>
      <c r="FU81" s="45"/>
      <c r="FV81" s="41"/>
      <c r="FW81" s="46"/>
      <c r="FX81" s="46"/>
      <c r="FY81" s="46"/>
      <c r="FZ81" s="19"/>
      <c r="GA81" s="41"/>
      <c r="GB81" s="18"/>
      <c r="GC81" s="47"/>
      <c r="GD81" s="41"/>
      <c r="GH81" s="41"/>
      <c r="GI81" s="41"/>
      <c r="GJ81" s="41"/>
      <c r="GO81" s="41"/>
      <c r="GT81" s="41"/>
      <c r="GU81" s="43"/>
      <c r="GV81" s="43"/>
      <c r="GW81" s="43"/>
      <c r="GX81" s="44"/>
      <c r="GY81" s="41"/>
      <c r="GZ81" s="45"/>
      <c r="HA81" s="45"/>
      <c r="HB81" s="45"/>
      <c r="HC81" s="45"/>
      <c r="HD81" s="41"/>
      <c r="HE81" s="46"/>
      <c r="HF81" s="46"/>
      <c r="HG81" s="46"/>
      <c r="HH81" s="19"/>
      <c r="HI81" s="41"/>
      <c r="HJ81" s="18"/>
      <c r="HK81" s="47"/>
      <c r="HL81" s="41"/>
      <c r="HP81" s="41"/>
      <c r="HQ81" s="41"/>
      <c r="HR81" s="41"/>
      <c r="HW81" s="41"/>
      <c r="IB81" s="41"/>
      <c r="IC81" s="43"/>
      <c r="ID81" s="43"/>
      <c r="IE81" s="43"/>
      <c r="IF81" s="44"/>
      <c r="IG81" s="41"/>
      <c r="IH81" s="45"/>
      <c r="II81" s="45"/>
      <c r="IJ81" s="45"/>
      <c r="IK81" s="45"/>
      <c r="IL81" s="41"/>
      <c r="IM81" s="46"/>
      <c r="IN81" s="46"/>
      <c r="IO81" s="46"/>
      <c r="IP81" s="19"/>
      <c r="IQ81" s="41"/>
      <c r="IR81" s="18"/>
      <c r="IS81" s="47"/>
      <c r="IT81" s="41"/>
    </row>
    <row r="82" spans="1:254" s="42" customFormat="1" ht="12.75">
      <c r="A82" s="20" t="s">
        <v>245</v>
      </c>
      <c r="B82" s="20"/>
      <c r="C82" s="21"/>
      <c r="D82" s="22">
        <f>IF(MOD(SUM($M82+$T82+$AA82+$AH82+$AO82+$AV82),1)&gt;=0.6,INT(SUM($M82+$T82+$AA82+$AH82+$AO82+$AV82))+1+MOD(SUM($M82+$T82+$AA82+$AH82+$AO82+$AV82),1)-0.6,SUM($M82+$T82+$AA82+$AH82+$AO82+$AV82))</f>
        <v>2041.1</v>
      </c>
      <c r="E82" s="23">
        <f>$N82+$U82+$AB82+$AI82+$AP82+$AW82</f>
        <v>432</v>
      </c>
      <c r="F82" s="24">
        <f>$O82+$V82+$AC82+$AJ82+$AQ82+$AX82</f>
        <v>7069</v>
      </c>
      <c r="G82" s="23">
        <f>$P82+$W82+$AD82+$AK82+$AR82+$AY82</f>
        <v>405</v>
      </c>
      <c r="H82" s="23">
        <f>$Q82+X82+AE82+AL82+AS82+AZ82</f>
        <v>13</v>
      </c>
      <c r="I82" s="25" t="s">
        <v>246</v>
      </c>
      <c r="J82" s="22">
        <f>IF(G82&lt;&gt;0,F82/G82,"")</f>
        <v>17.45432098765432</v>
      </c>
      <c r="K82" s="22">
        <f>IF(D82&lt;&gt;0,F82/D82,"")</f>
        <v>3.463328597324972</v>
      </c>
      <c r="L82" s="22">
        <f>IF(G82&lt;&gt;0,(INT(D82)*6+(10*(D82-INT(D82))))/G82,"")</f>
        <v>30.239506172839505</v>
      </c>
      <c r="M82" s="26">
        <v>1945.1</v>
      </c>
      <c r="N82" s="26">
        <v>408</v>
      </c>
      <c r="O82" s="26">
        <v>6745</v>
      </c>
      <c r="P82" s="26">
        <v>383</v>
      </c>
      <c r="Q82" s="26">
        <v>13</v>
      </c>
      <c r="R82" s="27" t="s">
        <v>246</v>
      </c>
      <c r="S82" s="28">
        <f>IF(P82&lt;&gt;0,O82/P82,"")</f>
        <v>17.610966057441253</v>
      </c>
      <c r="T82" s="29">
        <f>53+10</f>
        <v>63</v>
      </c>
      <c r="U82" s="29">
        <f>10+5</f>
        <v>15</v>
      </c>
      <c r="V82" s="29">
        <f>217+16</f>
        <v>233</v>
      </c>
      <c r="W82" s="29">
        <f>13+3</f>
        <v>16</v>
      </c>
      <c r="X82" s="29"/>
      <c r="Y82" s="30" t="s">
        <v>247</v>
      </c>
      <c r="Z82" s="31">
        <f>IF(W82&lt;&gt;0,V82/W82,"")</f>
        <v>14.5625</v>
      </c>
      <c r="AA82" s="32">
        <v>27</v>
      </c>
      <c r="AB82" s="32">
        <v>8</v>
      </c>
      <c r="AC82" s="32">
        <v>62</v>
      </c>
      <c r="AD82" s="33">
        <v>5</v>
      </c>
      <c r="AE82" s="33"/>
      <c r="AF82" s="33" t="s">
        <v>248</v>
      </c>
      <c r="AG82" s="28">
        <f>IF(AD82&lt;&gt;0,AC82/AD82,"")</f>
        <v>12.4</v>
      </c>
      <c r="AH82" s="34">
        <v>6</v>
      </c>
      <c r="AI82" s="34">
        <v>1</v>
      </c>
      <c r="AJ82" s="34">
        <v>29</v>
      </c>
      <c r="AK82" s="34">
        <v>1</v>
      </c>
      <c r="AL82" s="34"/>
      <c r="AM82" s="34" t="s">
        <v>249</v>
      </c>
      <c r="AN82" s="35">
        <f>IF(AK82&lt;&gt;0,AJ82/AK82,"")</f>
        <v>29</v>
      </c>
      <c r="AO82" s="36"/>
      <c r="AP82" s="36"/>
      <c r="AQ82" s="36"/>
      <c r="AR82" s="36"/>
      <c r="AS82" s="36"/>
      <c r="AT82" s="36"/>
      <c r="AU82" s="37">
        <f>IF(AR82&lt;&gt;0,AQ82/AR82,"")</f>
      </c>
      <c r="AV82" s="38"/>
      <c r="AW82" s="38"/>
      <c r="AX82" s="39"/>
      <c r="AY82" s="40"/>
      <c r="AZ82" s="40"/>
      <c r="BA82" s="40"/>
      <c r="BB82" s="39">
        <f>IF(AY82&lt;&gt;0,AX82/AY82,"")</f>
      </c>
      <c r="BC82" s="41"/>
      <c r="BD82" s="41"/>
      <c r="BI82" s="41"/>
      <c r="BN82" s="41"/>
      <c r="BO82" s="43"/>
      <c r="BP82" s="43"/>
      <c r="BQ82" s="43"/>
      <c r="BR82" s="44"/>
      <c r="BS82" s="41"/>
      <c r="BT82" s="45"/>
      <c r="BU82" s="45"/>
      <c r="BV82" s="45"/>
      <c r="BW82" s="45"/>
      <c r="BX82" s="41"/>
      <c r="BY82" s="46"/>
      <c r="BZ82" s="46"/>
      <c r="CA82" s="46"/>
      <c r="CB82" s="19"/>
      <c r="CC82" s="41"/>
      <c r="CD82" s="18"/>
      <c r="CE82" s="47"/>
      <c r="CF82" s="41"/>
      <c r="CJ82" s="41"/>
      <c r="CK82" s="41"/>
      <c r="CL82" s="41"/>
      <c r="CQ82" s="41"/>
      <c r="CV82" s="41"/>
      <c r="CW82" s="43"/>
      <c r="CX82" s="43"/>
      <c r="CY82" s="43"/>
      <c r="CZ82" s="44"/>
      <c r="DA82" s="41"/>
      <c r="DB82" s="45"/>
      <c r="DC82" s="45"/>
      <c r="DD82" s="45"/>
      <c r="DE82" s="45"/>
      <c r="DF82" s="41"/>
      <c r="DG82" s="46"/>
      <c r="DH82" s="46"/>
      <c r="DI82" s="46"/>
      <c r="DJ82" s="19"/>
      <c r="DK82" s="41"/>
      <c r="DL82" s="18"/>
      <c r="DM82" s="47"/>
      <c r="DN82" s="41"/>
      <c r="DR82" s="41"/>
      <c r="DS82" s="41"/>
      <c r="DT82" s="41"/>
      <c r="DY82" s="41"/>
      <c r="ED82" s="41"/>
      <c r="EE82" s="43"/>
      <c r="EF82" s="43"/>
      <c r="EG82" s="43"/>
      <c r="EH82" s="44"/>
      <c r="EI82" s="41"/>
      <c r="EJ82" s="45"/>
      <c r="EK82" s="45"/>
      <c r="EL82" s="45"/>
      <c r="EM82" s="45"/>
      <c r="EN82" s="41"/>
      <c r="EO82" s="46"/>
      <c r="EP82" s="46"/>
      <c r="EQ82" s="46"/>
      <c r="ER82" s="19"/>
      <c r="ES82" s="41"/>
      <c r="ET82" s="18"/>
      <c r="EU82" s="47"/>
      <c r="EV82" s="41"/>
      <c r="EZ82" s="41"/>
      <c r="FA82" s="41"/>
      <c r="FB82" s="41"/>
      <c r="FG82" s="41"/>
      <c r="FL82" s="41"/>
      <c r="FM82" s="43"/>
      <c r="FN82" s="43"/>
      <c r="FO82" s="43"/>
      <c r="FP82" s="44"/>
      <c r="FQ82" s="41"/>
      <c r="FR82" s="45"/>
      <c r="FS82" s="45"/>
      <c r="FT82" s="45"/>
      <c r="FU82" s="45"/>
      <c r="FV82" s="41"/>
      <c r="FW82" s="46"/>
      <c r="FX82" s="46"/>
      <c r="FY82" s="46"/>
      <c r="FZ82" s="19"/>
      <c r="GA82" s="41"/>
      <c r="GB82" s="18"/>
      <c r="GC82" s="47"/>
      <c r="GD82" s="41"/>
      <c r="GH82" s="41"/>
      <c r="GI82" s="41"/>
      <c r="GJ82" s="41"/>
      <c r="GO82" s="41"/>
      <c r="GT82" s="41"/>
      <c r="GU82" s="43"/>
      <c r="GV82" s="43"/>
      <c r="GW82" s="43"/>
      <c r="GX82" s="44"/>
      <c r="GY82" s="41"/>
      <c r="GZ82" s="45"/>
      <c r="HA82" s="45"/>
      <c r="HB82" s="45"/>
      <c r="HC82" s="45"/>
      <c r="HD82" s="41"/>
      <c r="HE82" s="46"/>
      <c r="HF82" s="46"/>
      <c r="HG82" s="46"/>
      <c r="HH82" s="19"/>
      <c r="HI82" s="41"/>
      <c r="HJ82" s="18"/>
      <c r="HK82" s="47"/>
      <c r="HL82" s="41"/>
      <c r="HP82" s="41"/>
      <c r="HQ82" s="41"/>
      <c r="HR82" s="41"/>
      <c r="HW82" s="41"/>
      <c r="IB82" s="41"/>
      <c r="IC82" s="43"/>
      <c r="ID82" s="43"/>
      <c r="IE82" s="43"/>
      <c r="IF82" s="44"/>
      <c r="IG82" s="41"/>
      <c r="IH82" s="45"/>
      <c r="II82" s="45"/>
      <c r="IJ82" s="45"/>
      <c r="IK82" s="45"/>
      <c r="IL82" s="41"/>
      <c r="IM82" s="46"/>
      <c r="IN82" s="46"/>
      <c r="IO82" s="46"/>
      <c r="IP82" s="19"/>
      <c r="IQ82" s="41"/>
      <c r="IR82" s="18"/>
      <c r="IS82" s="47"/>
      <c r="IT82" s="41"/>
    </row>
    <row r="83" spans="1:254" s="42" customFormat="1" ht="12.75">
      <c r="A83" s="13" t="s">
        <v>250</v>
      </c>
      <c r="B83" s="13"/>
      <c r="C83" s="13"/>
      <c r="D83" s="22">
        <f>IF(MOD(SUM($M83+$T83+$AA83+$AH83+$AO83+$AV83),1)&gt;=0.6,INT(SUM($M83+$T83+$AA83+$AH83+$AO83+$AV83))+1+MOD(SUM($M83+$T83+$AA83+$AH83+$AO83+$AV83),1)-0.6,SUM($M83+$T83+$AA83+$AH83+$AO83+$AV83))</f>
        <v>24</v>
      </c>
      <c r="E83" s="23">
        <f>$N83+$U83+$AB83+$AI83+$AP83+$AW83</f>
        <v>3</v>
      </c>
      <c r="F83" s="24">
        <f>$O83+$V83+$AC83+$AJ83+$AQ83+$AX83</f>
        <v>104</v>
      </c>
      <c r="G83" s="23">
        <f>$P83+$W83+$AD83+$AK83+$AR83+$AY83</f>
        <v>3</v>
      </c>
      <c r="H83" s="23">
        <f>$Q83+X83+AE83+AL83+AS83+AZ83</f>
        <v>0</v>
      </c>
      <c r="I83" s="49" t="s">
        <v>251</v>
      </c>
      <c r="J83" s="22">
        <f>IF(G83&lt;&gt;0,F83/G83,"")</f>
        <v>34.666666666666664</v>
      </c>
      <c r="K83" s="22">
        <f>IF(D83&lt;&gt;0,F83/D83,"")</f>
        <v>4.333333333333333</v>
      </c>
      <c r="L83" s="22">
        <f>IF(G83&lt;&gt;0,(INT(D83)*6+(10*(D83-INT(D83))))/G83,"")</f>
        <v>48</v>
      </c>
      <c r="M83" s="50"/>
      <c r="N83" s="50"/>
      <c r="O83" s="50"/>
      <c r="P83" s="50"/>
      <c r="Q83" s="50"/>
      <c r="R83" s="50"/>
      <c r="S83" s="52">
        <f>IF(P83&lt;&gt;0,O83/P83,"")</f>
      </c>
      <c r="T83" s="53"/>
      <c r="U83" s="53"/>
      <c r="V83" s="53"/>
      <c r="W83" s="53"/>
      <c r="X83" s="53"/>
      <c r="Y83" s="53"/>
      <c r="Z83" s="54">
        <f>IF(W83&lt;&gt;0,V83/W83,"")</f>
      </c>
      <c r="AA83" s="50"/>
      <c r="AB83" s="50"/>
      <c r="AC83" s="50"/>
      <c r="AD83" s="50"/>
      <c r="AE83" s="50"/>
      <c r="AF83" s="50"/>
      <c r="AG83" s="52">
        <f>IF(AD83&lt;&gt;0,AC83/AD83,"")</f>
      </c>
      <c r="AH83" s="55"/>
      <c r="AI83" s="55"/>
      <c r="AJ83" s="55"/>
      <c r="AK83" s="55"/>
      <c r="AL83" s="55"/>
      <c r="AM83" s="55"/>
      <c r="AN83" s="56">
        <f>IF(AK83&lt;&gt;0,AJ83/AK83,"")</f>
      </c>
      <c r="AO83" s="57"/>
      <c r="AP83" s="57"/>
      <c r="AQ83" s="57"/>
      <c r="AR83" s="57"/>
      <c r="AS83" s="57"/>
      <c r="AT83" s="57"/>
      <c r="AU83" s="58">
        <f>IF(AR83&lt;&gt;0,AQ83/AR83,"")</f>
      </c>
      <c r="AV83" s="59">
        <v>24</v>
      </c>
      <c r="AW83" s="59">
        <v>3</v>
      </c>
      <c r="AX83" s="59">
        <v>104</v>
      </c>
      <c r="AY83" s="59">
        <v>3</v>
      </c>
      <c r="AZ83" s="59"/>
      <c r="BA83" s="59" t="s">
        <v>251</v>
      </c>
      <c r="BB83" s="60">
        <f>IF(AY83&lt;&gt;0,AX83/AY83,"")</f>
        <v>34.666666666666664</v>
      </c>
      <c r="BC83" s="41"/>
      <c r="BD83" s="41"/>
      <c r="BI83" s="41"/>
      <c r="BN83" s="41"/>
      <c r="BO83" s="43"/>
      <c r="BP83" s="43"/>
      <c r="BQ83" s="43"/>
      <c r="BR83" s="44"/>
      <c r="BS83" s="41"/>
      <c r="BT83" s="45"/>
      <c r="BU83" s="45"/>
      <c r="BV83" s="45"/>
      <c r="BW83" s="45"/>
      <c r="BX83" s="41"/>
      <c r="BY83" s="46"/>
      <c r="BZ83" s="46"/>
      <c r="CA83" s="46"/>
      <c r="CB83" s="19"/>
      <c r="CC83" s="41"/>
      <c r="CD83" s="18"/>
      <c r="CE83" s="47"/>
      <c r="CF83" s="41"/>
      <c r="CJ83" s="41"/>
      <c r="CK83" s="41"/>
      <c r="CL83" s="41"/>
      <c r="CQ83" s="41"/>
      <c r="CV83" s="41"/>
      <c r="CW83" s="43"/>
      <c r="CX83" s="43"/>
      <c r="CY83" s="43"/>
      <c r="CZ83" s="44"/>
      <c r="DA83" s="41"/>
      <c r="DB83" s="45"/>
      <c r="DC83" s="45"/>
      <c r="DD83" s="45"/>
      <c r="DE83" s="45"/>
      <c r="DF83" s="41"/>
      <c r="DG83" s="46"/>
      <c r="DH83" s="46"/>
      <c r="DI83" s="46"/>
      <c r="DJ83" s="19"/>
      <c r="DK83" s="41"/>
      <c r="DL83" s="18"/>
      <c r="DM83" s="47"/>
      <c r="DN83" s="41"/>
      <c r="DR83" s="41"/>
      <c r="DS83" s="41"/>
      <c r="DT83" s="41"/>
      <c r="DY83" s="41"/>
      <c r="ED83" s="41"/>
      <c r="EE83" s="43"/>
      <c r="EF83" s="43"/>
      <c r="EG83" s="43"/>
      <c r="EH83" s="44"/>
      <c r="EI83" s="41"/>
      <c r="EJ83" s="45"/>
      <c r="EK83" s="45"/>
      <c r="EL83" s="45"/>
      <c r="EM83" s="45"/>
      <c r="EN83" s="41"/>
      <c r="EO83" s="46"/>
      <c r="EP83" s="46"/>
      <c r="EQ83" s="46"/>
      <c r="ER83" s="19"/>
      <c r="ES83" s="41"/>
      <c r="ET83" s="18"/>
      <c r="EU83" s="47"/>
      <c r="EV83" s="41"/>
      <c r="EZ83" s="41"/>
      <c r="FA83" s="41"/>
      <c r="FB83" s="41"/>
      <c r="FG83" s="41"/>
      <c r="FL83" s="41"/>
      <c r="FM83" s="43"/>
      <c r="FN83" s="43"/>
      <c r="FO83" s="43"/>
      <c r="FP83" s="44"/>
      <c r="FQ83" s="41"/>
      <c r="FR83" s="45"/>
      <c r="FS83" s="45"/>
      <c r="FT83" s="45"/>
      <c r="FU83" s="45"/>
      <c r="FV83" s="41"/>
      <c r="FW83" s="46"/>
      <c r="FX83" s="46"/>
      <c r="FY83" s="46"/>
      <c r="FZ83" s="19"/>
      <c r="GA83" s="41"/>
      <c r="GB83" s="18"/>
      <c r="GC83" s="47"/>
      <c r="GD83" s="41"/>
      <c r="GH83" s="41"/>
      <c r="GI83" s="41"/>
      <c r="GJ83" s="41"/>
      <c r="GO83" s="41"/>
      <c r="GT83" s="41"/>
      <c r="GU83" s="43"/>
      <c r="GV83" s="43"/>
      <c r="GW83" s="43"/>
      <c r="GX83" s="44"/>
      <c r="GY83" s="41"/>
      <c r="GZ83" s="45"/>
      <c r="HA83" s="45"/>
      <c r="HB83" s="45"/>
      <c r="HC83" s="45"/>
      <c r="HD83" s="41"/>
      <c r="HE83" s="46"/>
      <c r="HF83" s="46"/>
      <c r="HG83" s="46"/>
      <c r="HH83" s="19"/>
      <c r="HI83" s="41"/>
      <c r="HJ83" s="18"/>
      <c r="HK83" s="47"/>
      <c r="HL83" s="41"/>
      <c r="HP83" s="41"/>
      <c r="HQ83" s="41"/>
      <c r="HR83" s="41"/>
      <c r="HW83" s="41"/>
      <c r="IB83" s="41"/>
      <c r="IC83" s="43"/>
      <c r="ID83" s="43"/>
      <c r="IE83" s="43"/>
      <c r="IF83" s="44"/>
      <c r="IG83" s="41"/>
      <c r="IH83" s="45"/>
      <c r="II83" s="45"/>
      <c r="IJ83" s="45"/>
      <c r="IK83" s="45"/>
      <c r="IL83" s="41"/>
      <c r="IM83" s="46"/>
      <c r="IN83" s="46"/>
      <c r="IO83" s="46"/>
      <c r="IP83" s="19"/>
      <c r="IQ83" s="41"/>
      <c r="IR83" s="18"/>
      <c r="IS83" s="47"/>
      <c r="IT83" s="41"/>
    </row>
    <row r="84" spans="1:254" s="42" customFormat="1" ht="12.75">
      <c r="A84" s="20" t="s">
        <v>252</v>
      </c>
      <c r="B84" s="20"/>
      <c r="C84" s="21"/>
      <c r="D84" s="22">
        <f>IF(MOD(SUM($M84+$T84+$AA84+$AH84+$AO84+$AV84),1)&gt;=0.6,INT(SUM($M84+$T84+$AA84+$AH84+$AO84+$AV84))+1+MOD(SUM($M84+$T84+$AA84+$AH84+$AO84+$AV84),1)-0.6,SUM($M84+$T84+$AA84+$AH84+$AO84+$AV84))</f>
        <v>67.4</v>
      </c>
      <c r="E84" s="23">
        <f>$N84+$U84+$AB84+$AI84+$AP84+$AW84</f>
        <v>12</v>
      </c>
      <c r="F84" s="24">
        <f>$O84+$V84+$AC84+$AJ84+$AQ84+$AX84</f>
        <v>215</v>
      </c>
      <c r="G84" s="23">
        <f>$P84+$W84+$AD84+$AK84+$AR84+$AY84</f>
        <v>9</v>
      </c>
      <c r="H84" s="23">
        <f>$Q84+X84+AE84+AL84+AS84+AZ84</f>
        <v>0</v>
      </c>
      <c r="I84" s="25" t="s">
        <v>253</v>
      </c>
      <c r="J84" s="22">
        <f>IF(G84&lt;&gt;0,F84/G84,"")</f>
        <v>23.88888888888889</v>
      </c>
      <c r="K84" s="22">
        <f>IF(D84&lt;&gt;0,F84/D84,"")</f>
        <v>3.1899109792284865</v>
      </c>
      <c r="L84" s="22">
        <f>IF(G84&lt;&gt;0,(INT(D84)*6+(10*(D84-INT(D84))))/G84,"")</f>
        <v>45.111111111111114</v>
      </c>
      <c r="M84" s="26"/>
      <c r="N84" s="26"/>
      <c r="O84" s="26"/>
      <c r="P84" s="26"/>
      <c r="Q84" s="26"/>
      <c r="R84" s="26"/>
      <c r="S84" s="28">
        <f>IF(P84&lt;&gt;0,O84/P84,"")</f>
      </c>
      <c r="T84" s="29">
        <v>33.4</v>
      </c>
      <c r="U84" s="29">
        <v>5</v>
      </c>
      <c r="V84" s="29">
        <v>133</v>
      </c>
      <c r="W84" s="29">
        <v>4</v>
      </c>
      <c r="X84" s="29"/>
      <c r="Y84" s="30" t="s">
        <v>253</v>
      </c>
      <c r="Z84" s="31">
        <f>IF(W84&lt;&gt;0,V84/W84,"")</f>
        <v>33.25</v>
      </c>
      <c r="AA84" s="32">
        <v>34</v>
      </c>
      <c r="AB84" s="32">
        <v>7</v>
      </c>
      <c r="AC84" s="32">
        <v>82</v>
      </c>
      <c r="AD84" s="33">
        <v>5</v>
      </c>
      <c r="AE84" s="33"/>
      <c r="AF84" s="33" t="s">
        <v>254</v>
      </c>
      <c r="AG84" s="28">
        <f>IF(AD84&lt;&gt;0,AC84/AD84,"")</f>
        <v>16.4</v>
      </c>
      <c r="AH84" s="34"/>
      <c r="AI84" s="34"/>
      <c r="AJ84" s="34"/>
      <c r="AK84" s="34"/>
      <c r="AL84" s="34"/>
      <c r="AM84" s="34"/>
      <c r="AN84" s="35">
        <f>IF(AK84&lt;&gt;0,AJ84/AK84,"")</f>
      </c>
      <c r="AO84" s="36"/>
      <c r="AP84" s="36"/>
      <c r="AQ84" s="36"/>
      <c r="AR84" s="36"/>
      <c r="AS84" s="36"/>
      <c r="AT84" s="36"/>
      <c r="AU84" s="37">
        <f>IF(AR84&lt;&gt;0,AQ84/AR84,"")</f>
      </c>
      <c r="AV84" s="38"/>
      <c r="AW84" s="38"/>
      <c r="AX84" s="39"/>
      <c r="AY84" s="40"/>
      <c r="AZ84" s="40"/>
      <c r="BA84" s="40"/>
      <c r="BB84" s="39">
        <f>IF(AY84&lt;&gt;0,AX84/AY84,"")</f>
      </c>
      <c r="BC84" s="41"/>
      <c r="BD84" s="41"/>
      <c r="BI84" s="41"/>
      <c r="BN84" s="41"/>
      <c r="BO84" s="43"/>
      <c r="BP84" s="43"/>
      <c r="BQ84" s="43"/>
      <c r="BR84" s="44"/>
      <c r="BS84" s="41"/>
      <c r="BT84" s="45"/>
      <c r="BU84" s="45"/>
      <c r="BV84" s="45"/>
      <c r="BW84" s="45"/>
      <c r="BX84" s="41"/>
      <c r="BY84" s="46"/>
      <c r="BZ84" s="46"/>
      <c r="CA84" s="46"/>
      <c r="CB84" s="19"/>
      <c r="CC84" s="41"/>
      <c r="CD84" s="18"/>
      <c r="CE84" s="47"/>
      <c r="CF84" s="41"/>
      <c r="CJ84" s="41"/>
      <c r="CK84" s="41"/>
      <c r="CL84" s="41"/>
      <c r="CQ84" s="41"/>
      <c r="CV84" s="41"/>
      <c r="CW84" s="43"/>
      <c r="CX84" s="43"/>
      <c r="CY84" s="43"/>
      <c r="CZ84" s="44"/>
      <c r="DA84" s="41"/>
      <c r="DB84" s="45"/>
      <c r="DC84" s="45"/>
      <c r="DD84" s="45"/>
      <c r="DE84" s="45"/>
      <c r="DF84" s="41"/>
      <c r="DG84" s="46"/>
      <c r="DH84" s="46"/>
      <c r="DI84" s="46"/>
      <c r="DJ84" s="19"/>
      <c r="DK84" s="41"/>
      <c r="DL84" s="18"/>
      <c r="DM84" s="47"/>
      <c r="DN84" s="41"/>
      <c r="DR84" s="41"/>
      <c r="DS84" s="41"/>
      <c r="DT84" s="41"/>
      <c r="DY84" s="41"/>
      <c r="ED84" s="41"/>
      <c r="EE84" s="43"/>
      <c r="EF84" s="43"/>
      <c r="EG84" s="43"/>
      <c r="EH84" s="44"/>
      <c r="EI84" s="41"/>
      <c r="EJ84" s="45"/>
      <c r="EK84" s="45"/>
      <c r="EL84" s="45"/>
      <c r="EM84" s="45"/>
      <c r="EN84" s="41"/>
      <c r="EO84" s="46"/>
      <c r="EP84" s="46"/>
      <c r="EQ84" s="46"/>
      <c r="ER84" s="19"/>
      <c r="ES84" s="41"/>
      <c r="ET84" s="18"/>
      <c r="EU84" s="47"/>
      <c r="EV84" s="41"/>
      <c r="EZ84" s="41"/>
      <c r="FA84" s="41"/>
      <c r="FB84" s="41"/>
      <c r="FG84" s="41"/>
      <c r="FL84" s="41"/>
      <c r="FM84" s="43"/>
      <c r="FN84" s="43"/>
      <c r="FO84" s="43"/>
      <c r="FP84" s="44"/>
      <c r="FQ84" s="41"/>
      <c r="FR84" s="45"/>
      <c r="FS84" s="45"/>
      <c r="FT84" s="45"/>
      <c r="FU84" s="45"/>
      <c r="FV84" s="41"/>
      <c r="FW84" s="46"/>
      <c r="FX84" s="46"/>
      <c r="FY84" s="46"/>
      <c r="FZ84" s="19"/>
      <c r="GA84" s="41"/>
      <c r="GB84" s="18"/>
      <c r="GC84" s="47"/>
      <c r="GD84" s="41"/>
      <c r="GH84" s="41"/>
      <c r="GI84" s="41"/>
      <c r="GJ84" s="41"/>
      <c r="GO84" s="41"/>
      <c r="GT84" s="41"/>
      <c r="GU84" s="43"/>
      <c r="GV84" s="43"/>
      <c r="GW84" s="43"/>
      <c r="GX84" s="44"/>
      <c r="GY84" s="41"/>
      <c r="GZ84" s="45"/>
      <c r="HA84" s="45"/>
      <c r="HB84" s="45"/>
      <c r="HC84" s="45"/>
      <c r="HD84" s="41"/>
      <c r="HE84" s="46"/>
      <c r="HF84" s="46"/>
      <c r="HG84" s="46"/>
      <c r="HH84" s="19"/>
      <c r="HI84" s="41"/>
      <c r="HJ84" s="18"/>
      <c r="HK84" s="47"/>
      <c r="HL84" s="41"/>
      <c r="HP84" s="41"/>
      <c r="HQ84" s="41"/>
      <c r="HR84" s="41"/>
      <c r="HW84" s="41"/>
      <c r="IB84" s="41"/>
      <c r="IC84" s="43"/>
      <c r="ID84" s="43"/>
      <c r="IE84" s="43"/>
      <c r="IF84" s="44"/>
      <c r="IG84" s="41"/>
      <c r="IH84" s="45"/>
      <c r="II84" s="45"/>
      <c r="IJ84" s="45"/>
      <c r="IK84" s="45"/>
      <c r="IL84" s="41"/>
      <c r="IM84" s="46"/>
      <c r="IN84" s="46"/>
      <c r="IO84" s="46"/>
      <c r="IP84" s="19"/>
      <c r="IQ84" s="41"/>
      <c r="IR84" s="18"/>
      <c r="IS84" s="47"/>
      <c r="IT84" s="41"/>
    </row>
    <row r="85" spans="1:254" s="42" customFormat="1" ht="12.75">
      <c r="A85" s="20" t="s">
        <v>255</v>
      </c>
      <c r="B85" s="20"/>
      <c r="C85" s="21"/>
      <c r="D85" s="22">
        <f>IF(MOD(SUM($M85+$T85+$AA85+$AH85+$AO85+$AV85),1)&gt;=0.6,INT(SUM($M85+$T85+$AA85+$AH85+$AO85+$AV85))+1+MOD(SUM($M85+$T85+$AA85+$AH85+$AO85+$AV85),1)-0.6,SUM($M85+$T85+$AA85+$AH85+$AO85+$AV85))</f>
        <v>41</v>
      </c>
      <c r="E85" s="23">
        <f>$N85+$U85+$AB85+$AI85+$AP85+$AW85</f>
        <v>7</v>
      </c>
      <c r="F85" s="24">
        <f>$O85+$V85+$AC85+$AJ85+$AQ85+$AX85</f>
        <v>122</v>
      </c>
      <c r="G85" s="23">
        <f>$P85+$W85+$AD85+$AK85+$AR85+$AY85</f>
        <v>12</v>
      </c>
      <c r="H85" s="23">
        <f>$Q85+X85+AE85+AL85+AS85+AZ85</f>
        <v>0</v>
      </c>
      <c r="I85" s="23"/>
      <c r="J85" s="22">
        <f>IF(G85&lt;&gt;0,F85/G85,"")</f>
        <v>10.166666666666666</v>
      </c>
      <c r="K85" s="22">
        <f>IF(D85&lt;&gt;0,F85/D85,"")</f>
        <v>2.975609756097561</v>
      </c>
      <c r="L85" s="22">
        <f>IF(G85&lt;&gt;0,(INT(D85)*6+(10*(D85-INT(D85))))/G85,"")</f>
        <v>20.5</v>
      </c>
      <c r="M85" s="26">
        <v>5</v>
      </c>
      <c r="N85" s="26">
        <v>0</v>
      </c>
      <c r="O85" s="26">
        <v>21</v>
      </c>
      <c r="P85" s="26">
        <v>0</v>
      </c>
      <c r="Q85" s="26"/>
      <c r="R85" s="27" t="s">
        <v>256</v>
      </c>
      <c r="S85" s="28">
        <f>IF(P85&lt;&gt;0,O85/P85,"")</f>
      </c>
      <c r="T85" s="29"/>
      <c r="U85" s="29"/>
      <c r="V85" s="29"/>
      <c r="W85" s="29"/>
      <c r="X85" s="29"/>
      <c r="Y85" s="29"/>
      <c r="Z85" s="31">
        <f>IF(W85&lt;&gt;0,V85/W85,"")</f>
      </c>
      <c r="AA85" s="32">
        <v>36</v>
      </c>
      <c r="AB85" s="32">
        <v>7</v>
      </c>
      <c r="AC85" s="32">
        <v>101</v>
      </c>
      <c r="AD85" s="33">
        <v>12</v>
      </c>
      <c r="AE85" s="33"/>
      <c r="AF85" s="33"/>
      <c r="AG85" s="28">
        <f>IF(AD85&lt;&gt;0,AC85/AD85,"")</f>
        <v>8.416666666666666</v>
      </c>
      <c r="AH85" s="34"/>
      <c r="AI85" s="34"/>
      <c r="AJ85" s="34"/>
      <c r="AK85" s="34"/>
      <c r="AL85" s="34"/>
      <c r="AM85" s="34"/>
      <c r="AN85" s="35">
        <f>IF(AK85&lt;&gt;0,AJ85/AK85,"")</f>
      </c>
      <c r="AO85" s="36"/>
      <c r="AP85" s="36"/>
      <c r="AQ85" s="36"/>
      <c r="AR85" s="36"/>
      <c r="AS85" s="36"/>
      <c r="AT85" s="36"/>
      <c r="AU85" s="37">
        <f>IF(AR85&lt;&gt;0,AQ85/AR85,"")</f>
      </c>
      <c r="AV85" s="38"/>
      <c r="AW85" s="38"/>
      <c r="AX85" s="39"/>
      <c r="AY85" s="40"/>
      <c r="AZ85" s="40"/>
      <c r="BA85" s="40"/>
      <c r="BB85" s="39">
        <f>IF(AY85&lt;&gt;0,AX85/AY85,"")</f>
      </c>
      <c r="BC85" s="41"/>
      <c r="BD85" s="41"/>
      <c r="BI85" s="41"/>
      <c r="BN85" s="41"/>
      <c r="BO85" s="43"/>
      <c r="BP85" s="43"/>
      <c r="BQ85" s="43"/>
      <c r="BR85" s="44"/>
      <c r="BS85" s="41"/>
      <c r="BT85" s="45"/>
      <c r="BU85" s="45"/>
      <c r="BV85" s="45"/>
      <c r="BW85" s="45"/>
      <c r="BX85" s="41"/>
      <c r="BY85" s="46"/>
      <c r="BZ85" s="46"/>
      <c r="CA85" s="46"/>
      <c r="CB85" s="19"/>
      <c r="CC85" s="41"/>
      <c r="CD85" s="18"/>
      <c r="CE85" s="47"/>
      <c r="CF85" s="41"/>
      <c r="CJ85" s="41"/>
      <c r="CK85" s="41"/>
      <c r="CL85" s="41"/>
      <c r="CQ85" s="41"/>
      <c r="CV85" s="41"/>
      <c r="CW85" s="43"/>
      <c r="CX85" s="43"/>
      <c r="CY85" s="43"/>
      <c r="CZ85" s="44"/>
      <c r="DA85" s="41"/>
      <c r="DB85" s="45"/>
      <c r="DC85" s="45"/>
      <c r="DD85" s="45"/>
      <c r="DE85" s="45"/>
      <c r="DF85" s="41"/>
      <c r="DG85" s="46"/>
      <c r="DH85" s="46"/>
      <c r="DI85" s="46"/>
      <c r="DJ85" s="19"/>
      <c r="DK85" s="41"/>
      <c r="DL85" s="18"/>
      <c r="DM85" s="47"/>
      <c r="DN85" s="41"/>
      <c r="DR85" s="41"/>
      <c r="DS85" s="41"/>
      <c r="DT85" s="41"/>
      <c r="DY85" s="41"/>
      <c r="ED85" s="41"/>
      <c r="EE85" s="43"/>
      <c r="EF85" s="43"/>
      <c r="EG85" s="43"/>
      <c r="EH85" s="44"/>
      <c r="EI85" s="41"/>
      <c r="EJ85" s="45"/>
      <c r="EK85" s="45"/>
      <c r="EL85" s="45"/>
      <c r="EM85" s="45"/>
      <c r="EN85" s="41"/>
      <c r="EO85" s="46"/>
      <c r="EP85" s="46"/>
      <c r="EQ85" s="46"/>
      <c r="ER85" s="19"/>
      <c r="ES85" s="41"/>
      <c r="ET85" s="18"/>
      <c r="EU85" s="47"/>
      <c r="EV85" s="41"/>
      <c r="EZ85" s="41"/>
      <c r="FA85" s="41"/>
      <c r="FB85" s="41"/>
      <c r="FG85" s="41"/>
      <c r="FL85" s="41"/>
      <c r="FM85" s="43"/>
      <c r="FN85" s="43"/>
      <c r="FO85" s="43"/>
      <c r="FP85" s="44"/>
      <c r="FQ85" s="41"/>
      <c r="FR85" s="45"/>
      <c r="FS85" s="45"/>
      <c r="FT85" s="45"/>
      <c r="FU85" s="45"/>
      <c r="FV85" s="41"/>
      <c r="FW85" s="46"/>
      <c r="FX85" s="46"/>
      <c r="FY85" s="46"/>
      <c r="FZ85" s="19"/>
      <c r="GA85" s="41"/>
      <c r="GB85" s="18"/>
      <c r="GC85" s="47"/>
      <c r="GD85" s="41"/>
      <c r="GH85" s="41"/>
      <c r="GI85" s="41"/>
      <c r="GJ85" s="41"/>
      <c r="GO85" s="41"/>
      <c r="GT85" s="41"/>
      <c r="GU85" s="43"/>
      <c r="GV85" s="43"/>
      <c r="GW85" s="43"/>
      <c r="GX85" s="44"/>
      <c r="GY85" s="41"/>
      <c r="GZ85" s="45"/>
      <c r="HA85" s="45"/>
      <c r="HB85" s="45"/>
      <c r="HC85" s="45"/>
      <c r="HD85" s="41"/>
      <c r="HE85" s="46"/>
      <c r="HF85" s="46"/>
      <c r="HG85" s="46"/>
      <c r="HH85" s="19"/>
      <c r="HI85" s="41"/>
      <c r="HJ85" s="18"/>
      <c r="HK85" s="47"/>
      <c r="HL85" s="41"/>
      <c r="HP85" s="41"/>
      <c r="HQ85" s="41"/>
      <c r="HR85" s="41"/>
      <c r="HW85" s="41"/>
      <c r="IB85" s="41"/>
      <c r="IC85" s="43"/>
      <c r="ID85" s="43"/>
      <c r="IE85" s="43"/>
      <c r="IF85" s="44"/>
      <c r="IG85" s="41"/>
      <c r="IH85" s="45"/>
      <c r="II85" s="45"/>
      <c r="IJ85" s="45"/>
      <c r="IK85" s="45"/>
      <c r="IL85" s="41"/>
      <c r="IM85" s="46"/>
      <c r="IN85" s="46"/>
      <c r="IO85" s="46"/>
      <c r="IP85" s="19"/>
      <c r="IQ85" s="41"/>
      <c r="IR85" s="18"/>
      <c r="IS85" s="47"/>
      <c r="IT85" s="41"/>
    </row>
    <row r="86" spans="1:254" s="42" customFormat="1" ht="12.75">
      <c r="A86" s="20" t="s">
        <v>257</v>
      </c>
      <c r="B86" s="20"/>
      <c r="C86" s="21">
        <v>269</v>
      </c>
      <c r="D86" s="22">
        <f>IF(MOD(SUM($M86+$T86+$AA86+$AH86+$AO86+$AV86),1)&gt;=0.6,INT(SUM($M86+$T86+$AA86+$AH86+$AO86+$AV86))+1+MOD(SUM($M86+$T86+$AA86+$AH86+$AO86+$AV86),1)-0.6,SUM($M86+$T86+$AA86+$AH86+$AO86+$AV86))</f>
        <v>0.3</v>
      </c>
      <c r="E86" s="23">
        <f>$N86+$U86+$AB86+$AI86+$AP86+$AW86</f>
        <v>0</v>
      </c>
      <c r="F86" s="24">
        <f>$O86+$V86+$AC86+$AJ86+$AQ86+$AX86</f>
        <v>0</v>
      </c>
      <c r="G86" s="23">
        <f>$P86+$W86+$AD86+$AK86+$AR86+$AY86</f>
        <v>0</v>
      </c>
      <c r="H86" s="23">
        <f>$Q86+X86+AE86+AL86+AS86+AZ86</f>
        <v>0</v>
      </c>
      <c r="I86" s="25" t="s">
        <v>258</v>
      </c>
      <c r="J86" s="22">
        <f>IF(G86&lt;&gt;0,F86/G86,"")</f>
      </c>
      <c r="K86" s="22">
        <f>IF(D86&lt;&gt;0,F86/D86,"")</f>
        <v>0</v>
      </c>
      <c r="L86" s="22">
        <f>IF(G86&lt;&gt;0,(INT(D86)*6+(10*(D86-INT(D86))))/G86,"")</f>
      </c>
      <c r="M86" s="26"/>
      <c r="N86" s="26"/>
      <c r="O86" s="26"/>
      <c r="P86" s="26"/>
      <c r="Q86" s="26"/>
      <c r="R86" s="26"/>
      <c r="S86" s="28">
        <f>IF(P86&lt;&gt;0,O86/P86,"")</f>
      </c>
      <c r="T86" s="29"/>
      <c r="U86" s="29"/>
      <c r="V86" s="29"/>
      <c r="W86" s="29"/>
      <c r="X86" s="29"/>
      <c r="Y86" s="29"/>
      <c r="Z86" s="31">
        <f>IF(W86&lt;&gt;0,V86/W86,"")</f>
      </c>
      <c r="AA86" s="32">
        <v>0.3</v>
      </c>
      <c r="AB86" s="32">
        <v>0</v>
      </c>
      <c r="AC86" s="32">
        <v>0</v>
      </c>
      <c r="AD86" s="33">
        <v>0</v>
      </c>
      <c r="AE86" s="33"/>
      <c r="AF86" s="33" t="s">
        <v>258</v>
      </c>
      <c r="AG86" s="28">
        <f>IF(AD86&lt;&gt;0,AC86/AD86,"")</f>
      </c>
      <c r="AH86" s="34"/>
      <c r="AI86" s="34"/>
      <c r="AJ86" s="34"/>
      <c r="AK86" s="34"/>
      <c r="AL86" s="34"/>
      <c r="AM86" s="34"/>
      <c r="AN86" s="35">
        <f>IF(AK86&lt;&gt;0,AJ86/AK86,"")</f>
      </c>
      <c r="AO86" s="36"/>
      <c r="AP86" s="36"/>
      <c r="AQ86" s="36"/>
      <c r="AR86" s="36"/>
      <c r="AS86" s="36"/>
      <c r="AT86" s="36"/>
      <c r="AU86" s="37">
        <f>IF(AR86&lt;&gt;0,AQ86/AR86,"")</f>
      </c>
      <c r="AV86" s="38"/>
      <c r="AW86" s="38"/>
      <c r="AX86" s="39"/>
      <c r="AY86" s="40"/>
      <c r="AZ86" s="40"/>
      <c r="BA86" s="40"/>
      <c r="BB86" s="39">
        <f>IF(AY86&lt;&gt;0,AX86/AY86,"")</f>
      </c>
      <c r="BC86" s="41"/>
      <c r="BD86" s="41"/>
      <c r="BI86" s="41"/>
      <c r="BN86" s="41"/>
      <c r="BO86" s="43"/>
      <c r="BP86" s="43"/>
      <c r="BQ86" s="43"/>
      <c r="BR86" s="44"/>
      <c r="BS86" s="41"/>
      <c r="BT86" s="45"/>
      <c r="BU86" s="45"/>
      <c r="BV86" s="45"/>
      <c r="BW86" s="45"/>
      <c r="BX86" s="41"/>
      <c r="BY86" s="46"/>
      <c r="BZ86" s="46"/>
      <c r="CA86" s="46"/>
      <c r="CB86" s="19"/>
      <c r="CC86" s="41"/>
      <c r="CD86" s="18"/>
      <c r="CE86" s="47"/>
      <c r="CF86" s="41"/>
      <c r="CJ86" s="41"/>
      <c r="CK86" s="41"/>
      <c r="CL86" s="41"/>
      <c r="CQ86" s="41"/>
      <c r="CV86" s="41"/>
      <c r="CW86" s="43"/>
      <c r="CX86" s="43"/>
      <c r="CY86" s="43"/>
      <c r="CZ86" s="44"/>
      <c r="DA86" s="41"/>
      <c r="DB86" s="45"/>
      <c r="DC86" s="45"/>
      <c r="DD86" s="45"/>
      <c r="DE86" s="45"/>
      <c r="DF86" s="41"/>
      <c r="DG86" s="46"/>
      <c r="DH86" s="46"/>
      <c r="DI86" s="46"/>
      <c r="DJ86" s="19"/>
      <c r="DK86" s="41"/>
      <c r="DL86" s="18"/>
      <c r="DM86" s="47"/>
      <c r="DN86" s="41"/>
      <c r="DR86" s="41"/>
      <c r="DS86" s="41"/>
      <c r="DT86" s="41"/>
      <c r="DY86" s="41"/>
      <c r="ED86" s="41"/>
      <c r="EE86" s="43"/>
      <c r="EF86" s="43"/>
      <c r="EG86" s="43"/>
      <c r="EH86" s="44"/>
      <c r="EI86" s="41"/>
      <c r="EJ86" s="45"/>
      <c r="EK86" s="45"/>
      <c r="EL86" s="45"/>
      <c r="EM86" s="45"/>
      <c r="EN86" s="41"/>
      <c r="EO86" s="46"/>
      <c r="EP86" s="46"/>
      <c r="EQ86" s="46"/>
      <c r="ER86" s="19"/>
      <c r="ES86" s="41"/>
      <c r="ET86" s="18"/>
      <c r="EU86" s="47"/>
      <c r="EV86" s="41"/>
      <c r="EZ86" s="41"/>
      <c r="FA86" s="41"/>
      <c r="FB86" s="41"/>
      <c r="FG86" s="41"/>
      <c r="FL86" s="41"/>
      <c r="FM86" s="43"/>
      <c r="FN86" s="43"/>
      <c r="FO86" s="43"/>
      <c r="FP86" s="44"/>
      <c r="FQ86" s="41"/>
      <c r="FR86" s="45"/>
      <c r="FS86" s="45"/>
      <c r="FT86" s="45"/>
      <c r="FU86" s="45"/>
      <c r="FV86" s="41"/>
      <c r="FW86" s="46"/>
      <c r="FX86" s="46"/>
      <c r="FY86" s="46"/>
      <c r="FZ86" s="19"/>
      <c r="GA86" s="41"/>
      <c r="GB86" s="18"/>
      <c r="GC86" s="47"/>
      <c r="GD86" s="41"/>
      <c r="GH86" s="41"/>
      <c r="GI86" s="41"/>
      <c r="GJ86" s="41"/>
      <c r="GO86" s="41"/>
      <c r="GT86" s="41"/>
      <c r="GU86" s="43"/>
      <c r="GV86" s="43"/>
      <c r="GW86" s="43"/>
      <c r="GX86" s="44"/>
      <c r="GY86" s="41"/>
      <c r="GZ86" s="45"/>
      <c r="HA86" s="45"/>
      <c r="HB86" s="45"/>
      <c r="HC86" s="45"/>
      <c r="HD86" s="41"/>
      <c r="HE86" s="46"/>
      <c r="HF86" s="46"/>
      <c r="HG86" s="46"/>
      <c r="HH86" s="19"/>
      <c r="HI86" s="41"/>
      <c r="HJ86" s="18"/>
      <c r="HK86" s="47"/>
      <c r="HL86" s="41"/>
      <c r="HP86" s="41"/>
      <c r="HQ86" s="41"/>
      <c r="HR86" s="41"/>
      <c r="HW86" s="41"/>
      <c r="IB86" s="41"/>
      <c r="IC86" s="43"/>
      <c r="ID86" s="43"/>
      <c r="IE86" s="43"/>
      <c r="IF86" s="44"/>
      <c r="IG86" s="41"/>
      <c r="IH86" s="45"/>
      <c r="II86" s="45"/>
      <c r="IJ86" s="45"/>
      <c r="IK86" s="45"/>
      <c r="IL86" s="41"/>
      <c r="IM86" s="46"/>
      <c r="IN86" s="46"/>
      <c r="IO86" s="46"/>
      <c r="IP86" s="19"/>
      <c r="IQ86" s="41"/>
      <c r="IR86" s="18"/>
      <c r="IS86" s="47"/>
      <c r="IT86" s="41"/>
    </row>
    <row r="87" spans="1:254" s="42" customFormat="1" ht="12.75">
      <c r="A87" s="20" t="s">
        <v>259</v>
      </c>
      <c r="B87" s="20"/>
      <c r="C87" s="21"/>
      <c r="D87" s="22">
        <f>IF(MOD(SUM($M87+$T87+$AA87+$AH87+$AO87+$AV87),1)&gt;=0.6,INT(SUM($M87+$T87+$AA87+$AH87+$AO87+$AV87))+1+MOD(SUM($M87+$T87+$AA87+$AH87+$AO87+$AV87),1)-0.6,SUM($M87+$T87+$AA87+$AH87+$AO87+$AV87))</f>
        <v>5</v>
      </c>
      <c r="E87" s="23">
        <f>$N87+$U87+$AB87+$AI87+$AP87+$AW87</f>
        <v>1</v>
      </c>
      <c r="F87" s="24">
        <f>$O87+$V87+$AC87+$AJ87+$AQ87+$AX87</f>
        <v>19</v>
      </c>
      <c r="G87" s="23">
        <f>$P87+$W87+$AD87+$AK87+$AR87+$AY87</f>
        <v>1</v>
      </c>
      <c r="H87" s="23">
        <f>$Q87+X87+AE87+AL87+AS87+AZ87</f>
        <v>0</v>
      </c>
      <c r="I87" s="25" t="s">
        <v>260</v>
      </c>
      <c r="J87" s="22">
        <f>IF(G87&lt;&gt;0,F87/G87,"")</f>
        <v>19</v>
      </c>
      <c r="K87" s="22">
        <f>IF(D87&lt;&gt;0,F87/D87,"")</f>
        <v>3.8</v>
      </c>
      <c r="L87" s="22">
        <f>IF(G87&lt;&gt;0,(INT(D87)*6+(10*(D87-INT(D87))))/G87,"")</f>
        <v>30</v>
      </c>
      <c r="M87" s="26"/>
      <c r="N87" s="26"/>
      <c r="O87" s="26"/>
      <c r="P87" s="26"/>
      <c r="Q87" s="26"/>
      <c r="R87" s="26"/>
      <c r="S87" s="28">
        <f>IF(P87&lt;&gt;0,O87/P87,"")</f>
      </c>
      <c r="T87" s="29"/>
      <c r="U87" s="29"/>
      <c r="V87" s="29"/>
      <c r="W87" s="29"/>
      <c r="X87" s="29"/>
      <c r="Y87" s="29"/>
      <c r="Z87" s="31">
        <f>IF(W87&lt;&gt;0,V87/W87,"")</f>
      </c>
      <c r="AA87" s="32">
        <v>5</v>
      </c>
      <c r="AB87" s="32">
        <v>1</v>
      </c>
      <c r="AC87" s="32">
        <v>19</v>
      </c>
      <c r="AD87" s="33">
        <v>1</v>
      </c>
      <c r="AE87" s="33"/>
      <c r="AF87" s="33" t="s">
        <v>260</v>
      </c>
      <c r="AG87" s="28">
        <f>IF(AD87&lt;&gt;0,AC87/AD87,"")</f>
        <v>19</v>
      </c>
      <c r="AH87" s="34"/>
      <c r="AI87" s="34"/>
      <c r="AJ87" s="34"/>
      <c r="AK87" s="34"/>
      <c r="AL87" s="34"/>
      <c r="AM87" s="34"/>
      <c r="AN87" s="35">
        <f>IF(AK87&lt;&gt;0,AJ87/AK87,"")</f>
      </c>
      <c r="AO87" s="36"/>
      <c r="AP87" s="36"/>
      <c r="AQ87" s="36"/>
      <c r="AR87" s="36"/>
      <c r="AS87" s="36"/>
      <c r="AT87" s="36"/>
      <c r="AU87" s="37">
        <f>IF(AR87&lt;&gt;0,AQ87/AR87,"")</f>
      </c>
      <c r="AV87" s="38"/>
      <c r="AW87" s="38"/>
      <c r="AX87" s="39"/>
      <c r="AY87" s="40"/>
      <c r="AZ87" s="40"/>
      <c r="BA87" s="40"/>
      <c r="BB87" s="39">
        <f>IF(AY87&lt;&gt;0,AX87/AY87,"")</f>
      </c>
      <c r="BC87" s="41"/>
      <c r="BD87" s="41"/>
      <c r="BI87" s="41"/>
      <c r="BN87" s="41"/>
      <c r="BO87" s="43"/>
      <c r="BP87" s="43"/>
      <c r="BQ87" s="43"/>
      <c r="BR87" s="44"/>
      <c r="BS87" s="41"/>
      <c r="BT87" s="45"/>
      <c r="BU87" s="45"/>
      <c r="BV87" s="45"/>
      <c r="BW87" s="45"/>
      <c r="BX87" s="41"/>
      <c r="BY87" s="46"/>
      <c r="BZ87" s="46"/>
      <c r="CA87" s="46"/>
      <c r="CB87" s="19"/>
      <c r="CC87" s="41"/>
      <c r="CD87" s="18"/>
      <c r="CE87" s="47"/>
      <c r="CF87" s="41"/>
      <c r="CJ87" s="41"/>
      <c r="CK87" s="41"/>
      <c r="CL87" s="41"/>
      <c r="CQ87" s="41"/>
      <c r="CV87" s="41"/>
      <c r="CW87" s="43"/>
      <c r="CX87" s="43"/>
      <c r="CY87" s="43"/>
      <c r="CZ87" s="44"/>
      <c r="DA87" s="41"/>
      <c r="DB87" s="45"/>
      <c r="DC87" s="45"/>
      <c r="DD87" s="45"/>
      <c r="DE87" s="45"/>
      <c r="DF87" s="41"/>
      <c r="DG87" s="46"/>
      <c r="DH87" s="46"/>
      <c r="DI87" s="46"/>
      <c r="DJ87" s="19"/>
      <c r="DK87" s="41"/>
      <c r="DL87" s="18"/>
      <c r="DM87" s="47"/>
      <c r="DN87" s="41"/>
      <c r="DR87" s="41"/>
      <c r="DS87" s="41"/>
      <c r="DT87" s="41"/>
      <c r="DY87" s="41"/>
      <c r="ED87" s="41"/>
      <c r="EE87" s="43"/>
      <c r="EF87" s="43"/>
      <c r="EG87" s="43"/>
      <c r="EH87" s="44"/>
      <c r="EI87" s="41"/>
      <c r="EJ87" s="45"/>
      <c r="EK87" s="45"/>
      <c r="EL87" s="45"/>
      <c r="EM87" s="45"/>
      <c r="EN87" s="41"/>
      <c r="EO87" s="46"/>
      <c r="EP87" s="46"/>
      <c r="EQ87" s="46"/>
      <c r="ER87" s="19"/>
      <c r="ES87" s="41"/>
      <c r="ET87" s="18"/>
      <c r="EU87" s="47"/>
      <c r="EV87" s="41"/>
      <c r="EZ87" s="41"/>
      <c r="FA87" s="41"/>
      <c r="FB87" s="41"/>
      <c r="FG87" s="41"/>
      <c r="FL87" s="41"/>
      <c r="FM87" s="43"/>
      <c r="FN87" s="43"/>
      <c r="FO87" s="43"/>
      <c r="FP87" s="44"/>
      <c r="FQ87" s="41"/>
      <c r="FR87" s="45"/>
      <c r="FS87" s="45"/>
      <c r="FT87" s="45"/>
      <c r="FU87" s="45"/>
      <c r="FV87" s="41"/>
      <c r="FW87" s="46"/>
      <c r="FX87" s="46"/>
      <c r="FY87" s="46"/>
      <c r="FZ87" s="19"/>
      <c r="GA87" s="41"/>
      <c r="GB87" s="18"/>
      <c r="GC87" s="47"/>
      <c r="GD87" s="41"/>
      <c r="GH87" s="41"/>
      <c r="GI87" s="41"/>
      <c r="GJ87" s="41"/>
      <c r="GO87" s="41"/>
      <c r="GT87" s="41"/>
      <c r="GU87" s="43"/>
      <c r="GV87" s="43"/>
      <c r="GW87" s="43"/>
      <c r="GX87" s="44"/>
      <c r="GY87" s="41"/>
      <c r="GZ87" s="45"/>
      <c r="HA87" s="45"/>
      <c r="HB87" s="45"/>
      <c r="HC87" s="45"/>
      <c r="HD87" s="41"/>
      <c r="HE87" s="46"/>
      <c r="HF87" s="46"/>
      <c r="HG87" s="46"/>
      <c r="HH87" s="19"/>
      <c r="HI87" s="41"/>
      <c r="HJ87" s="18"/>
      <c r="HK87" s="47"/>
      <c r="HL87" s="41"/>
      <c r="HP87" s="41"/>
      <c r="HQ87" s="41"/>
      <c r="HR87" s="41"/>
      <c r="HW87" s="41"/>
      <c r="IB87" s="41"/>
      <c r="IC87" s="43"/>
      <c r="ID87" s="43"/>
      <c r="IE87" s="43"/>
      <c r="IF87" s="44"/>
      <c r="IG87" s="41"/>
      <c r="IH87" s="45"/>
      <c r="II87" s="45"/>
      <c r="IJ87" s="45"/>
      <c r="IK87" s="45"/>
      <c r="IL87" s="41"/>
      <c r="IM87" s="46"/>
      <c r="IN87" s="46"/>
      <c r="IO87" s="46"/>
      <c r="IP87" s="19"/>
      <c r="IQ87" s="41"/>
      <c r="IR87" s="18"/>
      <c r="IS87" s="47"/>
      <c r="IT87" s="41"/>
    </row>
    <row r="88" spans="1:254" s="42" customFormat="1" ht="12.75">
      <c r="A88" s="20" t="s">
        <v>261</v>
      </c>
      <c r="B88" s="20"/>
      <c r="C88" s="21"/>
      <c r="D88" s="22">
        <f>IF(MOD(SUM($M88+$T88+$AA88+$AH88+$AO88+$AV88),1)&gt;=0.6,INT(SUM($M88+$T88+$AA88+$AH88+$AO88+$AV88))+1+MOD(SUM($M88+$T88+$AA88+$AH88+$AO88+$AV88),1)-0.6,SUM($M88+$T88+$AA88+$AH88+$AO88+$AV88))</f>
        <v>62.2</v>
      </c>
      <c r="E88" s="23">
        <f>$N88+$U88+$AB88+$AI88+$AP88+$AW88</f>
        <v>2</v>
      </c>
      <c r="F88" s="24">
        <f>$O88+$V88+$AC88+$AJ88+$AQ88+$AX88</f>
        <v>315</v>
      </c>
      <c r="G88" s="23">
        <f>$P88+$W88+$AD88+$AK88+$AR88+$AY88</f>
        <v>8</v>
      </c>
      <c r="H88" s="23">
        <f>$Q88+X88+AE88+AL88+AS88+AZ88</f>
        <v>0</v>
      </c>
      <c r="I88" s="25" t="s">
        <v>262</v>
      </c>
      <c r="J88" s="22">
        <f>IF(G88&lt;&gt;0,F88/G88,"")</f>
        <v>39.375</v>
      </c>
      <c r="K88" s="22">
        <f>IF(D88&lt;&gt;0,F88/D88,"")</f>
        <v>5.064308681672025</v>
      </c>
      <c r="L88" s="22">
        <f>IF(G88&lt;&gt;0,(INT(D88)*6+(10*(D88-INT(D88))))/G88,"")</f>
        <v>46.75</v>
      </c>
      <c r="M88" s="26"/>
      <c r="N88" s="26"/>
      <c r="O88" s="26"/>
      <c r="P88" s="26"/>
      <c r="Q88" s="26"/>
      <c r="R88" s="26"/>
      <c r="S88" s="28">
        <f>IF(P88&lt;&gt;0,O88/P88,"")</f>
      </c>
      <c r="T88" s="29"/>
      <c r="U88" s="29"/>
      <c r="V88" s="29"/>
      <c r="W88" s="29"/>
      <c r="X88" s="29"/>
      <c r="Y88" s="29"/>
      <c r="Z88" s="31">
        <f>IF(W88&lt;&gt;0,V88/W88,"")</f>
      </c>
      <c r="AA88" s="32">
        <v>25</v>
      </c>
      <c r="AB88" s="32">
        <v>0</v>
      </c>
      <c r="AC88" s="32">
        <v>110</v>
      </c>
      <c r="AD88" s="33">
        <v>2</v>
      </c>
      <c r="AE88" s="33"/>
      <c r="AF88" s="33" t="s">
        <v>263</v>
      </c>
      <c r="AG88" s="28">
        <f>IF(AD88&lt;&gt;0,AC88/AD88,"")</f>
        <v>55</v>
      </c>
      <c r="AH88" s="34">
        <v>37.2</v>
      </c>
      <c r="AI88" s="34">
        <v>2</v>
      </c>
      <c r="AJ88" s="34">
        <v>205</v>
      </c>
      <c r="AK88" s="34">
        <v>6</v>
      </c>
      <c r="AL88" s="34"/>
      <c r="AM88" s="34" t="s">
        <v>262</v>
      </c>
      <c r="AN88" s="35">
        <f>IF(AK88&lt;&gt;0,AJ88/AK88,"")</f>
        <v>34.166666666666664</v>
      </c>
      <c r="AO88" s="36"/>
      <c r="AP88" s="36"/>
      <c r="AQ88" s="36"/>
      <c r="AR88" s="36"/>
      <c r="AS88" s="36"/>
      <c r="AT88" s="36"/>
      <c r="AU88" s="37">
        <f>IF(AR88&lt;&gt;0,AQ88/AR88,"")</f>
      </c>
      <c r="AV88" s="38"/>
      <c r="AW88" s="38"/>
      <c r="AX88" s="39"/>
      <c r="AY88" s="40"/>
      <c r="AZ88" s="40"/>
      <c r="BA88" s="40"/>
      <c r="BB88" s="39">
        <f>IF(AY88&lt;&gt;0,AX88/AY88,"")</f>
      </c>
      <c r="BC88" s="41"/>
      <c r="BD88" s="41"/>
      <c r="BI88" s="41"/>
      <c r="BN88" s="41"/>
      <c r="BO88" s="43"/>
      <c r="BP88" s="43"/>
      <c r="BQ88" s="43"/>
      <c r="BR88" s="44"/>
      <c r="BS88" s="41"/>
      <c r="BT88" s="45"/>
      <c r="BU88" s="45"/>
      <c r="BV88" s="45"/>
      <c r="BW88" s="45"/>
      <c r="BX88" s="41"/>
      <c r="BY88" s="46"/>
      <c r="BZ88" s="46"/>
      <c r="CA88" s="46"/>
      <c r="CB88" s="19"/>
      <c r="CC88" s="41"/>
      <c r="CD88" s="18"/>
      <c r="CE88" s="47"/>
      <c r="CF88" s="41"/>
      <c r="CJ88" s="41"/>
      <c r="CK88" s="41"/>
      <c r="CL88" s="41"/>
      <c r="CQ88" s="41"/>
      <c r="CV88" s="41"/>
      <c r="CW88" s="43"/>
      <c r="CX88" s="43"/>
      <c r="CY88" s="43"/>
      <c r="CZ88" s="44"/>
      <c r="DA88" s="41"/>
      <c r="DB88" s="45"/>
      <c r="DC88" s="45"/>
      <c r="DD88" s="45"/>
      <c r="DE88" s="45"/>
      <c r="DF88" s="41"/>
      <c r="DG88" s="46"/>
      <c r="DH88" s="46"/>
      <c r="DI88" s="46"/>
      <c r="DJ88" s="19"/>
      <c r="DK88" s="41"/>
      <c r="DL88" s="18"/>
      <c r="DM88" s="47"/>
      <c r="DN88" s="41"/>
      <c r="DR88" s="41"/>
      <c r="DS88" s="41"/>
      <c r="DT88" s="41"/>
      <c r="DY88" s="41"/>
      <c r="ED88" s="41"/>
      <c r="EE88" s="43"/>
      <c r="EF88" s="43"/>
      <c r="EG88" s="43"/>
      <c r="EH88" s="44"/>
      <c r="EI88" s="41"/>
      <c r="EJ88" s="45"/>
      <c r="EK88" s="45"/>
      <c r="EL88" s="45"/>
      <c r="EM88" s="45"/>
      <c r="EN88" s="41"/>
      <c r="EO88" s="46"/>
      <c r="EP88" s="46"/>
      <c r="EQ88" s="46"/>
      <c r="ER88" s="19"/>
      <c r="ES88" s="41"/>
      <c r="ET88" s="18"/>
      <c r="EU88" s="47"/>
      <c r="EV88" s="41"/>
      <c r="EZ88" s="41"/>
      <c r="FA88" s="41"/>
      <c r="FB88" s="41"/>
      <c r="FG88" s="41"/>
      <c r="FL88" s="41"/>
      <c r="FM88" s="43"/>
      <c r="FN88" s="43"/>
      <c r="FO88" s="43"/>
      <c r="FP88" s="44"/>
      <c r="FQ88" s="41"/>
      <c r="FR88" s="45"/>
      <c r="FS88" s="45"/>
      <c r="FT88" s="45"/>
      <c r="FU88" s="45"/>
      <c r="FV88" s="41"/>
      <c r="FW88" s="46"/>
      <c r="FX88" s="46"/>
      <c r="FY88" s="46"/>
      <c r="FZ88" s="19"/>
      <c r="GA88" s="41"/>
      <c r="GB88" s="18"/>
      <c r="GC88" s="47"/>
      <c r="GD88" s="41"/>
      <c r="GH88" s="41"/>
      <c r="GI88" s="41"/>
      <c r="GJ88" s="41"/>
      <c r="GO88" s="41"/>
      <c r="GT88" s="41"/>
      <c r="GU88" s="43"/>
      <c r="GV88" s="43"/>
      <c r="GW88" s="43"/>
      <c r="GX88" s="44"/>
      <c r="GY88" s="41"/>
      <c r="GZ88" s="45"/>
      <c r="HA88" s="45"/>
      <c r="HB88" s="45"/>
      <c r="HC88" s="45"/>
      <c r="HD88" s="41"/>
      <c r="HE88" s="46"/>
      <c r="HF88" s="46"/>
      <c r="HG88" s="46"/>
      <c r="HH88" s="19"/>
      <c r="HI88" s="41"/>
      <c r="HJ88" s="18"/>
      <c r="HK88" s="47"/>
      <c r="HL88" s="41"/>
      <c r="HP88" s="41"/>
      <c r="HQ88" s="41"/>
      <c r="HR88" s="41"/>
      <c r="HW88" s="41"/>
      <c r="IB88" s="41"/>
      <c r="IC88" s="43"/>
      <c r="ID88" s="43"/>
      <c r="IE88" s="43"/>
      <c r="IF88" s="44"/>
      <c r="IG88" s="41"/>
      <c r="IH88" s="45"/>
      <c r="II88" s="45"/>
      <c r="IJ88" s="45"/>
      <c r="IK88" s="45"/>
      <c r="IL88" s="41"/>
      <c r="IM88" s="46"/>
      <c r="IN88" s="46"/>
      <c r="IO88" s="46"/>
      <c r="IP88" s="19"/>
      <c r="IQ88" s="41"/>
      <c r="IR88" s="18"/>
      <c r="IS88" s="47"/>
      <c r="IT88" s="41"/>
    </row>
    <row r="89" spans="1:254" s="42" customFormat="1" ht="12.75">
      <c r="A89" s="20" t="s">
        <v>264</v>
      </c>
      <c r="B89" s="20"/>
      <c r="C89" s="21"/>
      <c r="D89" s="22">
        <f>IF(MOD(SUM($M89+$T89+$AA89+$AH89+$AO89+$AV89),1)&gt;=0.6,INT(SUM($M89+$T89+$AA89+$AH89+$AO89+$AV89))+1+MOD(SUM($M89+$T89+$AA89+$AH89+$AO89+$AV89),1)-0.6,SUM($M89+$T89+$AA89+$AH89+$AO89+$AV89))</f>
        <v>287.2</v>
      </c>
      <c r="E89" s="23">
        <f>$N89+$U89+$AB89+$AI89+$AP89+$AW89</f>
        <v>36</v>
      </c>
      <c r="F89" s="24">
        <f>$O89+$V89+$AC89+$AJ89+$AQ89+$AX89</f>
        <v>1129</v>
      </c>
      <c r="G89" s="23">
        <f>$P89+$W89+$AD89+$AK89+$AR89+$AY89</f>
        <v>64</v>
      </c>
      <c r="H89" s="23">
        <f>$Q89+X89+AE89+AL89+AS89+AZ89</f>
        <v>1</v>
      </c>
      <c r="I89" s="25" t="s">
        <v>265</v>
      </c>
      <c r="J89" s="22">
        <f>IF(G89&lt;&gt;0,F89/G89,"")</f>
        <v>17.640625</v>
      </c>
      <c r="K89" s="22">
        <f>IF(D89&lt;&gt;0,F89/D89,"")</f>
        <v>3.9310584958217274</v>
      </c>
      <c r="L89" s="22">
        <f>IF(G89&lt;&gt;0,(INT(D89)*6+(10*(D89-INT(D89))))/G89,"")</f>
        <v>26.9375</v>
      </c>
      <c r="M89" s="26">
        <v>280.2</v>
      </c>
      <c r="N89" s="26">
        <v>36</v>
      </c>
      <c r="O89" s="26">
        <v>1099</v>
      </c>
      <c r="P89" s="26">
        <v>64</v>
      </c>
      <c r="Q89" s="26">
        <v>1</v>
      </c>
      <c r="R89" s="27" t="s">
        <v>266</v>
      </c>
      <c r="S89" s="28">
        <f>IF(P89&lt;&gt;0,O89/P89,"")</f>
        <v>17.171875</v>
      </c>
      <c r="T89" s="29">
        <v>7</v>
      </c>
      <c r="U89" s="29">
        <v>0</v>
      </c>
      <c r="V89" s="29">
        <v>30</v>
      </c>
      <c r="W89" s="29">
        <v>0</v>
      </c>
      <c r="X89" s="29"/>
      <c r="Y89" s="30" t="s">
        <v>267</v>
      </c>
      <c r="Z89" s="31">
        <f>IF(W89&lt;&gt;0,V89/W89,"")</f>
      </c>
      <c r="AA89" s="32"/>
      <c r="AB89" s="32"/>
      <c r="AC89" s="32"/>
      <c r="AD89" s="33"/>
      <c r="AE89" s="33"/>
      <c r="AF89" s="33"/>
      <c r="AG89" s="28">
        <f>IF(AD89&lt;&gt;0,AC89/AD89,"")</f>
      </c>
      <c r="AH89" s="34"/>
      <c r="AI89" s="34"/>
      <c r="AJ89" s="34"/>
      <c r="AK89" s="34"/>
      <c r="AL89" s="34"/>
      <c r="AM89" s="34"/>
      <c r="AN89" s="35">
        <f>IF(AK89&lt;&gt;0,AJ89/AK89,"")</f>
      </c>
      <c r="AO89" s="36"/>
      <c r="AP89" s="36"/>
      <c r="AQ89" s="36"/>
      <c r="AR89" s="36"/>
      <c r="AS89" s="36"/>
      <c r="AT89" s="36"/>
      <c r="AU89" s="37">
        <f>IF(AR89&lt;&gt;0,AQ89/AR89,"")</f>
      </c>
      <c r="AV89" s="38"/>
      <c r="AW89" s="38"/>
      <c r="AX89" s="39"/>
      <c r="AY89" s="40"/>
      <c r="AZ89" s="40"/>
      <c r="BA89" s="40"/>
      <c r="BB89" s="39">
        <f>IF(AY89&lt;&gt;0,AX89/AY89,"")</f>
      </c>
      <c r="BC89" s="41"/>
      <c r="BD89" s="41"/>
      <c r="BI89" s="41"/>
      <c r="BN89" s="41"/>
      <c r="BO89" s="43"/>
      <c r="BP89" s="43"/>
      <c r="BQ89" s="43"/>
      <c r="BR89" s="44"/>
      <c r="BS89" s="41"/>
      <c r="BT89" s="45"/>
      <c r="BU89" s="45"/>
      <c r="BV89" s="45"/>
      <c r="BW89" s="45"/>
      <c r="BX89" s="41"/>
      <c r="BY89" s="46"/>
      <c r="BZ89" s="46"/>
      <c r="CA89" s="46"/>
      <c r="CB89" s="19"/>
      <c r="CC89" s="41"/>
      <c r="CD89" s="18"/>
      <c r="CE89" s="47"/>
      <c r="CF89" s="41"/>
      <c r="CJ89" s="41"/>
      <c r="CK89" s="41"/>
      <c r="CL89" s="41"/>
      <c r="CQ89" s="41"/>
      <c r="CV89" s="41"/>
      <c r="CW89" s="43"/>
      <c r="CX89" s="43"/>
      <c r="CY89" s="43"/>
      <c r="CZ89" s="44"/>
      <c r="DA89" s="41"/>
      <c r="DB89" s="45"/>
      <c r="DC89" s="45"/>
      <c r="DD89" s="45"/>
      <c r="DE89" s="45"/>
      <c r="DF89" s="41"/>
      <c r="DG89" s="46"/>
      <c r="DH89" s="46"/>
      <c r="DI89" s="46"/>
      <c r="DJ89" s="19"/>
      <c r="DK89" s="41"/>
      <c r="DL89" s="18"/>
      <c r="DM89" s="47"/>
      <c r="DN89" s="41"/>
      <c r="DR89" s="41"/>
      <c r="DS89" s="41"/>
      <c r="DT89" s="41"/>
      <c r="DY89" s="41"/>
      <c r="ED89" s="41"/>
      <c r="EE89" s="43"/>
      <c r="EF89" s="43"/>
      <c r="EG89" s="43"/>
      <c r="EH89" s="44"/>
      <c r="EI89" s="41"/>
      <c r="EJ89" s="45"/>
      <c r="EK89" s="45"/>
      <c r="EL89" s="45"/>
      <c r="EM89" s="45"/>
      <c r="EN89" s="41"/>
      <c r="EO89" s="46"/>
      <c r="EP89" s="46"/>
      <c r="EQ89" s="46"/>
      <c r="ER89" s="19"/>
      <c r="ES89" s="41"/>
      <c r="ET89" s="18"/>
      <c r="EU89" s="47"/>
      <c r="EV89" s="41"/>
      <c r="EZ89" s="41"/>
      <c r="FA89" s="41"/>
      <c r="FB89" s="41"/>
      <c r="FG89" s="41"/>
      <c r="FL89" s="41"/>
      <c r="FM89" s="43"/>
      <c r="FN89" s="43"/>
      <c r="FO89" s="43"/>
      <c r="FP89" s="44"/>
      <c r="FQ89" s="41"/>
      <c r="FR89" s="45"/>
      <c r="FS89" s="45"/>
      <c r="FT89" s="45"/>
      <c r="FU89" s="45"/>
      <c r="FV89" s="41"/>
      <c r="FW89" s="46"/>
      <c r="FX89" s="46"/>
      <c r="FY89" s="46"/>
      <c r="FZ89" s="19"/>
      <c r="GA89" s="41"/>
      <c r="GB89" s="18"/>
      <c r="GC89" s="47"/>
      <c r="GD89" s="41"/>
      <c r="GH89" s="41"/>
      <c r="GI89" s="41"/>
      <c r="GJ89" s="41"/>
      <c r="GO89" s="41"/>
      <c r="GT89" s="41"/>
      <c r="GU89" s="43"/>
      <c r="GV89" s="43"/>
      <c r="GW89" s="43"/>
      <c r="GX89" s="44"/>
      <c r="GY89" s="41"/>
      <c r="GZ89" s="45"/>
      <c r="HA89" s="45"/>
      <c r="HB89" s="45"/>
      <c r="HC89" s="45"/>
      <c r="HD89" s="41"/>
      <c r="HE89" s="46"/>
      <c r="HF89" s="46"/>
      <c r="HG89" s="46"/>
      <c r="HH89" s="19"/>
      <c r="HI89" s="41"/>
      <c r="HJ89" s="18"/>
      <c r="HK89" s="47"/>
      <c r="HL89" s="41"/>
      <c r="HP89" s="41"/>
      <c r="HQ89" s="41"/>
      <c r="HR89" s="41"/>
      <c r="HW89" s="41"/>
      <c r="IB89" s="41"/>
      <c r="IC89" s="43"/>
      <c r="ID89" s="43"/>
      <c r="IE89" s="43"/>
      <c r="IF89" s="44"/>
      <c r="IG89" s="41"/>
      <c r="IH89" s="45"/>
      <c r="II89" s="45"/>
      <c r="IJ89" s="45"/>
      <c r="IK89" s="45"/>
      <c r="IL89" s="41"/>
      <c r="IM89" s="46"/>
      <c r="IN89" s="46"/>
      <c r="IO89" s="46"/>
      <c r="IP89" s="19"/>
      <c r="IQ89" s="41"/>
      <c r="IR89" s="18"/>
      <c r="IS89" s="47"/>
      <c r="IT89" s="41"/>
    </row>
    <row r="90" spans="1:254" s="42" customFormat="1" ht="12.75">
      <c r="A90" s="20" t="s">
        <v>268</v>
      </c>
      <c r="B90" s="20"/>
      <c r="C90" s="21"/>
      <c r="D90" s="22">
        <f>IF(MOD(SUM($M90+$T90+$AA90+$AH90+$AO90+$AV90),1)&gt;=0.6,INT(SUM($M90+$T90+$AA90+$AH90+$AO90+$AV90))+1+MOD(SUM($M90+$T90+$AA90+$AH90+$AO90+$AV90),1)-0.6,SUM($M90+$T90+$AA90+$AH90+$AO90+$AV90))</f>
        <v>1</v>
      </c>
      <c r="E90" s="23">
        <f>$N90+$U90+$AB90+$AI90+$AP90+$AW90</f>
        <v>0</v>
      </c>
      <c r="F90" s="24">
        <f>$O90+$V90+$AC90+$AJ90+$AQ90+$AX90</f>
        <v>11</v>
      </c>
      <c r="G90" s="23">
        <f>$P90+$W90+$AD90+$AK90+$AR90+$AY90</f>
        <v>0</v>
      </c>
      <c r="H90" s="23">
        <f>$Q90+X90+AE90+AL90+AS90+AZ90</f>
        <v>0</v>
      </c>
      <c r="I90" s="25" t="s">
        <v>269</v>
      </c>
      <c r="J90" s="22">
        <f>IF(G90&lt;&gt;0,F90/G90,"")</f>
      </c>
      <c r="K90" s="22">
        <f>IF(D90&lt;&gt;0,F90/D90,"")</f>
        <v>11</v>
      </c>
      <c r="L90" s="22">
        <f>IF(G90&lt;&gt;0,(INT(D90)*6+(10*(D90-INT(D90))))/G90,"")</f>
      </c>
      <c r="M90" s="26"/>
      <c r="N90" s="26"/>
      <c r="O90" s="26"/>
      <c r="P90" s="26"/>
      <c r="Q90" s="26"/>
      <c r="R90" s="26"/>
      <c r="S90" s="28">
        <f>IF(P90&lt;&gt;0,O90/P90,"")</f>
      </c>
      <c r="T90" s="29"/>
      <c r="U90" s="29"/>
      <c r="V90" s="29"/>
      <c r="W90" s="29"/>
      <c r="X90" s="29"/>
      <c r="Y90" s="29"/>
      <c r="Z90" s="31">
        <f>IF(W90&lt;&gt;0,V90/W90,"")</f>
      </c>
      <c r="AA90" s="32">
        <v>1</v>
      </c>
      <c r="AB90" s="32">
        <v>0</v>
      </c>
      <c r="AC90" s="32">
        <v>11</v>
      </c>
      <c r="AD90" s="33">
        <v>0</v>
      </c>
      <c r="AE90" s="33"/>
      <c r="AF90" s="33" t="s">
        <v>269</v>
      </c>
      <c r="AG90" s="28">
        <f>IF(AD90&lt;&gt;0,AC90/AD90,"")</f>
      </c>
      <c r="AH90" s="34"/>
      <c r="AI90" s="34"/>
      <c r="AJ90" s="34"/>
      <c r="AK90" s="34"/>
      <c r="AL90" s="34"/>
      <c r="AM90" s="34"/>
      <c r="AN90" s="35">
        <f>IF(AK90&lt;&gt;0,AJ90/AK90,"")</f>
      </c>
      <c r="AO90" s="36"/>
      <c r="AP90" s="36"/>
      <c r="AQ90" s="36"/>
      <c r="AR90" s="36"/>
      <c r="AS90" s="36"/>
      <c r="AT90" s="36"/>
      <c r="AU90" s="37">
        <f>IF(AR90&lt;&gt;0,AQ90/AR90,"")</f>
      </c>
      <c r="AV90" s="38"/>
      <c r="AW90" s="38"/>
      <c r="AX90" s="39"/>
      <c r="AY90" s="40"/>
      <c r="AZ90" s="40"/>
      <c r="BA90" s="40"/>
      <c r="BB90" s="39">
        <f>IF(AY90&lt;&gt;0,AX90/AY90,"")</f>
      </c>
      <c r="BC90" s="41"/>
      <c r="BD90" s="41"/>
      <c r="BI90" s="41"/>
      <c r="BN90" s="41"/>
      <c r="BO90" s="43"/>
      <c r="BP90" s="43"/>
      <c r="BQ90" s="43"/>
      <c r="BR90" s="44"/>
      <c r="BS90" s="41"/>
      <c r="BT90" s="45"/>
      <c r="BU90" s="45"/>
      <c r="BV90" s="45"/>
      <c r="BW90" s="45"/>
      <c r="BX90" s="41"/>
      <c r="BY90" s="46"/>
      <c r="BZ90" s="46"/>
      <c r="CA90" s="46"/>
      <c r="CB90" s="19"/>
      <c r="CC90" s="41"/>
      <c r="CD90" s="18"/>
      <c r="CE90" s="47"/>
      <c r="CF90" s="41"/>
      <c r="CJ90" s="41"/>
      <c r="CK90" s="41"/>
      <c r="CL90" s="41"/>
      <c r="CQ90" s="41"/>
      <c r="CV90" s="41"/>
      <c r="CW90" s="43"/>
      <c r="CX90" s="43"/>
      <c r="CY90" s="43"/>
      <c r="CZ90" s="44"/>
      <c r="DA90" s="41"/>
      <c r="DB90" s="45"/>
      <c r="DC90" s="45"/>
      <c r="DD90" s="45"/>
      <c r="DE90" s="45"/>
      <c r="DF90" s="41"/>
      <c r="DG90" s="46"/>
      <c r="DH90" s="46"/>
      <c r="DI90" s="46"/>
      <c r="DJ90" s="19"/>
      <c r="DK90" s="41"/>
      <c r="DL90" s="18"/>
      <c r="DM90" s="47"/>
      <c r="DN90" s="41"/>
      <c r="DR90" s="41"/>
      <c r="DS90" s="41"/>
      <c r="DT90" s="41"/>
      <c r="DY90" s="41"/>
      <c r="ED90" s="41"/>
      <c r="EE90" s="43"/>
      <c r="EF90" s="43"/>
      <c r="EG90" s="43"/>
      <c r="EH90" s="44"/>
      <c r="EI90" s="41"/>
      <c r="EJ90" s="45"/>
      <c r="EK90" s="45"/>
      <c r="EL90" s="45"/>
      <c r="EM90" s="45"/>
      <c r="EN90" s="41"/>
      <c r="EO90" s="46"/>
      <c r="EP90" s="46"/>
      <c r="EQ90" s="46"/>
      <c r="ER90" s="19"/>
      <c r="ES90" s="41"/>
      <c r="ET90" s="18"/>
      <c r="EU90" s="47"/>
      <c r="EV90" s="41"/>
      <c r="EZ90" s="41"/>
      <c r="FA90" s="41"/>
      <c r="FB90" s="41"/>
      <c r="FG90" s="41"/>
      <c r="FL90" s="41"/>
      <c r="FM90" s="43"/>
      <c r="FN90" s="43"/>
      <c r="FO90" s="43"/>
      <c r="FP90" s="44"/>
      <c r="FQ90" s="41"/>
      <c r="FR90" s="45"/>
      <c r="FS90" s="45"/>
      <c r="FT90" s="45"/>
      <c r="FU90" s="45"/>
      <c r="FV90" s="41"/>
      <c r="FW90" s="46"/>
      <c r="FX90" s="46"/>
      <c r="FY90" s="46"/>
      <c r="FZ90" s="19"/>
      <c r="GA90" s="41"/>
      <c r="GB90" s="18"/>
      <c r="GC90" s="47"/>
      <c r="GD90" s="41"/>
      <c r="GH90" s="41"/>
      <c r="GI90" s="41"/>
      <c r="GJ90" s="41"/>
      <c r="GO90" s="41"/>
      <c r="GT90" s="41"/>
      <c r="GU90" s="43"/>
      <c r="GV90" s="43"/>
      <c r="GW90" s="43"/>
      <c r="GX90" s="44"/>
      <c r="GY90" s="41"/>
      <c r="GZ90" s="45"/>
      <c r="HA90" s="45"/>
      <c r="HB90" s="45"/>
      <c r="HC90" s="45"/>
      <c r="HD90" s="41"/>
      <c r="HE90" s="46"/>
      <c r="HF90" s="46"/>
      <c r="HG90" s="46"/>
      <c r="HH90" s="19"/>
      <c r="HI90" s="41"/>
      <c r="HJ90" s="18"/>
      <c r="HK90" s="47"/>
      <c r="HL90" s="41"/>
      <c r="HP90" s="41"/>
      <c r="HQ90" s="41"/>
      <c r="HR90" s="41"/>
      <c r="HW90" s="41"/>
      <c r="IB90" s="41"/>
      <c r="IC90" s="43"/>
      <c r="ID90" s="43"/>
      <c r="IE90" s="43"/>
      <c r="IF90" s="44"/>
      <c r="IG90" s="41"/>
      <c r="IH90" s="45"/>
      <c r="II90" s="45"/>
      <c r="IJ90" s="45"/>
      <c r="IK90" s="45"/>
      <c r="IL90" s="41"/>
      <c r="IM90" s="46"/>
      <c r="IN90" s="46"/>
      <c r="IO90" s="46"/>
      <c r="IP90" s="19"/>
      <c r="IQ90" s="41"/>
      <c r="IR90" s="18"/>
      <c r="IS90" s="47"/>
      <c r="IT90" s="41"/>
    </row>
    <row r="91" spans="1:254" s="42" customFormat="1" ht="12.75">
      <c r="A91" s="20" t="s">
        <v>270</v>
      </c>
      <c r="B91" s="20"/>
      <c r="C91" s="21"/>
      <c r="D91" s="22">
        <f>IF(MOD(SUM($M91+$T91+$AA91+$AH91+$AO91+$AV91),1)&gt;=0.6,INT(SUM($M91+$T91+$AA91+$AH91+$AO91+$AV91))+1+MOD(SUM($M91+$T91+$AA91+$AH91+$AO91+$AV91),1)-0.6,SUM($M91+$T91+$AA91+$AH91+$AO91+$AV91))</f>
        <v>9</v>
      </c>
      <c r="E91" s="23">
        <f>$N91+$U91+$AB91+$AI91+$AP91+$AW91</f>
        <v>2</v>
      </c>
      <c r="F91" s="24">
        <f>$O91+$V91+$AC91+$AJ91+$AQ91+$AX91</f>
        <v>51</v>
      </c>
      <c r="G91" s="23">
        <f>$P91+$W91+$AD91+$AK91+$AR91+$AY91</f>
        <v>4</v>
      </c>
      <c r="H91" s="23">
        <f>$Q91+X91+AE91+AL91+AS91+AZ91</f>
        <v>0</v>
      </c>
      <c r="I91" s="25" t="s">
        <v>271</v>
      </c>
      <c r="J91" s="22">
        <f>IF(G91&lt;&gt;0,F91/G91,"")</f>
        <v>12.75</v>
      </c>
      <c r="K91" s="22">
        <f>IF(D91&lt;&gt;0,F91/D91,"")</f>
        <v>5.666666666666667</v>
      </c>
      <c r="L91" s="22">
        <f>IF(G91&lt;&gt;0,(INT(D91)*6+(10*(D91-INT(D91))))/G91,"")</f>
        <v>13.5</v>
      </c>
      <c r="M91" s="26"/>
      <c r="N91" s="26"/>
      <c r="O91" s="26"/>
      <c r="P91" s="26"/>
      <c r="Q91" s="26"/>
      <c r="R91" s="26"/>
      <c r="S91" s="28">
        <f>IF(P91&lt;&gt;0,O91/P91,"")</f>
      </c>
      <c r="T91" s="29">
        <v>9</v>
      </c>
      <c r="U91" s="29">
        <v>2</v>
      </c>
      <c r="V91" s="29">
        <v>51</v>
      </c>
      <c r="W91" s="29">
        <v>4</v>
      </c>
      <c r="X91" s="29"/>
      <c r="Y91" s="30" t="s">
        <v>271</v>
      </c>
      <c r="Z91" s="31">
        <f>IF(W91&lt;&gt;0,V91/W91,"")</f>
        <v>12.75</v>
      </c>
      <c r="AA91" s="32"/>
      <c r="AB91" s="32"/>
      <c r="AC91" s="32"/>
      <c r="AD91" s="33"/>
      <c r="AE91" s="33"/>
      <c r="AF91" s="33"/>
      <c r="AG91" s="28">
        <f>IF(AD91&lt;&gt;0,AC91/AD91,"")</f>
      </c>
      <c r="AH91" s="34"/>
      <c r="AI91" s="34"/>
      <c r="AJ91" s="34"/>
      <c r="AK91" s="34"/>
      <c r="AL91" s="34"/>
      <c r="AM91" s="34"/>
      <c r="AN91" s="35">
        <f>IF(AK91&lt;&gt;0,AJ91/AK91,"")</f>
      </c>
      <c r="AO91" s="36"/>
      <c r="AP91" s="36"/>
      <c r="AQ91" s="36"/>
      <c r="AR91" s="36"/>
      <c r="AS91" s="36"/>
      <c r="AT91" s="36"/>
      <c r="AU91" s="37">
        <f>IF(AR91&lt;&gt;0,AQ91/AR91,"")</f>
      </c>
      <c r="AV91" s="38"/>
      <c r="AW91" s="38"/>
      <c r="AX91" s="39"/>
      <c r="AY91" s="40"/>
      <c r="AZ91" s="40"/>
      <c r="BA91" s="40"/>
      <c r="BB91" s="39">
        <f>IF(AY91&lt;&gt;0,AX91/AY91,"")</f>
      </c>
      <c r="BC91" s="41"/>
      <c r="BD91" s="41"/>
      <c r="BI91" s="41"/>
      <c r="BN91" s="41"/>
      <c r="BO91" s="43"/>
      <c r="BP91" s="43"/>
      <c r="BQ91" s="43"/>
      <c r="BR91" s="44"/>
      <c r="BS91" s="41"/>
      <c r="BT91" s="45"/>
      <c r="BU91" s="45"/>
      <c r="BV91" s="45"/>
      <c r="BW91" s="45"/>
      <c r="BX91" s="41"/>
      <c r="BY91" s="46"/>
      <c r="BZ91" s="46"/>
      <c r="CA91" s="46"/>
      <c r="CB91" s="19"/>
      <c r="CC91" s="41"/>
      <c r="CD91" s="18"/>
      <c r="CE91" s="47"/>
      <c r="CF91" s="41"/>
      <c r="CJ91" s="41"/>
      <c r="CK91" s="41"/>
      <c r="CL91" s="41"/>
      <c r="CQ91" s="41"/>
      <c r="CV91" s="41"/>
      <c r="CW91" s="43"/>
      <c r="CX91" s="43"/>
      <c r="CY91" s="43"/>
      <c r="CZ91" s="44"/>
      <c r="DA91" s="41"/>
      <c r="DB91" s="45"/>
      <c r="DC91" s="45"/>
      <c r="DD91" s="45"/>
      <c r="DE91" s="45"/>
      <c r="DF91" s="41"/>
      <c r="DG91" s="46"/>
      <c r="DH91" s="46"/>
      <c r="DI91" s="46"/>
      <c r="DJ91" s="19"/>
      <c r="DK91" s="41"/>
      <c r="DL91" s="18"/>
      <c r="DM91" s="47"/>
      <c r="DN91" s="41"/>
      <c r="DR91" s="41"/>
      <c r="DS91" s="41"/>
      <c r="DT91" s="41"/>
      <c r="DY91" s="41"/>
      <c r="ED91" s="41"/>
      <c r="EE91" s="43"/>
      <c r="EF91" s="43"/>
      <c r="EG91" s="43"/>
      <c r="EH91" s="44"/>
      <c r="EI91" s="41"/>
      <c r="EJ91" s="45"/>
      <c r="EK91" s="45"/>
      <c r="EL91" s="45"/>
      <c r="EM91" s="45"/>
      <c r="EN91" s="41"/>
      <c r="EO91" s="46"/>
      <c r="EP91" s="46"/>
      <c r="EQ91" s="46"/>
      <c r="ER91" s="19"/>
      <c r="ES91" s="41"/>
      <c r="ET91" s="18"/>
      <c r="EU91" s="47"/>
      <c r="EV91" s="41"/>
      <c r="EZ91" s="41"/>
      <c r="FA91" s="41"/>
      <c r="FB91" s="41"/>
      <c r="FG91" s="41"/>
      <c r="FL91" s="41"/>
      <c r="FM91" s="43"/>
      <c r="FN91" s="43"/>
      <c r="FO91" s="43"/>
      <c r="FP91" s="44"/>
      <c r="FQ91" s="41"/>
      <c r="FR91" s="45"/>
      <c r="FS91" s="45"/>
      <c r="FT91" s="45"/>
      <c r="FU91" s="45"/>
      <c r="FV91" s="41"/>
      <c r="FW91" s="46"/>
      <c r="FX91" s="46"/>
      <c r="FY91" s="46"/>
      <c r="FZ91" s="19"/>
      <c r="GA91" s="41"/>
      <c r="GB91" s="18"/>
      <c r="GC91" s="47"/>
      <c r="GD91" s="41"/>
      <c r="GH91" s="41"/>
      <c r="GI91" s="41"/>
      <c r="GJ91" s="41"/>
      <c r="GO91" s="41"/>
      <c r="GT91" s="41"/>
      <c r="GU91" s="43"/>
      <c r="GV91" s="43"/>
      <c r="GW91" s="43"/>
      <c r="GX91" s="44"/>
      <c r="GY91" s="41"/>
      <c r="GZ91" s="45"/>
      <c r="HA91" s="45"/>
      <c r="HB91" s="45"/>
      <c r="HC91" s="45"/>
      <c r="HD91" s="41"/>
      <c r="HE91" s="46"/>
      <c r="HF91" s="46"/>
      <c r="HG91" s="46"/>
      <c r="HH91" s="19"/>
      <c r="HI91" s="41"/>
      <c r="HJ91" s="18"/>
      <c r="HK91" s="47"/>
      <c r="HL91" s="41"/>
      <c r="HP91" s="41"/>
      <c r="HQ91" s="41"/>
      <c r="HR91" s="41"/>
      <c r="HW91" s="41"/>
      <c r="IB91" s="41"/>
      <c r="IC91" s="43"/>
      <c r="ID91" s="43"/>
      <c r="IE91" s="43"/>
      <c r="IF91" s="44"/>
      <c r="IG91" s="41"/>
      <c r="IH91" s="45"/>
      <c r="II91" s="45"/>
      <c r="IJ91" s="45"/>
      <c r="IK91" s="45"/>
      <c r="IL91" s="41"/>
      <c r="IM91" s="46"/>
      <c r="IN91" s="46"/>
      <c r="IO91" s="46"/>
      <c r="IP91" s="19"/>
      <c r="IQ91" s="41"/>
      <c r="IR91" s="18"/>
      <c r="IS91" s="47"/>
      <c r="IT91" s="41"/>
    </row>
    <row r="92" spans="1:254" s="42" customFormat="1" ht="12.75">
      <c r="A92" s="13" t="s">
        <v>272</v>
      </c>
      <c r="B92" s="13">
        <v>2020</v>
      </c>
      <c r="C92" s="13">
        <v>678</v>
      </c>
      <c r="D92" s="22">
        <f>IF(MOD(SUM($M92+$T92+$AA92+$AH92+$AO92+$AV92),1)&gt;=0.6,INT(SUM($M92+$T92+$AA92+$AH92+$AO92+$AV92))+1+MOD(SUM($M92+$T92+$AA92+$AH92+$AO92+$AV92),1)-0.6,SUM($M92+$T92+$AA92+$AH92+$AO92+$AV92))</f>
        <v>3</v>
      </c>
      <c r="E92" s="23">
        <f>$N92+$U92+$AB92+$AI92+$AP92+$AW92</f>
        <v>0</v>
      </c>
      <c r="F92" s="24">
        <f>$O92+$V92+$AC92+$AJ92+$AQ92+$AX92</f>
        <v>12</v>
      </c>
      <c r="G92" s="23">
        <f>$P92+$W92+$AD92+$AK92+$AR92+$AY92</f>
        <v>0</v>
      </c>
      <c r="H92" s="23">
        <f>$Q92+X92+AE92+AL92+AS92+AZ92</f>
        <v>0</v>
      </c>
      <c r="I92" s="49" t="s">
        <v>273</v>
      </c>
      <c r="J92" s="22">
        <f>IF(G92&lt;&gt;0,F92/G92,"")</f>
      </c>
      <c r="K92" s="22">
        <f>IF(D92&lt;&gt;0,F92/D92,"")</f>
        <v>4</v>
      </c>
      <c r="L92" s="22">
        <f>IF(G92&lt;&gt;0,(INT(D92)*6+(10*(D92-INT(D92))))/G92,"")</f>
      </c>
      <c r="M92" s="50"/>
      <c r="N92" s="50"/>
      <c r="O92" s="50"/>
      <c r="P92" s="50"/>
      <c r="Q92" s="50"/>
      <c r="R92" s="50"/>
      <c r="S92" s="52">
        <f>IF(P92&lt;&gt;0,O92/P92,"")</f>
      </c>
      <c r="T92" s="53"/>
      <c r="U92" s="53"/>
      <c r="V92" s="53"/>
      <c r="W92" s="53"/>
      <c r="X92" s="53"/>
      <c r="Y92" s="53"/>
      <c r="Z92" s="54">
        <f>IF(W92&lt;&gt;0,V92/W92,"")</f>
      </c>
      <c r="AA92" s="50"/>
      <c r="AB92" s="50"/>
      <c r="AC92" s="50"/>
      <c r="AD92" s="50"/>
      <c r="AE92" s="50"/>
      <c r="AF92" s="50"/>
      <c r="AG92" s="52">
        <f>IF(AD92&lt;&gt;0,AC92/AD92,"")</f>
      </c>
      <c r="AH92" s="55"/>
      <c r="AI92" s="55"/>
      <c r="AJ92" s="55"/>
      <c r="AK92" s="55"/>
      <c r="AL92" s="55"/>
      <c r="AM92" s="55"/>
      <c r="AN92" s="56">
        <f>IF(AK92&lt;&gt;0,AJ92/AK92,"")</f>
      </c>
      <c r="AO92" s="57"/>
      <c r="AP92" s="57"/>
      <c r="AQ92" s="57"/>
      <c r="AR92" s="57"/>
      <c r="AS92" s="57"/>
      <c r="AT92" s="57"/>
      <c r="AU92" s="58">
        <f>IF(AR92&lt;&gt;0,AQ92/AR92,"")</f>
      </c>
      <c r="AV92" s="59">
        <v>3</v>
      </c>
      <c r="AW92" s="59">
        <v>0</v>
      </c>
      <c r="AX92" s="59">
        <v>12</v>
      </c>
      <c r="AY92" s="59">
        <v>0</v>
      </c>
      <c r="AZ92" s="59"/>
      <c r="BA92" s="59" t="s">
        <v>273</v>
      </c>
      <c r="BB92" s="60">
        <f>IF(AY92&lt;&gt;0,AX92/AY92,"")</f>
      </c>
      <c r="BC92" s="41"/>
      <c r="BD92" s="41"/>
      <c r="BI92" s="41"/>
      <c r="BN92" s="41"/>
      <c r="BO92" s="43"/>
      <c r="BP92" s="43"/>
      <c r="BQ92" s="43"/>
      <c r="BR92" s="44"/>
      <c r="BS92" s="41"/>
      <c r="BT92" s="45"/>
      <c r="BU92" s="45"/>
      <c r="BV92" s="45"/>
      <c r="BW92" s="45"/>
      <c r="BX92" s="41"/>
      <c r="BY92" s="46"/>
      <c r="BZ92" s="46"/>
      <c r="CA92" s="46"/>
      <c r="CB92" s="19"/>
      <c r="CC92" s="41"/>
      <c r="CD92" s="18"/>
      <c r="CE92" s="47"/>
      <c r="CF92" s="41"/>
      <c r="CJ92" s="41"/>
      <c r="CK92" s="41"/>
      <c r="CL92" s="41"/>
      <c r="CQ92" s="41"/>
      <c r="CV92" s="41"/>
      <c r="CW92" s="43"/>
      <c r="CX92" s="43"/>
      <c r="CY92" s="43"/>
      <c r="CZ92" s="44"/>
      <c r="DA92" s="41"/>
      <c r="DB92" s="45"/>
      <c r="DC92" s="45"/>
      <c r="DD92" s="45"/>
      <c r="DE92" s="45"/>
      <c r="DF92" s="41"/>
      <c r="DG92" s="46"/>
      <c r="DH92" s="46"/>
      <c r="DI92" s="46"/>
      <c r="DJ92" s="19"/>
      <c r="DK92" s="41"/>
      <c r="DL92" s="18"/>
      <c r="DM92" s="47"/>
      <c r="DN92" s="41"/>
      <c r="DR92" s="41"/>
      <c r="DS92" s="41"/>
      <c r="DT92" s="41"/>
      <c r="DY92" s="41"/>
      <c r="ED92" s="41"/>
      <c r="EE92" s="43"/>
      <c r="EF92" s="43"/>
      <c r="EG92" s="43"/>
      <c r="EH92" s="44"/>
      <c r="EI92" s="41"/>
      <c r="EJ92" s="45"/>
      <c r="EK92" s="45"/>
      <c r="EL92" s="45"/>
      <c r="EM92" s="45"/>
      <c r="EN92" s="41"/>
      <c r="EO92" s="46"/>
      <c r="EP92" s="46"/>
      <c r="EQ92" s="46"/>
      <c r="ER92" s="19"/>
      <c r="ES92" s="41"/>
      <c r="ET92" s="18"/>
      <c r="EU92" s="47"/>
      <c r="EV92" s="41"/>
      <c r="EZ92" s="41"/>
      <c r="FA92" s="41"/>
      <c r="FB92" s="41"/>
      <c r="FG92" s="41"/>
      <c r="FL92" s="41"/>
      <c r="FM92" s="43"/>
      <c r="FN92" s="43"/>
      <c r="FO92" s="43"/>
      <c r="FP92" s="44"/>
      <c r="FQ92" s="41"/>
      <c r="FR92" s="45"/>
      <c r="FS92" s="45"/>
      <c r="FT92" s="45"/>
      <c r="FU92" s="45"/>
      <c r="FV92" s="41"/>
      <c r="FW92" s="46"/>
      <c r="FX92" s="46"/>
      <c r="FY92" s="46"/>
      <c r="FZ92" s="19"/>
      <c r="GA92" s="41"/>
      <c r="GB92" s="18"/>
      <c r="GC92" s="47"/>
      <c r="GD92" s="41"/>
      <c r="GH92" s="41"/>
      <c r="GI92" s="41"/>
      <c r="GJ92" s="41"/>
      <c r="GO92" s="41"/>
      <c r="GT92" s="41"/>
      <c r="GU92" s="43"/>
      <c r="GV92" s="43"/>
      <c r="GW92" s="43"/>
      <c r="GX92" s="44"/>
      <c r="GY92" s="41"/>
      <c r="GZ92" s="45"/>
      <c r="HA92" s="45"/>
      <c r="HB92" s="45"/>
      <c r="HC92" s="45"/>
      <c r="HD92" s="41"/>
      <c r="HE92" s="46"/>
      <c r="HF92" s="46"/>
      <c r="HG92" s="46"/>
      <c r="HH92" s="19"/>
      <c r="HI92" s="41"/>
      <c r="HJ92" s="18"/>
      <c r="HK92" s="47"/>
      <c r="HL92" s="41"/>
      <c r="HP92" s="41"/>
      <c r="HQ92" s="41"/>
      <c r="HR92" s="41"/>
      <c r="HW92" s="41"/>
      <c r="IB92" s="41"/>
      <c r="IC92" s="43"/>
      <c r="ID92" s="43"/>
      <c r="IE92" s="43"/>
      <c r="IF92" s="44"/>
      <c r="IG92" s="41"/>
      <c r="IH92" s="45"/>
      <c r="II92" s="45"/>
      <c r="IJ92" s="45"/>
      <c r="IK92" s="45"/>
      <c r="IL92" s="41"/>
      <c r="IM92" s="46"/>
      <c r="IN92" s="46"/>
      <c r="IO92" s="46"/>
      <c r="IP92" s="19"/>
      <c r="IQ92" s="41"/>
      <c r="IR92" s="18"/>
      <c r="IS92" s="47"/>
      <c r="IT92" s="41"/>
    </row>
    <row r="93" spans="1:254" s="42" customFormat="1" ht="12.75">
      <c r="A93" s="20" t="s">
        <v>274</v>
      </c>
      <c r="B93" s="20"/>
      <c r="C93" s="21"/>
      <c r="D93" s="22">
        <f>IF(MOD(SUM($M93+$T93+$AA93+$AH93+$AO93+$AV93),1)&gt;=0.6,INT(SUM($M93+$T93+$AA93+$AH93+$AO93+$AV93))+1+MOD(SUM($M93+$T93+$AA93+$AH93+$AO93+$AV93),1)-0.6,SUM($M93+$T93+$AA93+$AH93+$AO93+$AV93))</f>
        <v>26</v>
      </c>
      <c r="E93" s="23">
        <f>$N93+$U93+$AB93+$AI93+$AP93+$AW93</f>
        <v>3</v>
      </c>
      <c r="F93" s="24">
        <f>$O93+$V93+$AC93+$AJ93+$AQ93+$AX93</f>
        <v>101</v>
      </c>
      <c r="G93" s="23">
        <f>$P93+$W93+$AD93+$AK93+$AR93+$AY93</f>
        <v>5</v>
      </c>
      <c r="H93" s="23">
        <f>$Q93+X93+AE93+AL93+AS93+AZ93</f>
        <v>0</v>
      </c>
      <c r="I93" s="25" t="s">
        <v>275</v>
      </c>
      <c r="J93" s="22">
        <f>IF(G93&lt;&gt;0,F93/G93,"")</f>
        <v>20.2</v>
      </c>
      <c r="K93" s="22">
        <f>IF(D93&lt;&gt;0,F93/D93,"")</f>
        <v>3.8846153846153846</v>
      </c>
      <c r="L93" s="22">
        <f>IF(G93&lt;&gt;0,(INT(D93)*6+(10*(D93-INT(D93))))/G93,"")</f>
        <v>31.2</v>
      </c>
      <c r="M93" s="26"/>
      <c r="N93" s="26"/>
      <c r="O93" s="26"/>
      <c r="P93" s="26"/>
      <c r="Q93" s="26"/>
      <c r="R93" s="26"/>
      <c r="S93" s="28">
        <f>IF(P93&lt;&gt;0,O93/P93,"")</f>
      </c>
      <c r="T93" s="29"/>
      <c r="U93" s="29"/>
      <c r="V93" s="29"/>
      <c r="W93" s="29"/>
      <c r="X93" s="29"/>
      <c r="Y93" s="29"/>
      <c r="Z93" s="31">
        <f>IF(W93&lt;&gt;0,V93/W93,"")</f>
      </c>
      <c r="AA93" s="32"/>
      <c r="AB93" s="32"/>
      <c r="AC93" s="32"/>
      <c r="AD93" s="33"/>
      <c r="AE93" s="33"/>
      <c r="AF93" s="33"/>
      <c r="AG93" s="28">
        <f>IF(AD93&lt;&gt;0,AC93/AD93,"")</f>
      </c>
      <c r="AH93" s="34">
        <v>5</v>
      </c>
      <c r="AI93" s="34">
        <v>1</v>
      </c>
      <c r="AJ93" s="34">
        <v>18</v>
      </c>
      <c r="AK93" s="34">
        <v>1</v>
      </c>
      <c r="AL93" s="34"/>
      <c r="AM93" s="34" t="s">
        <v>276</v>
      </c>
      <c r="AN93" s="35">
        <f>IF(AK93&lt;&gt;0,AJ93/AK93,"")</f>
        <v>18</v>
      </c>
      <c r="AO93" s="36">
        <v>21</v>
      </c>
      <c r="AP93" s="36">
        <v>2</v>
      </c>
      <c r="AQ93" s="36">
        <v>83</v>
      </c>
      <c r="AR93" s="36">
        <v>4</v>
      </c>
      <c r="AS93" s="36"/>
      <c r="AT93" s="48" t="s">
        <v>275</v>
      </c>
      <c r="AU93" s="37">
        <f>IF(AR93&lt;&gt;0,AQ93/AR93,"")</f>
        <v>20.75</v>
      </c>
      <c r="AV93" s="38"/>
      <c r="AW93" s="38"/>
      <c r="AX93" s="39"/>
      <c r="AY93" s="40"/>
      <c r="AZ93" s="40"/>
      <c r="BA93" s="40"/>
      <c r="BB93" s="39">
        <f>IF(AY93&lt;&gt;0,AX93/AY93,"")</f>
      </c>
      <c r="BC93" s="41"/>
      <c r="BD93" s="41"/>
      <c r="BI93" s="41"/>
      <c r="BN93" s="41"/>
      <c r="BO93" s="43"/>
      <c r="BP93" s="43"/>
      <c r="BQ93" s="43"/>
      <c r="BR93" s="44"/>
      <c r="BS93" s="41"/>
      <c r="BT93" s="45"/>
      <c r="BU93" s="45"/>
      <c r="BV93" s="45"/>
      <c r="BW93" s="45"/>
      <c r="BX93" s="41"/>
      <c r="BY93" s="46"/>
      <c r="BZ93" s="46"/>
      <c r="CA93" s="46"/>
      <c r="CB93" s="19"/>
      <c r="CC93" s="41"/>
      <c r="CD93" s="18"/>
      <c r="CE93" s="47"/>
      <c r="CF93" s="41"/>
      <c r="CJ93" s="41"/>
      <c r="CK93" s="41"/>
      <c r="CL93" s="41"/>
      <c r="CQ93" s="41"/>
      <c r="CV93" s="41"/>
      <c r="CW93" s="43"/>
      <c r="CX93" s="43"/>
      <c r="CY93" s="43"/>
      <c r="CZ93" s="44"/>
      <c r="DA93" s="41"/>
      <c r="DB93" s="45"/>
      <c r="DC93" s="45"/>
      <c r="DD93" s="45"/>
      <c r="DE93" s="45"/>
      <c r="DF93" s="41"/>
      <c r="DG93" s="46"/>
      <c r="DH93" s="46"/>
      <c r="DI93" s="46"/>
      <c r="DJ93" s="19"/>
      <c r="DK93" s="41"/>
      <c r="DL93" s="18"/>
      <c r="DM93" s="47"/>
      <c r="DN93" s="41"/>
      <c r="DR93" s="41"/>
      <c r="DS93" s="41"/>
      <c r="DT93" s="41"/>
      <c r="DY93" s="41"/>
      <c r="ED93" s="41"/>
      <c r="EE93" s="43"/>
      <c r="EF93" s="43"/>
      <c r="EG93" s="43"/>
      <c r="EH93" s="44"/>
      <c r="EI93" s="41"/>
      <c r="EJ93" s="45"/>
      <c r="EK93" s="45"/>
      <c r="EL93" s="45"/>
      <c r="EM93" s="45"/>
      <c r="EN93" s="41"/>
      <c r="EO93" s="46"/>
      <c r="EP93" s="46"/>
      <c r="EQ93" s="46"/>
      <c r="ER93" s="19"/>
      <c r="ES93" s="41"/>
      <c r="ET93" s="18"/>
      <c r="EU93" s="47"/>
      <c r="EV93" s="41"/>
      <c r="EZ93" s="41"/>
      <c r="FA93" s="41"/>
      <c r="FB93" s="41"/>
      <c r="FG93" s="41"/>
      <c r="FL93" s="41"/>
      <c r="FM93" s="43"/>
      <c r="FN93" s="43"/>
      <c r="FO93" s="43"/>
      <c r="FP93" s="44"/>
      <c r="FQ93" s="41"/>
      <c r="FR93" s="45"/>
      <c r="FS93" s="45"/>
      <c r="FT93" s="45"/>
      <c r="FU93" s="45"/>
      <c r="FV93" s="41"/>
      <c r="FW93" s="46"/>
      <c r="FX93" s="46"/>
      <c r="FY93" s="46"/>
      <c r="FZ93" s="19"/>
      <c r="GA93" s="41"/>
      <c r="GB93" s="18"/>
      <c r="GC93" s="47"/>
      <c r="GD93" s="41"/>
      <c r="GH93" s="41"/>
      <c r="GI93" s="41"/>
      <c r="GJ93" s="41"/>
      <c r="GO93" s="41"/>
      <c r="GT93" s="41"/>
      <c r="GU93" s="43"/>
      <c r="GV93" s="43"/>
      <c r="GW93" s="43"/>
      <c r="GX93" s="44"/>
      <c r="GY93" s="41"/>
      <c r="GZ93" s="45"/>
      <c r="HA93" s="45"/>
      <c r="HB93" s="45"/>
      <c r="HC93" s="45"/>
      <c r="HD93" s="41"/>
      <c r="HE93" s="46"/>
      <c r="HF93" s="46"/>
      <c r="HG93" s="46"/>
      <c r="HH93" s="19"/>
      <c r="HI93" s="41"/>
      <c r="HJ93" s="18"/>
      <c r="HK93" s="47"/>
      <c r="HL93" s="41"/>
      <c r="HP93" s="41"/>
      <c r="HQ93" s="41"/>
      <c r="HR93" s="41"/>
      <c r="HW93" s="41"/>
      <c r="IB93" s="41"/>
      <c r="IC93" s="43"/>
      <c r="ID93" s="43"/>
      <c r="IE93" s="43"/>
      <c r="IF93" s="44"/>
      <c r="IG93" s="41"/>
      <c r="IH93" s="45"/>
      <c r="II93" s="45"/>
      <c r="IJ93" s="45"/>
      <c r="IK93" s="45"/>
      <c r="IL93" s="41"/>
      <c r="IM93" s="46"/>
      <c r="IN93" s="46"/>
      <c r="IO93" s="46"/>
      <c r="IP93" s="19"/>
      <c r="IQ93" s="41"/>
      <c r="IR93" s="18"/>
      <c r="IS93" s="47"/>
      <c r="IT93" s="41"/>
    </row>
    <row r="94" spans="1:254" s="42" customFormat="1" ht="12.75">
      <c r="A94" s="20" t="s">
        <v>277</v>
      </c>
      <c r="B94" s="20"/>
      <c r="C94" s="21"/>
      <c r="D94" s="22">
        <f>IF(MOD(SUM($M94+$T94+$AA94+$AH94+$AO94+$AV94),1)&gt;=0.6,INT(SUM($M94+$T94+$AA94+$AH94+$AO94+$AV94))+1+MOD(SUM($M94+$T94+$AA94+$AH94+$AO94+$AV94),1)-0.6,SUM($M94+$T94+$AA94+$AH94+$AO94+$AV94))</f>
        <v>26</v>
      </c>
      <c r="E94" s="23">
        <f>$N94+$U94+$AB94+$AI94+$AP94+$AW94</f>
        <v>2</v>
      </c>
      <c r="F94" s="24">
        <f>$O94+$V94+$AC94+$AJ94+$AQ94+$AX94</f>
        <v>105</v>
      </c>
      <c r="G94" s="23">
        <f>$P94+$W94+$AD94+$AK94+$AR94+$AY94</f>
        <v>4</v>
      </c>
      <c r="H94" s="23">
        <f>$Q94+X94+AE94+AL94+AS94+AZ94</f>
        <v>0</v>
      </c>
      <c r="I94" s="25" t="s">
        <v>278</v>
      </c>
      <c r="J94" s="22">
        <f>IF(G94&lt;&gt;0,F94/G94,"")</f>
        <v>26.25</v>
      </c>
      <c r="K94" s="22">
        <f>IF(D94&lt;&gt;0,F94/D94,"")</f>
        <v>4.038461538461538</v>
      </c>
      <c r="L94" s="22">
        <f>IF(G94&lt;&gt;0,(INT(D94)*6+(10*(D94-INT(D94))))/G94,"")</f>
        <v>39</v>
      </c>
      <c r="M94" s="26"/>
      <c r="N94" s="26"/>
      <c r="O94" s="26"/>
      <c r="P94" s="26"/>
      <c r="Q94" s="26"/>
      <c r="R94" s="26"/>
      <c r="S94" s="28">
        <f>IF(P94&lt;&gt;0,O94/P94,"")</f>
      </c>
      <c r="T94" s="29"/>
      <c r="U94" s="29"/>
      <c r="V94" s="29"/>
      <c r="W94" s="29"/>
      <c r="X94" s="29"/>
      <c r="Y94" s="29"/>
      <c r="Z94" s="31">
        <f>IF(W94&lt;&gt;0,V94/W94,"")</f>
      </c>
      <c r="AA94" s="32">
        <v>26</v>
      </c>
      <c r="AB94" s="32">
        <v>2</v>
      </c>
      <c r="AC94" s="32">
        <v>105</v>
      </c>
      <c r="AD94" s="33">
        <v>4</v>
      </c>
      <c r="AE94" s="33"/>
      <c r="AF94" s="33" t="s">
        <v>278</v>
      </c>
      <c r="AG94" s="28">
        <f>IF(AD94&lt;&gt;0,AC94/AD94,"")</f>
        <v>26.25</v>
      </c>
      <c r="AH94" s="34"/>
      <c r="AI94" s="34"/>
      <c r="AJ94" s="34"/>
      <c r="AK94" s="34"/>
      <c r="AL94" s="34"/>
      <c r="AM94" s="34"/>
      <c r="AN94" s="35">
        <f>IF(AK94&lt;&gt;0,AJ94/AK94,"")</f>
      </c>
      <c r="AO94" s="36"/>
      <c r="AP94" s="36"/>
      <c r="AQ94" s="36"/>
      <c r="AR94" s="36"/>
      <c r="AS94" s="36"/>
      <c r="AT94" s="36"/>
      <c r="AU94" s="37">
        <f>IF(AR94&lt;&gt;0,AQ94/AR94,"")</f>
      </c>
      <c r="AV94" s="38"/>
      <c r="AW94" s="38"/>
      <c r="AX94" s="39"/>
      <c r="AY94" s="40"/>
      <c r="AZ94" s="40"/>
      <c r="BA94" s="40"/>
      <c r="BB94" s="39">
        <f>IF(AY94&lt;&gt;0,AX94/AY94,"")</f>
      </c>
      <c r="BC94" s="41"/>
      <c r="BD94" s="41"/>
      <c r="BI94" s="41"/>
      <c r="BN94" s="41"/>
      <c r="BO94" s="43"/>
      <c r="BP94" s="43"/>
      <c r="BQ94" s="43"/>
      <c r="BR94" s="44"/>
      <c r="BS94" s="41"/>
      <c r="BT94" s="45"/>
      <c r="BU94" s="45"/>
      <c r="BV94" s="45"/>
      <c r="BW94" s="45"/>
      <c r="BX94" s="41"/>
      <c r="BY94" s="46"/>
      <c r="BZ94" s="46"/>
      <c r="CA94" s="46"/>
      <c r="CB94" s="19"/>
      <c r="CC94" s="41"/>
      <c r="CD94" s="18"/>
      <c r="CE94" s="47"/>
      <c r="CF94" s="41"/>
      <c r="CJ94" s="41"/>
      <c r="CK94" s="41"/>
      <c r="CL94" s="41"/>
      <c r="CQ94" s="41"/>
      <c r="CV94" s="41"/>
      <c r="CW94" s="43"/>
      <c r="CX94" s="43"/>
      <c r="CY94" s="43"/>
      <c r="CZ94" s="44"/>
      <c r="DA94" s="41"/>
      <c r="DB94" s="45"/>
      <c r="DC94" s="45"/>
      <c r="DD94" s="45"/>
      <c r="DE94" s="45"/>
      <c r="DF94" s="41"/>
      <c r="DG94" s="46"/>
      <c r="DH94" s="46"/>
      <c r="DI94" s="46"/>
      <c r="DJ94" s="19"/>
      <c r="DK94" s="41"/>
      <c r="DL94" s="18"/>
      <c r="DM94" s="47"/>
      <c r="DN94" s="41"/>
      <c r="DR94" s="41"/>
      <c r="DS94" s="41"/>
      <c r="DT94" s="41"/>
      <c r="DY94" s="41"/>
      <c r="ED94" s="41"/>
      <c r="EE94" s="43"/>
      <c r="EF94" s="43"/>
      <c r="EG94" s="43"/>
      <c r="EH94" s="44"/>
      <c r="EI94" s="41"/>
      <c r="EJ94" s="45"/>
      <c r="EK94" s="45"/>
      <c r="EL94" s="45"/>
      <c r="EM94" s="45"/>
      <c r="EN94" s="41"/>
      <c r="EO94" s="46"/>
      <c r="EP94" s="46"/>
      <c r="EQ94" s="46"/>
      <c r="ER94" s="19"/>
      <c r="ES94" s="41"/>
      <c r="ET94" s="18"/>
      <c r="EU94" s="47"/>
      <c r="EV94" s="41"/>
      <c r="EZ94" s="41"/>
      <c r="FA94" s="41"/>
      <c r="FB94" s="41"/>
      <c r="FG94" s="41"/>
      <c r="FL94" s="41"/>
      <c r="FM94" s="43"/>
      <c r="FN94" s="43"/>
      <c r="FO94" s="43"/>
      <c r="FP94" s="44"/>
      <c r="FQ94" s="41"/>
      <c r="FR94" s="45"/>
      <c r="FS94" s="45"/>
      <c r="FT94" s="45"/>
      <c r="FU94" s="45"/>
      <c r="FV94" s="41"/>
      <c r="FW94" s="46"/>
      <c r="FX94" s="46"/>
      <c r="FY94" s="46"/>
      <c r="FZ94" s="19"/>
      <c r="GA94" s="41"/>
      <c r="GB94" s="18"/>
      <c r="GC94" s="47"/>
      <c r="GD94" s="41"/>
      <c r="GH94" s="41"/>
      <c r="GI94" s="41"/>
      <c r="GJ94" s="41"/>
      <c r="GO94" s="41"/>
      <c r="GT94" s="41"/>
      <c r="GU94" s="43"/>
      <c r="GV94" s="43"/>
      <c r="GW94" s="43"/>
      <c r="GX94" s="44"/>
      <c r="GY94" s="41"/>
      <c r="GZ94" s="45"/>
      <c r="HA94" s="45"/>
      <c r="HB94" s="45"/>
      <c r="HC94" s="45"/>
      <c r="HD94" s="41"/>
      <c r="HE94" s="46"/>
      <c r="HF94" s="46"/>
      <c r="HG94" s="46"/>
      <c r="HH94" s="19"/>
      <c r="HI94" s="41"/>
      <c r="HJ94" s="18"/>
      <c r="HK94" s="47"/>
      <c r="HL94" s="41"/>
      <c r="HP94" s="41"/>
      <c r="HQ94" s="41"/>
      <c r="HR94" s="41"/>
      <c r="HW94" s="41"/>
      <c r="IB94" s="41"/>
      <c r="IC94" s="43"/>
      <c r="ID94" s="43"/>
      <c r="IE94" s="43"/>
      <c r="IF94" s="44"/>
      <c r="IG94" s="41"/>
      <c r="IH94" s="45"/>
      <c r="II94" s="45"/>
      <c r="IJ94" s="45"/>
      <c r="IK94" s="45"/>
      <c r="IL94" s="41"/>
      <c r="IM94" s="46"/>
      <c r="IN94" s="46"/>
      <c r="IO94" s="46"/>
      <c r="IP94" s="19"/>
      <c r="IQ94" s="41"/>
      <c r="IR94" s="18"/>
      <c r="IS94" s="47"/>
      <c r="IT94" s="41"/>
    </row>
    <row r="95" spans="1:254" s="42" customFormat="1" ht="12.75">
      <c r="A95" s="20" t="s">
        <v>279</v>
      </c>
      <c r="B95" s="20"/>
      <c r="C95" s="21"/>
      <c r="D95" s="22">
        <f>IF(MOD(SUM($M95+$T95+$AA95+$AH95+$AO95+$AV95),1)&gt;=0.6,INT(SUM($M95+$T95+$AA95+$AH95+$AO95+$AV95))+1+MOD(SUM($M95+$T95+$AA95+$AH95+$AO95+$AV95),1)-0.6,SUM($M95+$T95+$AA95+$AH95+$AO95+$AV95))</f>
        <v>17</v>
      </c>
      <c r="E95" s="23">
        <f>$N95+$U95+$AB95+$AI95+$AP95+$AW95</f>
        <v>3</v>
      </c>
      <c r="F95" s="24">
        <f>$O95+$V95+$AC95+$AJ95+$AQ95+$AX95</f>
        <v>62</v>
      </c>
      <c r="G95" s="23">
        <f>$P95+$W95+$AD95+$AK95+$AR95+$AY95</f>
        <v>4</v>
      </c>
      <c r="H95" s="23">
        <f>$Q95+X95+AE95+AL95+AS95+AZ95</f>
        <v>0</v>
      </c>
      <c r="I95" s="25" t="s">
        <v>280</v>
      </c>
      <c r="J95" s="22">
        <f>IF(G95&lt;&gt;0,F95/G95,"")</f>
        <v>15.5</v>
      </c>
      <c r="K95" s="22">
        <f>IF(D95&lt;&gt;0,F95/D95,"")</f>
        <v>3.6470588235294117</v>
      </c>
      <c r="L95" s="22">
        <f>IF(G95&lt;&gt;0,(INT(D95)*6+(10*(D95-INT(D95))))/G95,"")</f>
        <v>25.5</v>
      </c>
      <c r="M95" s="26"/>
      <c r="N95" s="26"/>
      <c r="O95" s="26"/>
      <c r="P95" s="26"/>
      <c r="Q95" s="26"/>
      <c r="R95" s="26"/>
      <c r="S95" s="28">
        <f>IF(P95&lt;&gt;0,O95/P95,"")</f>
      </c>
      <c r="T95" s="29">
        <v>8</v>
      </c>
      <c r="U95" s="29">
        <v>3</v>
      </c>
      <c r="V95" s="29">
        <v>11</v>
      </c>
      <c r="W95" s="29">
        <v>4</v>
      </c>
      <c r="X95" s="29"/>
      <c r="Y95" s="30" t="s">
        <v>280</v>
      </c>
      <c r="Z95" s="31">
        <f>IF(W95&lt;&gt;0,V95/W95,"")</f>
        <v>2.75</v>
      </c>
      <c r="AA95" s="32">
        <v>4</v>
      </c>
      <c r="AB95" s="32">
        <v>0</v>
      </c>
      <c r="AC95" s="32">
        <v>17</v>
      </c>
      <c r="AD95" s="33">
        <v>0</v>
      </c>
      <c r="AE95" s="33"/>
      <c r="AF95" s="33" t="s">
        <v>281</v>
      </c>
      <c r="AG95" s="28">
        <f>IF(AD95&lt;&gt;0,AC95/AD95,"")</f>
      </c>
      <c r="AH95" s="34"/>
      <c r="AI95" s="34"/>
      <c r="AJ95" s="34"/>
      <c r="AK95" s="34"/>
      <c r="AL95" s="34"/>
      <c r="AM95" s="34"/>
      <c r="AN95" s="35">
        <f>IF(AK95&lt;&gt;0,AJ95/AK95,"")</f>
      </c>
      <c r="AO95" s="36">
        <v>5</v>
      </c>
      <c r="AP95" s="36">
        <v>0</v>
      </c>
      <c r="AQ95" s="36">
        <v>34</v>
      </c>
      <c r="AR95" s="36">
        <v>0</v>
      </c>
      <c r="AS95" s="36"/>
      <c r="AT95" s="48" t="s">
        <v>282</v>
      </c>
      <c r="AU95" s="37">
        <f>IF(AR95&lt;&gt;0,AQ95/AR95,"")</f>
      </c>
      <c r="AV95" s="38"/>
      <c r="AW95" s="38"/>
      <c r="AX95" s="39"/>
      <c r="AY95" s="40"/>
      <c r="AZ95" s="40"/>
      <c r="BA95" s="40"/>
      <c r="BB95" s="39">
        <f>IF(AY95&lt;&gt;0,AX95/AY95,"")</f>
      </c>
      <c r="BC95" s="41"/>
      <c r="BD95" s="41"/>
      <c r="BI95" s="41"/>
      <c r="BN95" s="41"/>
      <c r="BO95" s="43"/>
      <c r="BP95" s="43"/>
      <c r="BQ95" s="43"/>
      <c r="BR95" s="44"/>
      <c r="BS95" s="41"/>
      <c r="BT95" s="45"/>
      <c r="BU95" s="45"/>
      <c r="BV95" s="45"/>
      <c r="BW95" s="45"/>
      <c r="BX95" s="41"/>
      <c r="BY95" s="46"/>
      <c r="BZ95" s="46"/>
      <c r="CA95" s="46"/>
      <c r="CB95" s="19"/>
      <c r="CC95" s="41"/>
      <c r="CD95" s="18"/>
      <c r="CE95" s="47"/>
      <c r="CF95" s="41"/>
      <c r="CJ95" s="41"/>
      <c r="CK95" s="41"/>
      <c r="CL95" s="41"/>
      <c r="CQ95" s="41"/>
      <c r="CV95" s="41"/>
      <c r="CW95" s="43"/>
      <c r="CX95" s="43"/>
      <c r="CY95" s="43"/>
      <c r="CZ95" s="44"/>
      <c r="DA95" s="41"/>
      <c r="DB95" s="45"/>
      <c r="DC95" s="45"/>
      <c r="DD95" s="45"/>
      <c r="DE95" s="45"/>
      <c r="DF95" s="41"/>
      <c r="DG95" s="46"/>
      <c r="DH95" s="46"/>
      <c r="DI95" s="46"/>
      <c r="DJ95" s="19"/>
      <c r="DK95" s="41"/>
      <c r="DL95" s="18"/>
      <c r="DM95" s="47"/>
      <c r="DN95" s="41"/>
      <c r="DR95" s="41"/>
      <c r="DS95" s="41"/>
      <c r="DT95" s="41"/>
      <c r="DY95" s="41"/>
      <c r="ED95" s="41"/>
      <c r="EE95" s="43"/>
      <c r="EF95" s="43"/>
      <c r="EG95" s="43"/>
      <c r="EH95" s="44"/>
      <c r="EI95" s="41"/>
      <c r="EJ95" s="45"/>
      <c r="EK95" s="45"/>
      <c r="EL95" s="45"/>
      <c r="EM95" s="45"/>
      <c r="EN95" s="41"/>
      <c r="EO95" s="46"/>
      <c r="EP95" s="46"/>
      <c r="EQ95" s="46"/>
      <c r="ER95" s="19"/>
      <c r="ES95" s="41"/>
      <c r="ET95" s="18"/>
      <c r="EU95" s="47"/>
      <c r="EV95" s="41"/>
      <c r="EZ95" s="41"/>
      <c r="FA95" s="41"/>
      <c r="FB95" s="41"/>
      <c r="FG95" s="41"/>
      <c r="FL95" s="41"/>
      <c r="FM95" s="43"/>
      <c r="FN95" s="43"/>
      <c r="FO95" s="43"/>
      <c r="FP95" s="44"/>
      <c r="FQ95" s="41"/>
      <c r="FR95" s="45"/>
      <c r="FS95" s="45"/>
      <c r="FT95" s="45"/>
      <c r="FU95" s="45"/>
      <c r="FV95" s="41"/>
      <c r="FW95" s="46"/>
      <c r="FX95" s="46"/>
      <c r="FY95" s="46"/>
      <c r="FZ95" s="19"/>
      <c r="GA95" s="41"/>
      <c r="GB95" s="18"/>
      <c r="GC95" s="47"/>
      <c r="GD95" s="41"/>
      <c r="GH95" s="41"/>
      <c r="GI95" s="41"/>
      <c r="GJ95" s="41"/>
      <c r="GO95" s="41"/>
      <c r="GT95" s="41"/>
      <c r="GU95" s="43"/>
      <c r="GV95" s="43"/>
      <c r="GW95" s="43"/>
      <c r="GX95" s="44"/>
      <c r="GY95" s="41"/>
      <c r="GZ95" s="45"/>
      <c r="HA95" s="45"/>
      <c r="HB95" s="45"/>
      <c r="HC95" s="45"/>
      <c r="HD95" s="41"/>
      <c r="HE95" s="46"/>
      <c r="HF95" s="46"/>
      <c r="HG95" s="46"/>
      <c r="HH95" s="19"/>
      <c r="HI95" s="41"/>
      <c r="HJ95" s="18"/>
      <c r="HK95" s="47"/>
      <c r="HL95" s="41"/>
      <c r="HP95" s="41"/>
      <c r="HQ95" s="41"/>
      <c r="HR95" s="41"/>
      <c r="HW95" s="41"/>
      <c r="IB95" s="41"/>
      <c r="IC95" s="43"/>
      <c r="ID95" s="43"/>
      <c r="IE95" s="43"/>
      <c r="IF95" s="44"/>
      <c r="IG95" s="41"/>
      <c r="IH95" s="45"/>
      <c r="II95" s="45"/>
      <c r="IJ95" s="45"/>
      <c r="IK95" s="45"/>
      <c r="IL95" s="41"/>
      <c r="IM95" s="46"/>
      <c r="IN95" s="46"/>
      <c r="IO95" s="46"/>
      <c r="IP95" s="19"/>
      <c r="IQ95" s="41"/>
      <c r="IR95" s="18"/>
      <c r="IS95" s="47"/>
      <c r="IT95" s="41"/>
    </row>
    <row r="96" spans="1:254" s="42" customFormat="1" ht="12.75">
      <c r="A96" s="20" t="s">
        <v>283</v>
      </c>
      <c r="B96" s="20"/>
      <c r="C96" s="21"/>
      <c r="D96" s="22">
        <f>IF(MOD(SUM($M96+$T96+$AA96+$AH96+$AO96+$AV96),1)&gt;=0.6,INT(SUM($M96+$T96+$AA96+$AH96+$AO96+$AV96))+1+MOD(SUM($M96+$T96+$AA96+$AH96+$AO96+$AV96),1)-0.6,SUM($M96+$T96+$AA96+$AH96+$AO96+$AV96))</f>
        <v>26</v>
      </c>
      <c r="E96" s="23">
        <f>$N96+$U96+$AB96+$AI96+$AP96+$AW96</f>
        <v>5</v>
      </c>
      <c r="F96" s="24">
        <f>$O96+$V96+$AC96+$AJ96+$AQ96+$AX96</f>
        <v>96</v>
      </c>
      <c r="G96" s="23">
        <f>$P96+$W96+$AD96+$AK96+$AR96+$AY96</f>
        <v>4</v>
      </c>
      <c r="H96" s="23">
        <f>$Q96+X96+AE96+AL96+AS96+AZ96</f>
        <v>0</v>
      </c>
      <c r="I96" s="25" t="s">
        <v>284</v>
      </c>
      <c r="J96" s="22">
        <f>IF(G96&lt;&gt;0,F96/G96,"")</f>
        <v>24</v>
      </c>
      <c r="K96" s="22">
        <f>IF(D96&lt;&gt;0,F96/D96,"")</f>
        <v>3.6923076923076925</v>
      </c>
      <c r="L96" s="22">
        <f>IF(G96&lt;&gt;0,(INT(D96)*6+(10*(D96-INT(D96))))/G96,"")</f>
        <v>39</v>
      </c>
      <c r="M96" s="26"/>
      <c r="N96" s="26"/>
      <c r="O96" s="26"/>
      <c r="P96" s="26"/>
      <c r="Q96" s="26"/>
      <c r="R96" s="26"/>
      <c r="S96" s="28">
        <f>IF(P96&lt;&gt;0,O96/P96,"")</f>
      </c>
      <c r="T96" s="29"/>
      <c r="U96" s="29"/>
      <c r="V96" s="29"/>
      <c r="W96" s="29"/>
      <c r="X96" s="29"/>
      <c r="Y96" s="29"/>
      <c r="Z96" s="31">
        <f>IF(W96&lt;&gt;0,V96/W96,"")</f>
      </c>
      <c r="AA96" s="32">
        <v>26</v>
      </c>
      <c r="AB96" s="32">
        <v>5</v>
      </c>
      <c r="AC96" s="32">
        <v>96</v>
      </c>
      <c r="AD96" s="33">
        <v>4</v>
      </c>
      <c r="AE96" s="33"/>
      <c r="AF96" s="33" t="s">
        <v>284</v>
      </c>
      <c r="AG96" s="28">
        <f>IF(AD96&lt;&gt;0,AC96/AD96,"")</f>
        <v>24</v>
      </c>
      <c r="AH96" s="34"/>
      <c r="AI96" s="34"/>
      <c r="AJ96" s="34"/>
      <c r="AK96" s="34"/>
      <c r="AL96" s="34"/>
      <c r="AM96" s="34"/>
      <c r="AN96" s="35">
        <f>IF(AK96&lt;&gt;0,AJ96/AK96,"")</f>
      </c>
      <c r="AO96" s="36"/>
      <c r="AP96" s="36"/>
      <c r="AQ96" s="36"/>
      <c r="AR96" s="36"/>
      <c r="AS96" s="36"/>
      <c r="AT96" s="36"/>
      <c r="AU96" s="37">
        <f>IF(AR96&lt;&gt;0,AQ96/AR96,"")</f>
      </c>
      <c r="AV96" s="38"/>
      <c r="AW96" s="38"/>
      <c r="AX96" s="39"/>
      <c r="AY96" s="40"/>
      <c r="AZ96" s="40"/>
      <c r="BA96" s="40"/>
      <c r="BB96" s="39">
        <f>IF(AY96&lt;&gt;0,AX96/AY96,"")</f>
      </c>
      <c r="BC96" s="41"/>
      <c r="BD96" s="41"/>
      <c r="BI96" s="41"/>
      <c r="BN96" s="41"/>
      <c r="BO96" s="43"/>
      <c r="BP96" s="43"/>
      <c r="BQ96" s="43"/>
      <c r="BR96" s="44"/>
      <c r="BS96" s="41"/>
      <c r="BT96" s="45"/>
      <c r="BU96" s="45"/>
      <c r="BV96" s="45"/>
      <c r="BW96" s="45"/>
      <c r="BX96" s="41"/>
      <c r="BY96" s="46"/>
      <c r="BZ96" s="46"/>
      <c r="CA96" s="46"/>
      <c r="CB96" s="19"/>
      <c r="CC96" s="41"/>
      <c r="CD96" s="18"/>
      <c r="CE96" s="47"/>
      <c r="CF96" s="41"/>
      <c r="CJ96" s="41"/>
      <c r="CK96" s="41"/>
      <c r="CL96" s="41"/>
      <c r="CQ96" s="41"/>
      <c r="CV96" s="41"/>
      <c r="CW96" s="43"/>
      <c r="CX96" s="43"/>
      <c r="CY96" s="43"/>
      <c r="CZ96" s="44"/>
      <c r="DA96" s="41"/>
      <c r="DB96" s="45"/>
      <c r="DC96" s="45"/>
      <c r="DD96" s="45"/>
      <c r="DE96" s="45"/>
      <c r="DF96" s="41"/>
      <c r="DG96" s="46"/>
      <c r="DH96" s="46"/>
      <c r="DI96" s="46"/>
      <c r="DJ96" s="19"/>
      <c r="DK96" s="41"/>
      <c r="DL96" s="18"/>
      <c r="DM96" s="47"/>
      <c r="DN96" s="41"/>
      <c r="DR96" s="41"/>
      <c r="DS96" s="41"/>
      <c r="DT96" s="41"/>
      <c r="DY96" s="41"/>
      <c r="ED96" s="41"/>
      <c r="EE96" s="43"/>
      <c r="EF96" s="43"/>
      <c r="EG96" s="43"/>
      <c r="EH96" s="44"/>
      <c r="EI96" s="41"/>
      <c r="EJ96" s="45"/>
      <c r="EK96" s="45"/>
      <c r="EL96" s="45"/>
      <c r="EM96" s="45"/>
      <c r="EN96" s="41"/>
      <c r="EO96" s="46"/>
      <c r="EP96" s="46"/>
      <c r="EQ96" s="46"/>
      <c r="ER96" s="19"/>
      <c r="ES96" s="41"/>
      <c r="ET96" s="18"/>
      <c r="EU96" s="47"/>
      <c r="EV96" s="41"/>
      <c r="EZ96" s="41"/>
      <c r="FA96" s="41"/>
      <c r="FB96" s="41"/>
      <c r="FG96" s="41"/>
      <c r="FL96" s="41"/>
      <c r="FM96" s="43"/>
      <c r="FN96" s="43"/>
      <c r="FO96" s="43"/>
      <c r="FP96" s="44"/>
      <c r="FQ96" s="41"/>
      <c r="FR96" s="45"/>
      <c r="FS96" s="45"/>
      <c r="FT96" s="45"/>
      <c r="FU96" s="45"/>
      <c r="FV96" s="41"/>
      <c r="FW96" s="46"/>
      <c r="FX96" s="46"/>
      <c r="FY96" s="46"/>
      <c r="FZ96" s="19"/>
      <c r="GA96" s="41"/>
      <c r="GB96" s="18"/>
      <c r="GC96" s="47"/>
      <c r="GD96" s="41"/>
      <c r="GH96" s="41"/>
      <c r="GI96" s="41"/>
      <c r="GJ96" s="41"/>
      <c r="GO96" s="41"/>
      <c r="GT96" s="41"/>
      <c r="GU96" s="43"/>
      <c r="GV96" s="43"/>
      <c r="GW96" s="43"/>
      <c r="GX96" s="44"/>
      <c r="GY96" s="41"/>
      <c r="GZ96" s="45"/>
      <c r="HA96" s="45"/>
      <c r="HB96" s="45"/>
      <c r="HC96" s="45"/>
      <c r="HD96" s="41"/>
      <c r="HE96" s="46"/>
      <c r="HF96" s="46"/>
      <c r="HG96" s="46"/>
      <c r="HH96" s="19"/>
      <c r="HI96" s="41"/>
      <c r="HJ96" s="18"/>
      <c r="HK96" s="47"/>
      <c r="HL96" s="41"/>
      <c r="HP96" s="41"/>
      <c r="HQ96" s="41"/>
      <c r="HR96" s="41"/>
      <c r="HW96" s="41"/>
      <c r="IB96" s="41"/>
      <c r="IC96" s="43"/>
      <c r="ID96" s="43"/>
      <c r="IE96" s="43"/>
      <c r="IF96" s="44"/>
      <c r="IG96" s="41"/>
      <c r="IH96" s="45"/>
      <c r="II96" s="45"/>
      <c r="IJ96" s="45"/>
      <c r="IK96" s="45"/>
      <c r="IL96" s="41"/>
      <c r="IM96" s="46"/>
      <c r="IN96" s="46"/>
      <c r="IO96" s="46"/>
      <c r="IP96" s="19"/>
      <c r="IQ96" s="41"/>
      <c r="IR96" s="18"/>
      <c r="IS96" s="47"/>
      <c r="IT96" s="41"/>
    </row>
    <row r="97" spans="1:254" s="42" customFormat="1" ht="12.75">
      <c r="A97" s="20" t="s">
        <v>285</v>
      </c>
      <c r="B97" s="20"/>
      <c r="C97" s="21"/>
      <c r="D97" s="22">
        <f>IF(MOD(SUM($M97+$T97+$AA97+$AH97+$AO97+$AV97),1)&gt;=0.6,INT(SUM($M97+$T97+$AA97+$AH97+$AO97+$AV97))+1+MOD(SUM($M97+$T97+$AA97+$AH97+$AO97+$AV97),1)-0.6,SUM($M97+$T97+$AA97+$AH97+$AO97+$AV97))</f>
        <v>117.4</v>
      </c>
      <c r="E97" s="23">
        <f>$N97+$U97+$AB97+$AI97+$AP97+$AW97</f>
        <v>17</v>
      </c>
      <c r="F97" s="24">
        <f>$O97+$V97+$AC97+$AJ97+$AQ97+$AX97</f>
        <v>431</v>
      </c>
      <c r="G97" s="23">
        <f>$P97+$W97+$AD97+$AK97+$AR97+$AY97</f>
        <v>27</v>
      </c>
      <c r="H97" s="23">
        <f>$Q97+X97+AE97+AL97+AS97+AZ97</f>
        <v>0</v>
      </c>
      <c r="I97" s="25" t="s">
        <v>286</v>
      </c>
      <c r="J97" s="22">
        <f>IF(G97&lt;&gt;0,F97/G97,"")</f>
        <v>15.962962962962964</v>
      </c>
      <c r="K97" s="22">
        <f>IF(D97&lt;&gt;0,F97/D97,"")</f>
        <v>3.6712095400340714</v>
      </c>
      <c r="L97" s="22">
        <f>IF(G97&lt;&gt;0,(INT(D97)*6+(10*(D97-INT(D97))))/G97,"")</f>
        <v>26.14814814814815</v>
      </c>
      <c r="M97" s="26"/>
      <c r="N97" s="26"/>
      <c r="O97" s="26"/>
      <c r="P97" s="26"/>
      <c r="Q97" s="26"/>
      <c r="R97" s="26"/>
      <c r="S97" s="28">
        <f>IF(P97&lt;&gt;0,O97/P97,"")</f>
      </c>
      <c r="T97" s="29"/>
      <c r="U97" s="29"/>
      <c r="V97" s="29"/>
      <c r="W97" s="29"/>
      <c r="X97" s="29"/>
      <c r="Y97" s="29"/>
      <c r="Z97" s="31">
        <f>IF(W97&lt;&gt;0,V97/W97,"")</f>
      </c>
      <c r="AA97" s="32">
        <v>117.4</v>
      </c>
      <c r="AB97" s="32">
        <v>17</v>
      </c>
      <c r="AC97" s="32">
        <v>431</v>
      </c>
      <c r="AD97" s="33">
        <v>27</v>
      </c>
      <c r="AE97" s="33"/>
      <c r="AF97" s="33" t="s">
        <v>286</v>
      </c>
      <c r="AG97" s="28">
        <f>IF(AD97&lt;&gt;0,AC97/AD97,"")</f>
        <v>15.962962962962964</v>
      </c>
      <c r="AH97" s="34"/>
      <c r="AI97" s="34"/>
      <c r="AJ97" s="34"/>
      <c r="AK97" s="34"/>
      <c r="AL97" s="34"/>
      <c r="AM97" s="34"/>
      <c r="AN97" s="35">
        <f>IF(AK97&lt;&gt;0,AJ97/AK97,"")</f>
      </c>
      <c r="AO97" s="36"/>
      <c r="AP97" s="36"/>
      <c r="AQ97" s="36"/>
      <c r="AR97" s="36"/>
      <c r="AS97" s="36"/>
      <c r="AT97" s="36"/>
      <c r="AU97" s="37">
        <f>IF(AR97&lt;&gt;0,AQ97/AR97,"")</f>
      </c>
      <c r="AV97" s="38"/>
      <c r="AW97" s="38"/>
      <c r="AX97" s="39"/>
      <c r="AY97" s="40"/>
      <c r="AZ97" s="40"/>
      <c r="BA97" s="40"/>
      <c r="BB97" s="39">
        <f>IF(AY97&lt;&gt;0,AX97/AY97,"")</f>
      </c>
      <c r="BC97" s="41"/>
      <c r="BD97" s="41"/>
      <c r="BI97" s="41"/>
      <c r="BN97" s="41"/>
      <c r="BO97" s="43"/>
      <c r="BP97" s="43"/>
      <c r="BQ97" s="43"/>
      <c r="BR97" s="44"/>
      <c r="BS97" s="41"/>
      <c r="BT97" s="45"/>
      <c r="BU97" s="45"/>
      <c r="BV97" s="45"/>
      <c r="BW97" s="45"/>
      <c r="BX97" s="41"/>
      <c r="BY97" s="46"/>
      <c r="BZ97" s="46"/>
      <c r="CA97" s="46"/>
      <c r="CB97" s="19"/>
      <c r="CC97" s="41"/>
      <c r="CD97" s="18"/>
      <c r="CE97" s="47"/>
      <c r="CF97" s="41"/>
      <c r="CJ97" s="41"/>
      <c r="CK97" s="41"/>
      <c r="CL97" s="41"/>
      <c r="CQ97" s="41"/>
      <c r="CV97" s="41"/>
      <c r="CW97" s="43"/>
      <c r="CX97" s="43"/>
      <c r="CY97" s="43"/>
      <c r="CZ97" s="44"/>
      <c r="DA97" s="41"/>
      <c r="DB97" s="45"/>
      <c r="DC97" s="45"/>
      <c r="DD97" s="45"/>
      <c r="DE97" s="45"/>
      <c r="DF97" s="41"/>
      <c r="DG97" s="46"/>
      <c r="DH97" s="46"/>
      <c r="DI97" s="46"/>
      <c r="DJ97" s="19"/>
      <c r="DK97" s="41"/>
      <c r="DL97" s="18"/>
      <c r="DM97" s="47"/>
      <c r="DN97" s="41"/>
      <c r="DR97" s="41"/>
      <c r="DS97" s="41"/>
      <c r="DT97" s="41"/>
      <c r="DY97" s="41"/>
      <c r="ED97" s="41"/>
      <c r="EE97" s="43"/>
      <c r="EF97" s="43"/>
      <c r="EG97" s="43"/>
      <c r="EH97" s="44"/>
      <c r="EI97" s="41"/>
      <c r="EJ97" s="45"/>
      <c r="EK97" s="45"/>
      <c r="EL97" s="45"/>
      <c r="EM97" s="45"/>
      <c r="EN97" s="41"/>
      <c r="EO97" s="46"/>
      <c r="EP97" s="46"/>
      <c r="EQ97" s="46"/>
      <c r="ER97" s="19"/>
      <c r="ES97" s="41"/>
      <c r="ET97" s="18"/>
      <c r="EU97" s="47"/>
      <c r="EV97" s="41"/>
      <c r="EZ97" s="41"/>
      <c r="FA97" s="41"/>
      <c r="FB97" s="41"/>
      <c r="FG97" s="41"/>
      <c r="FL97" s="41"/>
      <c r="FM97" s="43"/>
      <c r="FN97" s="43"/>
      <c r="FO97" s="43"/>
      <c r="FP97" s="44"/>
      <c r="FQ97" s="41"/>
      <c r="FR97" s="45"/>
      <c r="FS97" s="45"/>
      <c r="FT97" s="45"/>
      <c r="FU97" s="45"/>
      <c r="FV97" s="41"/>
      <c r="FW97" s="46"/>
      <c r="FX97" s="46"/>
      <c r="FY97" s="46"/>
      <c r="FZ97" s="19"/>
      <c r="GA97" s="41"/>
      <c r="GB97" s="18"/>
      <c r="GC97" s="47"/>
      <c r="GD97" s="41"/>
      <c r="GH97" s="41"/>
      <c r="GI97" s="41"/>
      <c r="GJ97" s="41"/>
      <c r="GO97" s="41"/>
      <c r="GT97" s="41"/>
      <c r="GU97" s="43"/>
      <c r="GV97" s="43"/>
      <c r="GW97" s="43"/>
      <c r="GX97" s="44"/>
      <c r="GY97" s="41"/>
      <c r="GZ97" s="45"/>
      <c r="HA97" s="45"/>
      <c r="HB97" s="45"/>
      <c r="HC97" s="45"/>
      <c r="HD97" s="41"/>
      <c r="HE97" s="46"/>
      <c r="HF97" s="46"/>
      <c r="HG97" s="46"/>
      <c r="HH97" s="19"/>
      <c r="HI97" s="41"/>
      <c r="HJ97" s="18"/>
      <c r="HK97" s="47"/>
      <c r="HL97" s="41"/>
      <c r="HP97" s="41"/>
      <c r="HQ97" s="41"/>
      <c r="HR97" s="41"/>
      <c r="HW97" s="41"/>
      <c r="IB97" s="41"/>
      <c r="IC97" s="43"/>
      <c r="ID97" s="43"/>
      <c r="IE97" s="43"/>
      <c r="IF97" s="44"/>
      <c r="IG97" s="41"/>
      <c r="IH97" s="45"/>
      <c r="II97" s="45"/>
      <c r="IJ97" s="45"/>
      <c r="IK97" s="45"/>
      <c r="IL97" s="41"/>
      <c r="IM97" s="46"/>
      <c r="IN97" s="46"/>
      <c r="IO97" s="46"/>
      <c r="IP97" s="19"/>
      <c r="IQ97" s="41"/>
      <c r="IR97" s="18"/>
      <c r="IS97" s="47"/>
      <c r="IT97" s="41"/>
    </row>
    <row r="98" spans="1:254" s="42" customFormat="1" ht="12.75">
      <c r="A98" s="20" t="s">
        <v>287</v>
      </c>
      <c r="B98" s="20"/>
      <c r="C98" s="21"/>
      <c r="D98" s="22">
        <f>IF(MOD(SUM($M98+$T98+$AA98+$AH98+$AO98+$AV98),1)&gt;=0.6,INT(SUM($M98+$T98+$AA98+$AH98+$AO98+$AV98))+1+MOD(SUM($M98+$T98+$AA98+$AH98+$AO98+$AV98),1)-0.6,SUM($M98+$T98+$AA98+$AH98+$AO98+$AV98))</f>
        <v>24.999999999999996</v>
      </c>
      <c r="E98" s="23">
        <f>$N98+$U98+$AB98+$AI98+$AP98+$AW98</f>
        <v>7</v>
      </c>
      <c r="F98" s="24">
        <f>$O98+$V98+$AC98+$AJ98+$AQ98+$AX98</f>
        <v>64</v>
      </c>
      <c r="G98" s="23">
        <f>$P98+$W98+$AD98+$AK98+$AR98+$AY98</f>
        <v>5</v>
      </c>
      <c r="H98" s="23">
        <f>$Q98+X98+AE98+AL98+AS98+AZ98</f>
        <v>0</v>
      </c>
      <c r="I98" s="25" t="s">
        <v>288</v>
      </c>
      <c r="J98" s="22">
        <f>IF(G98&lt;&gt;0,F98/G98,"")</f>
        <v>12.8</v>
      </c>
      <c r="K98" s="22">
        <f>IF(D98&lt;&gt;0,F98/D98,"")</f>
        <v>2.5600000000000005</v>
      </c>
      <c r="L98" s="22">
        <f>IF(G98&lt;&gt;0,(INT(D98)*6+(10*(D98-INT(D98))))/G98,"")</f>
        <v>30</v>
      </c>
      <c r="M98" s="26"/>
      <c r="N98" s="26"/>
      <c r="O98" s="26"/>
      <c r="P98" s="26"/>
      <c r="Q98" s="26"/>
      <c r="R98" s="26"/>
      <c r="S98" s="28">
        <f>IF(P98&lt;&gt;0,O98/P98,"")</f>
      </c>
      <c r="T98" s="29"/>
      <c r="U98" s="29"/>
      <c r="V98" s="29"/>
      <c r="W98" s="29"/>
      <c r="X98" s="29"/>
      <c r="Y98" s="29"/>
      <c r="Z98" s="31">
        <f>IF(W98&lt;&gt;0,V98/W98,"")</f>
      </c>
      <c r="AA98" s="32"/>
      <c r="AB98" s="32"/>
      <c r="AC98" s="32"/>
      <c r="AD98" s="33"/>
      <c r="AE98" s="33"/>
      <c r="AF98" s="33"/>
      <c r="AG98" s="28">
        <f>IF(AD98&lt;&gt;0,AC98/AD98,"")</f>
      </c>
      <c r="AH98" s="34">
        <v>17.4</v>
      </c>
      <c r="AI98" s="34">
        <v>6</v>
      </c>
      <c r="AJ98" s="34">
        <v>38</v>
      </c>
      <c r="AK98" s="34">
        <v>3</v>
      </c>
      <c r="AL98" s="34"/>
      <c r="AM98" s="34" t="s">
        <v>289</v>
      </c>
      <c r="AN98" s="35">
        <f>IF(AK98&lt;&gt;0,AJ98/AK98,"")</f>
        <v>12.666666666666666</v>
      </c>
      <c r="AO98" s="36">
        <v>7.2</v>
      </c>
      <c r="AP98" s="36">
        <v>1</v>
      </c>
      <c r="AQ98" s="36">
        <v>26</v>
      </c>
      <c r="AR98" s="36">
        <v>2</v>
      </c>
      <c r="AS98" s="36"/>
      <c r="AT98" s="48" t="s">
        <v>288</v>
      </c>
      <c r="AU98" s="37">
        <f>IF(AR98&lt;&gt;0,AQ98/AR98,"")</f>
        <v>13</v>
      </c>
      <c r="AV98" s="38"/>
      <c r="AW98" s="38"/>
      <c r="AX98" s="39"/>
      <c r="AY98" s="40"/>
      <c r="AZ98" s="40"/>
      <c r="BA98" s="40"/>
      <c r="BB98" s="39">
        <f>IF(AY98&lt;&gt;0,AX98/AY98,"")</f>
      </c>
      <c r="BC98" s="41"/>
      <c r="BD98" s="41"/>
      <c r="BI98" s="41"/>
      <c r="BN98" s="41"/>
      <c r="BO98" s="43"/>
      <c r="BP98" s="43"/>
      <c r="BQ98" s="43"/>
      <c r="BR98" s="44"/>
      <c r="BS98" s="41"/>
      <c r="BT98" s="45"/>
      <c r="BU98" s="45"/>
      <c r="BV98" s="45"/>
      <c r="BW98" s="45"/>
      <c r="BX98" s="41"/>
      <c r="BY98" s="46"/>
      <c r="BZ98" s="46"/>
      <c r="CA98" s="46"/>
      <c r="CB98" s="19"/>
      <c r="CC98" s="41"/>
      <c r="CD98" s="18"/>
      <c r="CE98" s="47"/>
      <c r="CF98" s="41"/>
      <c r="CJ98" s="41"/>
      <c r="CK98" s="41"/>
      <c r="CL98" s="41"/>
      <c r="CQ98" s="41"/>
      <c r="CV98" s="41"/>
      <c r="CW98" s="43"/>
      <c r="CX98" s="43"/>
      <c r="CY98" s="43"/>
      <c r="CZ98" s="44"/>
      <c r="DA98" s="41"/>
      <c r="DB98" s="45"/>
      <c r="DC98" s="45"/>
      <c r="DD98" s="45"/>
      <c r="DE98" s="45"/>
      <c r="DF98" s="41"/>
      <c r="DG98" s="46"/>
      <c r="DH98" s="46"/>
      <c r="DI98" s="46"/>
      <c r="DJ98" s="19"/>
      <c r="DK98" s="41"/>
      <c r="DL98" s="18"/>
      <c r="DM98" s="47"/>
      <c r="DN98" s="41"/>
      <c r="DR98" s="41"/>
      <c r="DS98" s="41"/>
      <c r="DT98" s="41"/>
      <c r="DY98" s="41"/>
      <c r="ED98" s="41"/>
      <c r="EE98" s="43"/>
      <c r="EF98" s="43"/>
      <c r="EG98" s="43"/>
      <c r="EH98" s="44"/>
      <c r="EI98" s="41"/>
      <c r="EJ98" s="45"/>
      <c r="EK98" s="45"/>
      <c r="EL98" s="45"/>
      <c r="EM98" s="45"/>
      <c r="EN98" s="41"/>
      <c r="EO98" s="46"/>
      <c r="EP98" s="46"/>
      <c r="EQ98" s="46"/>
      <c r="ER98" s="19"/>
      <c r="ES98" s="41"/>
      <c r="ET98" s="18"/>
      <c r="EU98" s="47"/>
      <c r="EV98" s="41"/>
      <c r="EZ98" s="41"/>
      <c r="FA98" s="41"/>
      <c r="FB98" s="41"/>
      <c r="FG98" s="41"/>
      <c r="FL98" s="41"/>
      <c r="FM98" s="43"/>
      <c r="FN98" s="43"/>
      <c r="FO98" s="43"/>
      <c r="FP98" s="44"/>
      <c r="FQ98" s="41"/>
      <c r="FR98" s="45"/>
      <c r="FS98" s="45"/>
      <c r="FT98" s="45"/>
      <c r="FU98" s="45"/>
      <c r="FV98" s="41"/>
      <c r="FW98" s="46"/>
      <c r="FX98" s="46"/>
      <c r="FY98" s="46"/>
      <c r="FZ98" s="19"/>
      <c r="GA98" s="41"/>
      <c r="GB98" s="18"/>
      <c r="GC98" s="47"/>
      <c r="GD98" s="41"/>
      <c r="GH98" s="41"/>
      <c r="GI98" s="41"/>
      <c r="GJ98" s="41"/>
      <c r="GO98" s="41"/>
      <c r="GT98" s="41"/>
      <c r="GU98" s="43"/>
      <c r="GV98" s="43"/>
      <c r="GW98" s="43"/>
      <c r="GX98" s="44"/>
      <c r="GY98" s="41"/>
      <c r="GZ98" s="45"/>
      <c r="HA98" s="45"/>
      <c r="HB98" s="45"/>
      <c r="HC98" s="45"/>
      <c r="HD98" s="41"/>
      <c r="HE98" s="46"/>
      <c r="HF98" s="46"/>
      <c r="HG98" s="46"/>
      <c r="HH98" s="19"/>
      <c r="HI98" s="41"/>
      <c r="HJ98" s="18"/>
      <c r="HK98" s="47"/>
      <c r="HL98" s="41"/>
      <c r="HP98" s="41"/>
      <c r="HQ98" s="41"/>
      <c r="HR98" s="41"/>
      <c r="HW98" s="41"/>
      <c r="IB98" s="41"/>
      <c r="IC98" s="43"/>
      <c r="ID98" s="43"/>
      <c r="IE98" s="43"/>
      <c r="IF98" s="44"/>
      <c r="IG98" s="41"/>
      <c r="IH98" s="45"/>
      <c r="II98" s="45"/>
      <c r="IJ98" s="45"/>
      <c r="IK98" s="45"/>
      <c r="IL98" s="41"/>
      <c r="IM98" s="46"/>
      <c r="IN98" s="46"/>
      <c r="IO98" s="46"/>
      <c r="IP98" s="19"/>
      <c r="IQ98" s="41"/>
      <c r="IR98" s="18"/>
      <c r="IS98" s="47"/>
      <c r="IT98" s="41"/>
    </row>
    <row r="99" spans="1:254" s="42" customFormat="1" ht="12.75">
      <c r="A99" s="20" t="s">
        <v>290</v>
      </c>
      <c r="B99" s="20"/>
      <c r="C99" s="21"/>
      <c r="D99" s="22">
        <f>IF(MOD(SUM($M99+$T99+$AA99+$AH99+$AO99+$AV99),1)&gt;=0.6,INT(SUM($M99+$T99+$AA99+$AH99+$AO99+$AV99))+1+MOD(SUM($M99+$T99+$AA99+$AH99+$AO99+$AV99),1)-0.6,SUM($M99+$T99+$AA99+$AH99+$AO99+$AV99))</f>
        <v>12.5</v>
      </c>
      <c r="E99" s="23">
        <f>$N99+$U99+$AB99+$AI99+$AP99+$AW99</f>
        <v>0</v>
      </c>
      <c r="F99" s="24">
        <f>$O99+$V99+$AC99+$AJ99+$AQ99+$AX99</f>
        <v>55</v>
      </c>
      <c r="G99" s="23">
        <f>$P99+$W99+$AD99+$AK99+$AR99+$AY99</f>
        <v>1</v>
      </c>
      <c r="H99" s="23">
        <f>$Q99+X99+AE99+AL99+AS99+AZ99</f>
        <v>0</v>
      </c>
      <c r="I99" s="25" t="s">
        <v>291</v>
      </c>
      <c r="J99" s="22">
        <f>IF(G99&lt;&gt;0,F99/G99,"")</f>
        <v>55</v>
      </c>
      <c r="K99" s="22">
        <f>IF(D99&lt;&gt;0,F99/D99,"")</f>
        <v>4.4</v>
      </c>
      <c r="L99" s="22">
        <f>IF(G99&lt;&gt;0,(INT(D99)*6+(10*(D99-INT(D99))))/G99,"")</f>
        <v>77</v>
      </c>
      <c r="M99" s="26"/>
      <c r="N99" s="26"/>
      <c r="O99" s="26"/>
      <c r="P99" s="26"/>
      <c r="Q99" s="26"/>
      <c r="R99" s="26"/>
      <c r="S99" s="28">
        <f>IF(P99&lt;&gt;0,O99/P99,"")</f>
      </c>
      <c r="T99" s="29"/>
      <c r="U99" s="29"/>
      <c r="V99" s="29"/>
      <c r="W99" s="29"/>
      <c r="X99" s="29"/>
      <c r="Y99" s="29"/>
      <c r="Z99" s="31">
        <f>IF(W99&lt;&gt;0,V99/W99,"")</f>
      </c>
      <c r="AA99" s="32"/>
      <c r="AB99" s="32"/>
      <c r="AC99" s="32"/>
      <c r="AD99" s="33"/>
      <c r="AE99" s="33"/>
      <c r="AF99" s="33"/>
      <c r="AG99" s="28">
        <f>IF(AD99&lt;&gt;0,AC99/AD99,"")</f>
      </c>
      <c r="AH99" s="34"/>
      <c r="AI99" s="34"/>
      <c r="AJ99" s="34"/>
      <c r="AK99" s="34"/>
      <c r="AL99" s="34"/>
      <c r="AM99" s="34"/>
      <c r="AN99" s="35">
        <f>IF(AK99&lt;&gt;0,AJ99/AK99,"")</f>
      </c>
      <c r="AO99" s="36">
        <f>6.5+6</f>
        <v>12.5</v>
      </c>
      <c r="AP99" s="36">
        <v>0</v>
      </c>
      <c r="AQ99" s="36">
        <f>26+29</f>
        <v>55</v>
      </c>
      <c r="AR99" s="36">
        <v>1</v>
      </c>
      <c r="AS99" s="36"/>
      <c r="AT99" s="48" t="s">
        <v>291</v>
      </c>
      <c r="AU99" s="37">
        <f>IF(AR99&lt;&gt;0,AQ99/AR99,"")</f>
        <v>55</v>
      </c>
      <c r="AV99" s="38"/>
      <c r="AW99" s="38"/>
      <c r="AX99" s="39"/>
      <c r="AY99" s="40"/>
      <c r="AZ99" s="40"/>
      <c r="BA99" s="40"/>
      <c r="BB99" s="39">
        <f>IF(AY99&lt;&gt;0,AX99/AY99,"")</f>
      </c>
      <c r="BC99" s="41"/>
      <c r="BD99" s="41"/>
      <c r="BI99" s="41"/>
      <c r="BN99" s="41"/>
      <c r="BO99" s="43"/>
      <c r="BP99" s="43"/>
      <c r="BQ99" s="43"/>
      <c r="BR99" s="44"/>
      <c r="BS99" s="41"/>
      <c r="BT99" s="45"/>
      <c r="BU99" s="45"/>
      <c r="BV99" s="45"/>
      <c r="BW99" s="45"/>
      <c r="BX99" s="41"/>
      <c r="BY99" s="46"/>
      <c r="BZ99" s="46"/>
      <c r="CA99" s="46"/>
      <c r="CB99" s="19"/>
      <c r="CC99" s="41"/>
      <c r="CD99" s="18"/>
      <c r="CE99" s="47"/>
      <c r="CF99" s="41"/>
      <c r="CJ99" s="41"/>
      <c r="CK99" s="41"/>
      <c r="CL99" s="41"/>
      <c r="CQ99" s="41"/>
      <c r="CV99" s="41"/>
      <c r="CW99" s="43"/>
      <c r="CX99" s="43"/>
      <c r="CY99" s="43"/>
      <c r="CZ99" s="44"/>
      <c r="DA99" s="41"/>
      <c r="DB99" s="45"/>
      <c r="DC99" s="45"/>
      <c r="DD99" s="45"/>
      <c r="DE99" s="45"/>
      <c r="DF99" s="41"/>
      <c r="DG99" s="46"/>
      <c r="DH99" s="46"/>
      <c r="DI99" s="46"/>
      <c r="DJ99" s="19"/>
      <c r="DK99" s="41"/>
      <c r="DL99" s="18"/>
      <c r="DM99" s="47"/>
      <c r="DN99" s="41"/>
      <c r="DR99" s="41"/>
      <c r="DS99" s="41"/>
      <c r="DT99" s="41"/>
      <c r="DY99" s="41"/>
      <c r="ED99" s="41"/>
      <c r="EE99" s="43"/>
      <c r="EF99" s="43"/>
      <c r="EG99" s="43"/>
      <c r="EH99" s="44"/>
      <c r="EI99" s="41"/>
      <c r="EJ99" s="45"/>
      <c r="EK99" s="45"/>
      <c r="EL99" s="45"/>
      <c r="EM99" s="45"/>
      <c r="EN99" s="41"/>
      <c r="EO99" s="46"/>
      <c r="EP99" s="46"/>
      <c r="EQ99" s="46"/>
      <c r="ER99" s="19"/>
      <c r="ES99" s="41"/>
      <c r="ET99" s="18"/>
      <c r="EU99" s="47"/>
      <c r="EV99" s="41"/>
      <c r="EZ99" s="41"/>
      <c r="FA99" s="41"/>
      <c r="FB99" s="41"/>
      <c r="FG99" s="41"/>
      <c r="FL99" s="41"/>
      <c r="FM99" s="43"/>
      <c r="FN99" s="43"/>
      <c r="FO99" s="43"/>
      <c r="FP99" s="44"/>
      <c r="FQ99" s="41"/>
      <c r="FR99" s="45"/>
      <c r="FS99" s="45"/>
      <c r="FT99" s="45"/>
      <c r="FU99" s="45"/>
      <c r="FV99" s="41"/>
      <c r="FW99" s="46"/>
      <c r="FX99" s="46"/>
      <c r="FY99" s="46"/>
      <c r="FZ99" s="19"/>
      <c r="GA99" s="41"/>
      <c r="GB99" s="18"/>
      <c r="GC99" s="47"/>
      <c r="GD99" s="41"/>
      <c r="GH99" s="41"/>
      <c r="GI99" s="41"/>
      <c r="GJ99" s="41"/>
      <c r="GO99" s="41"/>
      <c r="GT99" s="41"/>
      <c r="GU99" s="43"/>
      <c r="GV99" s="43"/>
      <c r="GW99" s="43"/>
      <c r="GX99" s="44"/>
      <c r="GY99" s="41"/>
      <c r="GZ99" s="45"/>
      <c r="HA99" s="45"/>
      <c r="HB99" s="45"/>
      <c r="HC99" s="45"/>
      <c r="HD99" s="41"/>
      <c r="HE99" s="46"/>
      <c r="HF99" s="46"/>
      <c r="HG99" s="46"/>
      <c r="HH99" s="19"/>
      <c r="HI99" s="41"/>
      <c r="HJ99" s="18"/>
      <c r="HK99" s="47"/>
      <c r="HL99" s="41"/>
      <c r="HP99" s="41"/>
      <c r="HQ99" s="41"/>
      <c r="HR99" s="41"/>
      <c r="HW99" s="41"/>
      <c r="IB99" s="41"/>
      <c r="IC99" s="43"/>
      <c r="ID99" s="43"/>
      <c r="IE99" s="43"/>
      <c r="IF99" s="44"/>
      <c r="IG99" s="41"/>
      <c r="IH99" s="45"/>
      <c r="II99" s="45"/>
      <c r="IJ99" s="45"/>
      <c r="IK99" s="45"/>
      <c r="IL99" s="41"/>
      <c r="IM99" s="46"/>
      <c r="IN99" s="46"/>
      <c r="IO99" s="46"/>
      <c r="IP99" s="19"/>
      <c r="IQ99" s="41"/>
      <c r="IR99" s="18"/>
      <c r="IS99" s="47"/>
      <c r="IT99" s="41"/>
    </row>
    <row r="100" spans="1:254" s="42" customFormat="1" ht="12.75">
      <c r="A100" s="13" t="s">
        <v>292</v>
      </c>
      <c r="B100" s="13"/>
      <c r="C100" s="13"/>
      <c r="D100" s="22">
        <f>IF(MOD(SUM($M100+$T100+$AA100+$AH100+$AO100+$AV100),1)&gt;=0.6,INT(SUM($M100+$T100+$AA100+$AH100+$AO100+$AV100))+1+MOD(SUM($M100+$T100+$AA100+$AH100+$AO100+$AV100),1)-0.6,SUM($M100+$T100+$AA100+$AH100+$AO100+$AV100))</f>
        <v>1</v>
      </c>
      <c r="E100" s="23">
        <f>$N100+$U100+$AB100+$AI100+$AP100+$AW100</f>
        <v>0</v>
      </c>
      <c r="F100" s="24">
        <f>$O100+$V100+$AC100+$AJ100+$AQ100+$AX100</f>
        <v>3</v>
      </c>
      <c r="G100" s="23">
        <f>$P100+$W100+$AD100+$AK100+$AR100+$AY100</f>
        <v>1</v>
      </c>
      <c r="H100" s="23">
        <f>$Q100+X100+AE100+AL100+AS100+AZ100</f>
        <v>0</v>
      </c>
      <c r="I100" s="49" t="s">
        <v>154</v>
      </c>
      <c r="J100" s="22">
        <f>IF(G100&lt;&gt;0,F100/G100,"")</f>
        <v>3</v>
      </c>
      <c r="K100" s="22">
        <f>IF(D100&lt;&gt;0,F100/D100,"")</f>
        <v>3</v>
      </c>
      <c r="L100" s="22">
        <f>IF(G100&lt;&gt;0,(INT(D100)*6+(10*(D100-INT(D100))))/G100,"")</f>
        <v>6</v>
      </c>
      <c r="M100" s="50"/>
      <c r="N100" s="50"/>
      <c r="O100" s="50"/>
      <c r="P100" s="50"/>
      <c r="Q100" s="50"/>
      <c r="R100" s="50"/>
      <c r="S100" s="52">
        <f>IF(P100&lt;&gt;0,O100/P100,"")</f>
      </c>
      <c r="T100" s="53"/>
      <c r="U100" s="53"/>
      <c r="V100" s="53"/>
      <c r="W100" s="53"/>
      <c r="X100" s="53"/>
      <c r="Y100" s="53"/>
      <c r="Z100" s="54">
        <f>IF(W100&lt;&gt;0,V100/W100,"")</f>
      </c>
      <c r="AA100" s="50"/>
      <c r="AB100" s="50"/>
      <c r="AC100" s="50"/>
      <c r="AD100" s="50"/>
      <c r="AE100" s="50"/>
      <c r="AF100" s="50"/>
      <c r="AG100" s="52">
        <f>IF(AD100&lt;&gt;0,AC100/AD100,"")</f>
      </c>
      <c r="AH100" s="55"/>
      <c r="AI100" s="55"/>
      <c r="AJ100" s="55"/>
      <c r="AK100" s="55"/>
      <c r="AL100" s="55"/>
      <c r="AM100" s="55"/>
      <c r="AN100" s="56">
        <f>IF(AK100&lt;&gt;0,AJ100/AK100,"")</f>
      </c>
      <c r="AO100" s="57"/>
      <c r="AP100" s="57"/>
      <c r="AQ100" s="57"/>
      <c r="AR100" s="57"/>
      <c r="AS100" s="57"/>
      <c r="AT100" s="57"/>
      <c r="AU100" s="58">
        <f>IF(AR100&lt;&gt;0,AQ100/AR100,"")</f>
      </c>
      <c r="AV100" s="59">
        <v>1</v>
      </c>
      <c r="AW100" s="59">
        <v>0</v>
      </c>
      <c r="AX100" s="59">
        <v>3</v>
      </c>
      <c r="AY100" s="59">
        <v>1</v>
      </c>
      <c r="AZ100" s="59"/>
      <c r="BA100" s="59" t="s">
        <v>154</v>
      </c>
      <c r="BB100" s="60">
        <f>IF(AY100&lt;&gt;0,AX100/AY100,"")</f>
        <v>3</v>
      </c>
      <c r="BC100" s="41"/>
      <c r="BD100" s="41"/>
      <c r="BI100" s="41"/>
      <c r="BN100" s="41"/>
      <c r="BO100" s="43"/>
      <c r="BP100" s="43"/>
      <c r="BQ100" s="43"/>
      <c r="BR100" s="44"/>
      <c r="BS100" s="41"/>
      <c r="BT100" s="45"/>
      <c r="BU100" s="45"/>
      <c r="BV100" s="45"/>
      <c r="BW100" s="45"/>
      <c r="BX100" s="41"/>
      <c r="BY100" s="46"/>
      <c r="BZ100" s="46"/>
      <c r="CA100" s="46"/>
      <c r="CB100" s="19"/>
      <c r="CC100" s="41"/>
      <c r="CD100" s="18"/>
      <c r="CE100" s="47"/>
      <c r="CF100" s="41"/>
      <c r="CJ100" s="41"/>
      <c r="CK100" s="41"/>
      <c r="CL100" s="41"/>
      <c r="CQ100" s="41"/>
      <c r="CV100" s="41"/>
      <c r="CW100" s="43"/>
      <c r="CX100" s="43"/>
      <c r="CY100" s="43"/>
      <c r="CZ100" s="44"/>
      <c r="DA100" s="41"/>
      <c r="DB100" s="45"/>
      <c r="DC100" s="45"/>
      <c r="DD100" s="45"/>
      <c r="DE100" s="45"/>
      <c r="DF100" s="41"/>
      <c r="DG100" s="46"/>
      <c r="DH100" s="46"/>
      <c r="DI100" s="46"/>
      <c r="DJ100" s="19"/>
      <c r="DK100" s="41"/>
      <c r="DL100" s="18"/>
      <c r="DM100" s="47"/>
      <c r="DN100" s="41"/>
      <c r="DR100" s="41"/>
      <c r="DS100" s="41"/>
      <c r="DT100" s="41"/>
      <c r="DY100" s="41"/>
      <c r="ED100" s="41"/>
      <c r="EE100" s="43"/>
      <c r="EF100" s="43"/>
      <c r="EG100" s="43"/>
      <c r="EH100" s="44"/>
      <c r="EI100" s="41"/>
      <c r="EJ100" s="45"/>
      <c r="EK100" s="45"/>
      <c r="EL100" s="45"/>
      <c r="EM100" s="45"/>
      <c r="EN100" s="41"/>
      <c r="EO100" s="46"/>
      <c r="EP100" s="46"/>
      <c r="EQ100" s="46"/>
      <c r="ER100" s="19"/>
      <c r="ES100" s="41"/>
      <c r="ET100" s="18"/>
      <c r="EU100" s="47"/>
      <c r="EV100" s="41"/>
      <c r="EZ100" s="41"/>
      <c r="FA100" s="41"/>
      <c r="FB100" s="41"/>
      <c r="FG100" s="41"/>
      <c r="FL100" s="41"/>
      <c r="FM100" s="43"/>
      <c r="FN100" s="43"/>
      <c r="FO100" s="43"/>
      <c r="FP100" s="44"/>
      <c r="FQ100" s="41"/>
      <c r="FR100" s="45"/>
      <c r="FS100" s="45"/>
      <c r="FT100" s="45"/>
      <c r="FU100" s="45"/>
      <c r="FV100" s="41"/>
      <c r="FW100" s="46"/>
      <c r="FX100" s="46"/>
      <c r="FY100" s="46"/>
      <c r="FZ100" s="19"/>
      <c r="GA100" s="41"/>
      <c r="GB100" s="18"/>
      <c r="GC100" s="47"/>
      <c r="GD100" s="41"/>
      <c r="GH100" s="41"/>
      <c r="GI100" s="41"/>
      <c r="GJ100" s="41"/>
      <c r="GO100" s="41"/>
      <c r="GT100" s="41"/>
      <c r="GU100" s="43"/>
      <c r="GV100" s="43"/>
      <c r="GW100" s="43"/>
      <c r="GX100" s="44"/>
      <c r="GY100" s="41"/>
      <c r="GZ100" s="45"/>
      <c r="HA100" s="45"/>
      <c r="HB100" s="45"/>
      <c r="HC100" s="45"/>
      <c r="HD100" s="41"/>
      <c r="HE100" s="46"/>
      <c r="HF100" s="46"/>
      <c r="HG100" s="46"/>
      <c r="HH100" s="19"/>
      <c r="HI100" s="41"/>
      <c r="HJ100" s="18"/>
      <c r="HK100" s="47"/>
      <c r="HL100" s="41"/>
      <c r="HP100" s="41"/>
      <c r="HQ100" s="41"/>
      <c r="HR100" s="41"/>
      <c r="HW100" s="41"/>
      <c r="IB100" s="41"/>
      <c r="IC100" s="43"/>
      <c r="ID100" s="43"/>
      <c r="IE100" s="43"/>
      <c r="IF100" s="44"/>
      <c r="IG100" s="41"/>
      <c r="IH100" s="45"/>
      <c r="II100" s="45"/>
      <c r="IJ100" s="45"/>
      <c r="IK100" s="45"/>
      <c r="IL100" s="41"/>
      <c r="IM100" s="46"/>
      <c r="IN100" s="46"/>
      <c r="IO100" s="46"/>
      <c r="IP100" s="19"/>
      <c r="IQ100" s="41"/>
      <c r="IR100" s="18"/>
      <c r="IS100" s="47"/>
      <c r="IT100" s="41"/>
    </row>
    <row r="101" spans="1:254" s="42" customFormat="1" ht="12.75">
      <c r="A101" s="20" t="s">
        <v>293</v>
      </c>
      <c r="B101" s="20"/>
      <c r="C101" s="21"/>
      <c r="D101" s="22">
        <f>IF(MOD(SUM($M101+$T101+$AA101+$AH101+$AO101+$AV101),1)&gt;=0.6,INT(SUM($M101+$T101+$AA101+$AH101+$AO101+$AV101))+1+MOD(SUM($M101+$T101+$AA101+$AH101+$AO101+$AV101),1)-0.6,SUM($M101+$T101+$AA101+$AH101+$AO101+$AV101))</f>
        <v>286</v>
      </c>
      <c r="E101" s="23">
        <f>$N101+$U101+$AB101+$AI101+$AP101+$AW101</f>
        <v>35</v>
      </c>
      <c r="F101" s="24">
        <f>$O101+$V101+$AC101+$AJ101+$AQ101+$AX101</f>
        <v>1070</v>
      </c>
      <c r="G101" s="23">
        <f>$P101+$W101+$AD101+$AK101+$AR101+$AY101</f>
        <v>61</v>
      </c>
      <c r="H101" s="23">
        <f>$Q101+X101+AE101+AL101+AS101+AZ101</f>
        <v>3</v>
      </c>
      <c r="I101" s="25" t="s">
        <v>294</v>
      </c>
      <c r="J101" s="22">
        <f>IF(G101&lt;&gt;0,F101/G101,"")</f>
        <v>17.540983606557376</v>
      </c>
      <c r="K101" s="22">
        <f>IF(D101&lt;&gt;0,F101/D101,"")</f>
        <v>3.7412587412587412</v>
      </c>
      <c r="L101" s="22">
        <f>IF(G101&lt;&gt;0,(INT(D101)*6+(10*(D101-INT(D101))))/G101,"")</f>
        <v>28.131147540983605</v>
      </c>
      <c r="M101" s="26">
        <v>126.4</v>
      </c>
      <c r="N101" s="26">
        <v>9</v>
      </c>
      <c r="O101" s="26">
        <v>540</v>
      </c>
      <c r="P101" s="26">
        <v>24</v>
      </c>
      <c r="Q101" s="26">
        <v>1</v>
      </c>
      <c r="R101" s="27" t="s">
        <v>295</v>
      </c>
      <c r="S101" s="28">
        <f>IF(P101&lt;&gt;0,O101/P101,"")</f>
        <v>22.5</v>
      </c>
      <c r="T101" s="29">
        <v>148.2</v>
      </c>
      <c r="U101" s="29">
        <v>23</v>
      </c>
      <c r="V101" s="29">
        <v>501</v>
      </c>
      <c r="W101" s="29">
        <v>35</v>
      </c>
      <c r="X101" s="29">
        <v>2</v>
      </c>
      <c r="Y101" s="30" t="s">
        <v>294</v>
      </c>
      <c r="Z101" s="31">
        <f>IF(W101&lt;&gt;0,V101/W101,"")</f>
        <v>14.314285714285715</v>
      </c>
      <c r="AA101" s="32">
        <v>11</v>
      </c>
      <c r="AB101" s="32">
        <v>3</v>
      </c>
      <c r="AC101" s="32">
        <v>29</v>
      </c>
      <c r="AD101" s="33">
        <v>2</v>
      </c>
      <c r="AE101" s="33"/>
      <c r="AF101" s="33" t="s">
        <v>296</v>
      </c>
      <c r="AG101" s="28">
        <f>IF(AD101&lt;&gt;0,AC101/AD101,"")</f>
        <v>14.5</v>
      </c>
      <c r="AH101" s="34"/>
      <c r="AI101" s="34"/>
      <c r="AJ101" s="34"/>
      <c r="AK101" s="34"/>
      <c r="AL101" s="34"/>
      <c r="AM101" s="34"/>
      <c r="AN101" s="35">
        <f>IF(AK101&lt;&gt;0,AJ101/AK101,"")</f>
      </c>
      <c r="AO101" s="36"/>
      <c r="AP101" s="36"/>
      <c r="AQ101" s="36"/>
      <c r="AR101" s="36"/>
      <c r="AS101" s="36"/>
      <c r="AT101" s="36"/>
      <c r="AU101" s="37">
        <f>IF(AR101&lt;&gt;0,AQ101/AR101,"")</f>
      </c>
      <c r="AV101" s="38"/>
      <c r="AW101" s="38"/>
      <c r="AX101" s="39"/>
      <c r="AY101" s="40"/>
      <c r="AZ101" s="40"/>
      <c r="BA101" s="40"/>
      <c r="BB101" s="39">
        <f>IF(AY101&lt;&gt;0,AX101/AY101,"")</f>
      </c>
      <c r="BC101" s="41"/>
      <c r="BD101" s="41"/>
      <c r="BI101" s="41"/>
      <c r="BN101" s="41"/>
      <c r="BO101" s="43"/>
      <c r="BP101" s="43"/>
      <c r="BQ101" s="43"/>
      <c r="BR101" s="44"/>
      <c r="BS101" s="41"/>
      <c r="BT101" s="45"/>
      <c r="BU101" s="45"/>
      <c r="BV101" s="45"/>
      <c r="BW101" s="45"/>
      <c r="BX101" s="41"/>
      <c r="BY101" s="46"/>
      <c r="BZ101" s="46"/>
      <c r="CA101" s="46"/>
      <c r="CB101" s="19"/>
      <c r="CC101" s="41"/>
      <c r="CD101" s="18"/>
      <c r="CE101" s="47"/>
      <c r="CF101" s="41"/>
      <c r="CJ101" s="41"/>
      <c r="CK101" s="41"/>
      <c r="CL101" s="41"/>
      <c r="CQ101" s="41"/>
      <c r="CV101" s="41"/>
      <c r="CW101" s="43"/>
      <c r="CX101" s="43"/>
      <c r="CY101" s="43"/>
      <c r="CZ101" s="44"/>
      <c r="DA101" s="41"/>
      <c r="DB101" s="45"/>
      <c r="DC101" s="45"/>
      <c r="DD101" s="45"/>
      <c r="DE101" s="45"/>
      <c r="DF101" s="41"/>
      <c r="DG101" s="46"/>
      <c r="DH101" s="46"/>
      <c r="DI101" s="46"/>
      <c r="DJ101" s="19"/>
      <c r="DK101" s="41"/>
      <c r="DL101" s="18"/>
      <c r="DM101" s="47"/>
      <c r="DN101" s="41"/>
      <c r="DR101" s="41"/>
      <c r="DS101" s="41"/>
      <c r="DT101" s="41"/>
      <c r="DY101" s="41"/>
      <c r="ED101" s="41"/>
      <c r="EE101" s="43"/>
      <c r="EF101" s="43"/>
      <c r="EG101" s="43"/>
      <c r="EH101" s="44"/>
      <c r="EI101" s="41"/>
      <c r="EJ101" s="45"/>
      <c r="EK101" s="45"/>
      <c r="EL101" s="45"/>
      <c r="EM101" s="45"/>
      <c r="EN101" s="41"/>
      <c r="EO101" s="46"/>
      <c r="EP101" s="46"/>
      <c r="EQ101" s="46"/>
      <c r="ER101" s="19"/>
      <c r="ES101" s="41"/>
      <c r="ET101" s="18"/>
      <c r="EU101" s="47"/>
      <c r="EV101" s="41"/>
      <c r="EZ101" s="41"/>
      <c r="FA101" s="41"/>
      <c r="FB101" s="41"/>
      <c r="FG101" s="41"/>
      <c r="FL101" s="41"/>
      <c r="FM101" s="43"/>
      <c r="FN101" s="43"/>
      <c r="FO101" s="43"/>
      <c r="FP101" s="44"/>
      <c r="FQ101" s="41"/>
      <c r="FR101" s="45"/>
      <c r="FS101" s="45"/>
      <c r="FT101" s="45"/>
      <c r="FU101" s="45"/>
      <c r="FV101" s="41"/>
      <c r="FW101" s="46"/>
      <c r="FX101" s="46"/>
      <c r="FY101" s="46"/>
      <c r="FZ101" s="19"/>
      <c r="GA101" s="41"/>
      <c r="GB101" s="18"/>
      <c r="GC101" s="47"/>
      <c r="GD101" s="41"/>
      <c r="GH101" s="41"/>
      <c r="GI101" s="41"/>
      <c r="GJ101" s="41"/>
      <c r="GO101" s="41"/>
      <c r="GT101" s="41"/>
      <c r="GU101" s="43"/>
      <c r="GV101" s="43"/>
      <c r="GW101" s="43"/>
      <c r="GX101" s="44"/>
      <c r="GY101" s="41"/>
      <c r="GZ101" s="45"/>
      <c r="HA101" s="45"/>
      <c r="HB101" s="45"/>
      <c r="HC101" s="45"/>
      <c r="HD101" s="41"/>
      <c r="HE101" s="46"/>
      <c r="HF101" s="46"/>
      <c r="HG101" s="46"/>
      <c r="HH101" s="19"/>
      <c r="HI101" s="41"/>
      <c r="HJ101" s="18"/>
      <c r="HK101" s="47"/>
      <c r="HL101" s="41"/>
      <c r="HP101" s="41"/>
      <c r="HQ101" s="41"/>
      <c r="HR101" s="41"/>
      <c r="HW101" s="41"/>
      <c r="IB101" s="41"/>
      <c r="IC101" s="43"/>
      <c r="ID101" s="43"/>
      <c r="IE101" s="43"/>
      <c r="IF101" s="44"/>
      <c r="IG101" s="41"/>
      <c r="IH101" s="45"/>
      <c r="II101" s="45"/>
      <c r="IJ101" s="45"/>
      <c r="IK101" s="45"/>
      <c r="IL101" s="41"/>
      <c r="IM101" s="46"/>
      <c r="IN101" s="46"/>
      <c r="IO101" s="46"/>
      <c r="IP101" s="19"/>
      <c r="IQ101" s="41"/>
      <c r="IR101" s="18"/>
      <c r="IS101" s="47"/>
      <c r="IT101" s="41"/>
    </row>
    <row r="102" spans="1:254" s="42" customFormat="1" ht="12.75">
      <c r="A102" s="20" t="s">
        <v>297</v>
      </c>
      <c r="B102" s="20"/>
      <c r="C102" s="21"/>
      <c r="D102" s="22">
        <f>IF(MOD(SUM($M102+$T102+$AA102+$AH102+$AO102+$AV102),1)&gt;=0.6,INT(SUM($M102+$T102+$AA102+$AH102+$AO102+$AV102))+1+MOD(SUM($M102+$T102+$AA102+$AH102+$AO102+$AV102),1)-0.6,SUM($M102+$T102+$AA102+$AH102+$AO102+$AV102))</f>
        <v>9.3</v>
      </c>
      <c r="E102" s="23">
        <f>$N102+$U102+$AB102+$AI102+$AP102+$AW102</f>
        <v>2</v>
      </c>
      <c r="F102" s="24">
        <f>$O102+$V102+$AC102+$AJ102+$AQ102+$AX102</f>
        <v>30</v>
      </c>
      <c r="G102" s="23">
        <f>$P102+$W102+$AD102+$AK102+$AR102+$AY102</f>
        <v>2</v>
      </c>
      <c r="H102" s="23">
        <f>$Q102+X102+AE102+AL102+AS102+AZ102</f>
        <v>0</v>
      </c>
      <c r="I102" s="25" t="s">
        <v>298</v>
      </c>
      <c r="J102" s="22">
        <f>IF(G102&lt;&gt;0,F102/G102,"")</f>
        <v>15</v>
      </c>
      <c r="K102" s="22">
        <f>IF(D102&lt;&gt;0,F102/D102,"")</f>
        <v>3.225806451612903</v>
      </c>
      <c r="L102" s="22">
        <f>IF(G102&lt;&gt;0,(INT(D102)*6+(10*(D102-INT(D102))))/G102,"")</f>
        <v>28.500000000000004</v>
      </c>
      <c r="M102" s="26"/>
      <c r="N102" s="26"/>
      <c r="O102" s="26"/>
      <c r="P102" s="26"/>
      <c r="Q102" s="26"/>
      <c r="R102" s="26"/>
      <c r="S102" s="28">
        <f>IF(P102&lt;&gt;0,O102/P102,"")</f>
      </c>
      <c r="T102" s="29"/>
      <c r="U102" s="29"/>
      <c r="V102" s="29"/>
      <c r="W102" s="29"/>
      <c r="X102" s="29"/>
      <c r="Y102" s="29"/>
      <c r="Z102" s="31">
        <f>IF(W102&lt;&gt;0,V102/W102,"")</f>
      </c>
      <c r="AA102" s="32"/>
      <c r="AB102" s="32"/>
      <c r="AC102" s="32"/>
      <c r="AD102" s="33"/>
      <c r="AE102" s="33"/>
      <c r="AF102" s="33"/>
      <c r="AG102" s="28">
        <f>IF(AD102&lt;&gt;0,AC102/AD102,"")</f>
      </c>
      <c r="AH102" s="34">
        <v>9.3</v>
      </c>
      <c r="AI102" s="34">
        <v>2</v>
      </c>
      <c r="AJ102" s="34">
        <v>30</v>
      </c>
      <c r="AK102" s="34">
        <v>2</v>
      </c>
      <c r="AL102" s="34"/>
      <c r="AM102" s="34" t="s">
        <v>298</v>
      </c>
      <c r="AN102" s="35">
        <f>IF(AK102&lt;&gt;0,AJ102/AK102,"")</f>
        <v>15</v>
      </c>
      <c r="AO102" s="36"/>
      <c r="AP102" s="36"/>
      <c r="AQ102" s="36"/>
      <c r="AR102" s="36"/>
      <c r="AS102" s="36"/>
      <c r="AT102" s="36"/>
      <c r="AU102" s="37">
        <f>IF(AR102&lt;&gt;0,AQ102/AR102,"")</f>
      </c>
      <c r="AV102" s="38"/>
      <c r="AW102" s="38"/>
      <c r="AX102" s="39"/>
      <c r="AY102" s="40"/>
      <c r="AZ102" s="40"/>
      <c r="BA102" s="40"/>
      <c r="BB102" s="39">
        <f>IF(AY102&lt;&gt;0,AX102/AY102,"")</f>
      </c>
      <c r="BC102" s="41"/>
      <c r="BD102" s="41"/>
      <c r="BI102" s="41"/>
      <c r="BN102" s="41"/>
      <c r="BO102" s="43"/>
      <c r="BP102" s="43"/>
      <c r="BQ102" s="43"/>
      <c r="BR102" s="44"/>
      <c r="BS102" s="41"/>
      <c r="BT102" s="45"/>
      <c r="BU102" s="45"/>
      <c r="BV102" s="45"/>
      <c r="BW102" s="45"/>
      <c r="BX102" s="41"/>
      <c r="BY102" s="46"/>
      <c r="BZ102" s="46"/>
      <c r="CA102" s="46"/>
      <c r="CB102" s="19"/>
      <c r="CC102" s="41"/>
      <c r="CD102" s="18"/>
      <c r="CE102" s="47"/>
      <c r="CF102" s="41"/>
      <c r="CJ102" s="41"/>
      <c r="CK102" s="41"/>
      <c r="CL102" s="41"/>
      <c r="CQ102" s="41"/>
      <c r="CV102" s="41"/>
      <c r="CW102" s="43"/>
      <c r="CX102" s="43"/>
      <c r="CY102" s="43"/>
      <c r="CZ102" s="44"/>
      <c r="DA102" s="41"/>
      <c r="DB102" s="45"/>
      <c r="DC102" s="45"/>
      <c r="DD102" s="45"/>
      <c r="DE102" s="45"/>
      <c r="DF102" s="41"/>
      <c r="DG102" s="46"/>
      <c r="DH102" s="46"/>
      <c r="DI102" s="46"/>
      <c r="DJ102" s="19"/>
      <c r="DK102" s="41"/>
      <c r="DL102" s="18"/>
      <c r="DM102" s="47"/>
      <c r="DN102" s="41"/>
      <c r="DR102" s="41"/>
      <c r="DS102" s="41"/>
      <c r="DT102" s="41"/>
      <c r="DY102" s="41"/>
      <c r="ED102" s="41"/>
      <c r="EE102" s="43"/>
      <c r="EF102" s="43"/>
      <c r="EG102" s="43"/>
      <c r="EH102" s="44"/>
      <c r="EI102" s="41"/>
      <c r="EJ102" s="45"/>
      <c r="EK102" s="45"/>
      <c r="EL102" s="45"/>
      <c r="EM102" s="45"/>
      <c r="EN102" s="41"/>
      <c r="EO102" s="46"/>
      <c r="EP102" s="46"/>
      <c r="EQ102" s="46"/>
      <c r="ER102" s="19"/>
      <c r="ES102" s="41"/>
      <c r="ET102" s="18"/>
      <c r="EU102" s="47"/>
      <c r="EV102" s="41"/>
      <c r="EZ102" s="41"/>
      <c r="FA102" s="41"/>
      <c r="FB102" s="41"/>
      <c r="FG102" s="41"/>
      <c r="FL102" s="41"/>
      <c r="FM102" s="43"/>
      <c r="FN102" s="43"/>
      <c r="FO102" s="43"/>
      <c r="FP102" s="44"/>
      <c r="FQ102" s="41"/>
      <c r="FR102" s="45"/>
      <c r="FS102" s="45"/>
      <c r="FT102" s="45"/>
      <c r="FU102" s="45"/>
      <c r="FV102" s="41"/>
      <c r="FW102" s="46"/>
      <c r="FX102" s="46"/>
      <c r="FY102" s="46"/>
      <c r="FZ102" s="19"/>
      <c r="GA102" s="41"/>
      <c r="GB102" s="18"/>
      <c r="GC102" s="47"/>
      <c r="GD102" s="41"/>
      <c r="GH102" s="41"/>
      <c r="GI102" s="41"/>
      <c r="GJ102" s="41"/>
      <c r="GO102" s="41"/>
      <c r="GT102" s="41"/>
      <c r="GU102" s="43"/>
      <c r="GV102" s="43"/>
      <c r="GW102" s="43"/>
      <c r="GX102" s="44"/>
      <c r="GY102" s="41"/>
      <c r="GZ102" s="45"/>
      <c r="HA102" s="45"/>
      <c r="HB102" s="45"/>
      <c r="HC102" s="45"/>
      <c r="HD102" s="41"/>
      <c r="HE102" s="46"/>
      <c r="HF102" s="46"/>
      <c r="HG102" s="46"/>
      <c r="HH102" s="19"/>
      <c r="HI102" s="41"/>
      <c r="HJ102" s="18"/>
      <c r="HK102" s="47"/>
      <c r="HL102" s="41"/>
      <c r="HP102" s="41"/>
      <c r="HQ102" s="41"/>
      <c r="HR102" s="41"/>
      <c r="HW102" s="41"/>
      <c r="IB102" s="41"/>
      <c r="IC102" s="43"/>
      <c r="ID102" s="43"/>
      <c r="IE102" s="43"/>
      <c r="IF102" s="44"/>
      <c r="IG102" s="41"/>
      <c r="IH102" s="45"/>
      <c r="II102" s="45"/>
      <c r="IJ102" s="45"/>
      <c r="IK102" s="45"/>
      <c r="IL102" s="41"/>
      <c r="IM102" s="46"/>
      <c r="IN102" s="46"/>
      <c r="IO102" s="46"/>
      <c r="IP102" s="19"/>
      <c r="IQ102" s="41"/>
      <c r="IR102" s="18"/>
      <c r="IS102" s="47"/>
      <c r="IT102" s="41"/>
    </row>
    <row r="103" spans="1:254" s="42" customFormat="1" ht="12.75">
      <c r="A103" s="20" t="s">
        <v>299</v>
      </c>
      <c r="B103" s="20"/>
      <c r="C103" s="21"/>
      <c r="D103" s="22">
        <f>IF(MOD(SUM($M103+$T103+$AA103+$AH103+$AO103+$AV103),1)&gt;=0.6,INT(SUM($M103+$T103+$AA103+$AH103+$AO103+$AV103))+1+MOD(SUM($M103+$T103+$AA103+$AH103+$AO103+$AV103),1)-0.6,SUM($M103+$T103+$AA103+$AH103+$AO103+$AV103))</f>
        <v>3</v>
      </c>
      <c r="E103" s="23">
        <f>$N103+$U103+$AB103+$AI103+$AP103+$AW103</f>
        <v>0</v>
      </c>
      <c r="F103" s="24">
        <f>$O103+$V103+$AC103+$AJ103+$AQ103+$AX103</f>
        <v>22</v>
      </c>
      <c r="G103" s="23">
        <f>$P103+$W103+$AD103+$AK103+$AR103+$AY103</f>
        <v>1</v>
      </c>
      <c r="H103" s="23">
        <f>$Q103+X103+AE103+AL103+AS103+AZ103</f>
        <v>0</v>
      </c>
      <c r="I103" s="25" t="s">
        <v>300</v>
      </c>
      <c r="J103" s="22">
        <f>IF(G103&lt;&gt;0,F103/G103,"")</f>
        <v>22</v>
      </c>
      <c r="K103" s="22">
        <f>IF(D103&lt;&gt;0,F103/D103,"")</f>
        <v>7.333333333333333</v>
      </c>
      <c r="L103" s="22">
        <f>IF(G103&lt;&gt;0,(INT(D103)*6+(10*(D103-INT(D103))))/G103,"")</f>
        <v>18</v>
      </c>
      <c r="M103" s="26"/>
      <c r="N103" s="26"/>
      <c r="O103" s="26"/>
      <c r="P103" s="26"/>
      <c r="Q103" s="26"/>
      <c r="R103" s="26"/>
      <c r="S103" s="28">
        <f>IF(P103&lt;&gt;0,O103/P103,"")</f>
      </c>
      <c r="T103" s="29"/>
      <c r="U103" s="29"/>
      <c r="V103" s="29"/>
      <c r="W103" s="29"/>
      <c r="X103" s="29"/>
      <c r="Y103" s="29"/>
      <c r="Z103" s="31">
        <f>IF(W103&lt;&gt;0,V103/W103,"")</f>
      </c>
      <c r="AA103" s="32"/>
      <c r="AB103" s="32"/>
      <c r="AC103" s="32"/>
      <c r="AD103" s="33"/>
      <c r="AE103" s="33"/>
      <c r="AF103" s="33"/>
      <c r="AG103" s="28">
        <f>IF(AD103&lt;&gt;0,AC103/AD103,"")</f>
      </c>
      <c r="AH103" s="34">
        <v>3</v>
      </c>
      <c r="AI103" s="34">
        <v>0</v>
      </c>
      <c r="AJ103" s="34">
        <v>22</v>
      </c>
      <c r="AK103" s="34">
        <v>1</v>
      </c>
      <c r="AL103" s="34"/>
      <c r="AM103" s="34" t="s">
        <v>300</v>
      </c>
      <c r="AN103" s="35">
        <f>IF(AK103&lt;&gt;0,AJ103/AK103,"")</f>
        <v>22</v>
      </c>
      <c r="AO103" s="36"/>
      <c r="AP103" s="36"/>
      <c r="AQ103" s="36"/>
      <c r="AR103" s="36"/>
      <c r="AS103" s="36"/>
      <c r="AT103" s="36"/>
      <c r="AU103" s="37">
        <f>IF(AR103&lt;&gt;0,AQ103/AR103,"")</f>
      </c>
      <c r="AV103" s="38"/>
      <c r="AW103" s="38"/>
      <c r="AX103" s="39"/>
      <c r="AY103" s="40"/>
      <c r="AZ103" s="40"/>
      <c r="BA103" s="40"/>
      <c r="BB103" s="39">
        <f>IF(AY103&lt;&gt;0,AX103/AY103,"")</f>
      </c>
      <c r="BC103" s="41"/>
      <c r="BD103" s="41"/>
      <c r="BI103" s="41"/>
      <c r="BN103" s="41"/>
      <c r="BO103" s="43"/>
      <c r="BP103" s="43"/>
      <c r="BQ103" s="43"/>
      <c r="BR103" s="44"/>
      <c r="BS103" s="41"/>
      <c r="BT103" s="45"/>
      <c r="BU103" s="45"/>
      <c r="BV103" s="45"/>
      <c r="BW103" s="45"/>
      <c r="BX103" s="41"/>
      <c r="BY103" s="46"/>
      <c r="BZ103" s="46"/>
      <c r="CA103" s="46"/>
      <c r="CB103" s="19"/>
      <c r="CC103" s="41"/>
      <c r="CD103" s="18"/>
      <c r="CE103" s="47"/>
      <c r="CF103" s="41"/>
      <c r="CJ103" s="41"/>
      <c r="CK103" s="41"/>
      <c r="CL103" s="41"/>
      <c r="CQ103" s="41"/>
      <c r="CV103" s="41"/>
      <c r="CW103" s="43"/>
      <c r="CX103" s="43"/>
      <c r="CY103" s="43"/>
      <c r="CZ103" s="44"/>
      <c r="DA103" s="41"/>
      <c r="DB103" s="45"/>
      <c r="DC103" s="45"/>
      <c r="DD103" s="45"/>
      <c r="DE103" s="45"/>
      <c r="DF103" s="41"/>
      <c r="DG103" s="46"/>
      <c r="DH103" s="46"/>
      <c r="DI103" s="46"/>
      <c r="DJ103" s="19"/>
      <c r="DK103" s="41"/>
      <c r="DL103" s="18"/>
      <c r="DM103" s="47"/>
      <c r="DN103" s="41"/>
      <c r="DR103" s="41"/>
      <c r="DS103" s="41"/>
      <c r="DT103" s="41"/>
      <c r="DY103" s="41"/>
      <c r="ED103" s="41"/>
      <c r="EE103" s="43"/>
      <c r="EF103" s="43"/>
      <c r="EG103" s="43"/>
      <c r="EH103" s="44"/>
      <c r="EI103" s="41"/>
      <c r="EJ103" s="45"/>
      <c r="EK103" s="45"/>
      <c r="EL103" s="45"/>
      <c r="EM103" s="45"/>
      <c r="EN103" s="41"/>
      <c r="EO103" s="46"/>
      <c r="EP103" s="46"/>
      <c r="EQ103" s="46"/>
      <c r="ER103" s="19"/>
      <c r="ES103" s="41"/>
      <c r="ET103" s="18"/>
      <c r="EU103" s="47"/>
      <c r="EV103" s="41"/>
      <c r="EZ103" s="41"/>
      <c r="FA103" s="41"/>
      <c r="FB103" s="41"/>
      <c r="FG103" s="41"/>
      <c r="FL103" s="41"/>
      <c r="FM103" s="43"/>
      <c r="FN103" s="43"/>
      <c r="FO103" s="43"/>
      <c r="FP103" s="44"/>
      <c r="FQ103" s="41"/>
      <c r="FR103" s="45"/>
      <c r="FS103" s="45"/>
      <c r="FT103" s="45"/>
      <c r="FU103" s="45"/>
      <c r="FV103" s="41"/>
      <c r="FW103" s="46"/>
      <c r="FX103" s="46"/>
      <c r="FY103" s="46"/>
      <c r="FZ103" s="19"/>
      <c r="GA103" s="41"/>
      <c r="GB103" s="18"/>
      <c r="GC103" s="47"/>
      <c r="GD103" s="41"/>
      <c r="GH103" s="41"/>
      <c r="GI103" s="41"/>
      <c r="GJ103" s="41"/>
      <c r="GO103" s="41"/>
      <c r="GT103" s="41"/>
      <c r="GU103" s="43"/>
      <c r="GV103" s="43"/>
      <c r="GW103" s="43"/>
      <c r="GX103" s="44"/>
      <c r="GY103" s="41"/>
      <c r="GZ103" s="45"/>
      <c r="HA103" s="45"/>
      <c r="HB103" s="45"/>
      <c r="HC103" s="45"/>
      <c r="HD103" s="41"/>
      <c r="HE103" s="46"/>
      <c r="HF103" s="46"/>
      <c r="HG103" s="46"/>
      <c r="HH103" s="19"/>
      <c r="HI103" s="41"/>
      <c r="HJ103" s="18"/>
      <c r="HK103" s="47"/>
      <c r="HL103" s="41"/>
      <c r="HP103" s="41"/>
      <c r="HQ103" s="41"/>
      <c r="HR103" s="41"/>
      <c r="HW103" s="41"/>
      <c r="IB103" s="41"/>
      <c r="IC103" s="43"/>
      <c r="ID103" s="43"/>
      <c r="IE103" s="43"/>
      <c r="IF103" s="44"/>
      <c r="IG103" s="41"/>
      <c r="IH103" s="45"/>
      <c r="II103" s="45"/>
      <c r="IJ103" s="45"/>
      <c r="IK103" s="45"/>
      <c r="IL103" s="41"/>
      <c r="IM103" s="46"/>
      <c r="IN103" s="46"/>
      <c r="IO103" s="46"/>
      <c r="IP103" s="19"/>
      <c r="IQ103" s="41"/>
      <c r="IR103" s="18"/>
      <c r="IS103" s="47"/>
      <c r="IT103" s="41"/>
    </row>
    <row r="104" spans="1:254" s="42" customFormat="1" ht="12.75">
      <c r="A104" s="20" t="s">
        <v>301</v>
      </c>
      <c r="B104" s="20"/>
      <c r="C104" s="21"/>
      <c r="D104" s="22">
        <f>IF(MOD(SUM($M104+$T104+$AA104+$AH104+$AO104+$AV104),1)&gt;=0.6,INT(SUM($M104+$T104+$AA104+$AH104+$AO104+$AV104))+1+MOD(SUM($M104+$T104+$AA104+$AH104+$AO104+$AV104),1)-0.6,SUM($M104+$T104+$AA104+$AH104+$AO104+$AV104))</f>
        <v>0.5</v>
      </c>
      <c r="E104" s="23">
        <f>$N104+$U104+$AB104+$AI104+$AP104+$AW104</f>
        <v>0</v>
      </c>
      <c r="F104" s="24">
        <f>$O104+$V104+$AC104+$AJ104+$AQ104+$AX104</f>
        <v>6</v>
      </c>
      <c r="G104" s="23">
        <f>$P104+$W104+$AD104+$AK104+$AR104+$AY104</f>
        <v>0</v>
      </c>
      <c r="H104" s="23">
        <f>$Q104+X104+AE104+AL104+AS104+AZ104</f>
        <v>0</v>
      </c>
      <c r="I104" s="25" t="s">
        <v>302</v>
      </c>
      <c r="J104" s="22">
        <f>IF(G104&lt;&gt;0,F104/G104,"")</f>
      </c>
      <c r="K104" s="22">
        <f>IF(D104&lt;&gt;0,F104/D104,"")</f>
        <v>12</v>
      </c>
      <c r="L104" s="22">
        <f>IF(G104&lt;&gt;0,(INT(D104)*6+(10*(D104-INT(D104))))/G104,"")</f>
      </c>
      <c r="M104" s="26"/>
      <c r="N104" s="26"/>
      <c r="O104" s="26"/>
      <c r="P104" s="26"/>
      <c r="Q104" s="26"/>
      <c r="R104" s="26"/>
      <c r="S104" s="28">
        <f>IF(P104&lt;&gt;0,O104/P104,"")</f>
      </c>
      <c r="T104" s="29"/>
      <c r="U104" s="29"/>
      <c r="V104" s="29"/>
      <c r="W104" s="29"/>
      <c r="X104" s="29"/>
      <c r="Y104" s="29"/>
      <c r="Z104" s="31">
        <f>IF(W104&lt;&gt;0,V104/W104,"")</f>
      </c>
      <c r="AA104" s="32"/>
      <c r="AB104" s="32"/>
      <c r="AC104" s="32"/>
      <c r="AD104" s="33"/>
      <c r="AE104" s="33"/>
      <c r="AF104" s="33"/>
      <c r="AG104" s="28">
        <f>IF(AD104&lt;&gt;0,AC104/AD104,"")</f>
      </c>
      <c r="AH104" s="34"/>
      <c r="AI104" s="34"/>
      <c r="AJ104" s="34"/>
      <c r="AK104" s="34"/>
      <c r="AL104" s="34"/>
      <c r="AM104" s="34"/>
      <c r="AN104" s="35">
        <f>IF(AK104&lt;&gt;0,AJ104/AK104,"")</f>
      </c>
      <c r="AO104" s="36">
        <v>0.5</v>
      </c>
      <c r="AP104" s="36">
        <v>0</v>
      </c>
      <c r="AQ104" s="36">
        <v>6</v>
      </c>
      <c r="AR104" s="36">
        <v>0</v>
      </c>
      <c r="AS104" s="36"/>
      <c r="AT104" s="48" t="s">
        <v>302</v>
      </c>
      <c r="AU104" s="37">
        <f>IF(AR104&lt;&gt;0,AQ104/AR104,"")</f>
      </c>
      <c r="AV104" s="38"/>
      <c r="AW104" s="38"/>
      <c r="AX104" s="39"/>
      <c r="AY104" s="40"/>
      <c r="AZ104" s="40"/>
      <c r="BA104" s="40"/>
      <c r="BB104" s="39">
        <f>IF(AY104&lt;&gt;0,AX104/AY104,"")</f>
      </c>
      <c r="BC104" s="41"/>
      <c r="BD104" s="41"/>
      <c r="BI104" s="41"/>
      <c r="BN104" s="41"/>
      <c r="BO104" s="43"/>
      <c r="BP104" s="43"/>
      <c r="BQ104" s="43"/>
      <c r="BR104" s="44"/>
      <c r="BS104" s="41"/>
      <c r="BT104" s="45"/>
      <c r="BU104" s="45"/>
      <c r="BV104" s="45"/>
      <c r="BW104" s="45"/>
      <c r="BX104" s="41"/>
      <c r="BY104" s="46"/>
      <c r="BZ104" s="46"/>
      <c r="CA104" s="46"/>
      <c r="CB104" s="19"/>
      <c r="CC104" s="41"/>
      <c r="CD104" s="18"/>
      <c r="CE104" s="47"/>
      <c r="CF104" s="41"/>
      <c r="CJ104" s="41"/>
      <c r="CK104" s="41"/>
      <c r="CL104" s="41"/>
      <c r="CQ104" s="41"/>
      <c r="CV104" s="41"/>
      <c r="CW104" s="43"/>
      <c r="CX104" s="43"/>
      <c r="CY104" s="43"/>
      <c r="CZ104" s="44"/>
      <c r="DA104" s="41"/>
      <c r="DB104" s="45"/>
      <c r="DC104" s="45"/>
      <c r="DD104" s="45"/>
      <c r="DE104" s="45"/>
      <c r="DF104" s="41"/>
      <c r="DG104" s="46"/>
      <c r="DH104" s="46"/>
      <c r="DI104" s="46"/>
      <c r="DJ104" s="19"/>
      <c r="DK104" s="41"/>
      <c r="DL104" s="18"/>
      <c r="DM104" s="47"/>
      <c r="DN104" s="41"/>
      <c r="DR104" s="41"/>
      <c r="DS104" s="41"/>
      <c r="DT104" s="41"/>
      <c r="DY104" s="41"/>
      <c r="ED104" s="41"/>
      <c r="EE104" s="43"/>
      <c r="EF104" s="43"/>
      <c r="EG104" s="43"/>
      <c r="EH104" s="44"/>
      <c r="EI104" s="41"/>
      <c r="EJ104" s="45"/>
      <c r="EK104" s="45"/>
      <c r="EL104" s="45"/>
      <c r="EM104" s="45"/>
      <c r="EN104" s="41"/>
      <c r="EO104" s="46"/>
      <c r="EP104" s="46"/>
      <c r="EQ104" s="46"/>
      <c r="ER104" s="19"/>
      <c r="ES104" s="41"/>
      <c r="ET104" s="18"/>
      <c r="EU104" s="47"/>
      <c r="EV104" s="41"/>
      <c r="EZ104" s="41"/>
      <c r="FA104" s="41"/>
      <c r="FB104" s="41"/>
      <c r="FG104" s="41"/>
      <c r="FL104" s="41"/>
      <c r="FM104" s="43"/>
      <c r="FN104" s="43"/>
      <c r="FO104" s="43"/>
      <c r="FP104" s="44"/>
      <c r="FQ104" s="41"/>
      <c r="FR104" s="45"/>
      <c r="FS104" s="45"/>
      <c r="FT104" s="45"/>
      <c r="FU104" s="45"/>
      <c r="FV104" s="41"/>
      <c r="FW104" s="46"/>
      <c r="FX104" s="46"/>
      <c r="FY104" s="46"/>
      <c r="FZ104" s="19"/>
      <c r="GA104" s="41"/>
      <c r="GB104" s="18"/>
      <c r="GC104" s="47"/>
      <c r="GD104" s="41"/>
      <c r="GH104" s="41"/>
      <c r="GI104" s="41"/>
      <c r="GJ104" s="41"/>
      <c r="GO104" s="41"/>
      <c r="GT104" s="41"/>
      <c r="GU104" s="43"/>
      <c r="GV104" s="43"/>
      <c r="GW104" s="43"/>
      <c r="GX104" s="44"/>
      <c r="GY104" s="41"/>
      <c r="GZ104" s="45"/>
      <c r="HA104" s="45"/>
      <c r="HB104" s="45"/>
      <c r="HC104" s="45"/>
      <c r="HD104" s="41"/>
      <c r="HE104" s="46"/>
      <c r="HF104" s="46"/>
      <c r="HG104" s="46"/>
      <c r="HH104" s="19"/>
      <c r="HI104" s="41"/>
      <c r="HJ104" s="18"/>
      <c r="HK104" s="47"/>
      <c r="HL104" s="41"/>
      <c r="HP104" s="41"/>
      <c r="HQ104" s="41"/>
      <c r="HR104" s="41"/>
      <c r="HW104" s="41"/>
      <c r="IB104" s="41"/>
      <c r="IC104" s="43"/>
      <c r="ID104" s="43"/>
      <c r="IE104" s="43"/>
      <c r="IF104" s="44"/>
      <c r="IG104" s="41"/>
      <c r="IH104" s="45"/>
      <c r="II104" s="45"/>
      <c r="IJ104" s="45"/>
      <c r="IK104" s="45"/>
      <c r="IL104" s="41"/>
      <c r="IM104" s="46"/>
      <c r="IN104" s="46"/>
      <c r="IO104" s="46"/>
      <c r="IP104" s="19"/>
      <c r="IQ104" s="41"/>
      <c r="IR104" s="18"/>
      <c r="IS104" s="47"/>
      <c r="IT104" s="41"/>
    </row>
    <row r="105" spans="1:254" s="42" customFormat="1" ht="12.75">
      <c r="A105" s="20" t="s">
        <v>303</v>
      </c>
      <c r="B105" s="20"/>
      <c r="C105" s="21"/>
      <c r="D105" s="22">
        <f>IF(MOD(SUM($M105+$T105+$AA105+$AH105+$AO105+$AV105),1)&gt;=0.6,INT(SUM($M105+$T105+$AA105+$AH105+$AO105+$AV105))+1+MOD(SUM($M105+$T105+$AA105+$AH105+$AO105+$AV105),1)-0.6,SUM($M105+$T105+$AA105+$AH105+$AO105+$AV105))</f>
        <v>2</v>
      </c>
      <c r="E105" s="23">
        <f>$N105+$U105+$AB105+$AI105+$AP105+$AW105</f>
        <v>0</v>
      </c>
      <c r="F105" s="24">
        <f>$O105+$V105+$AC105+$AJ105+$AQ105+$AX105</f>
        <v>10</v>
      </c>
      <c r="G105" s="23">
        <f>$P105+$W105+$AD105+$AK105+$AR105+$AY105</f>
        <v>0</v>
      </c>
      <c r="H105" s="23">
        <f>$Q105+X105+AE105+AL105+AS105+AZ105</f>
        <v>0</v>
      </c>
      <c r="I105" s="25" t="s">
        <v>201</v>
      </c>
      <c r="J105" s="22">
        <f>IF(G105&lt;&gt;0,F105/G105,"")</f>
      </c>
      <c r="K105" s="22">
        <f>IF(D105&lt;&gt;0,F105/D105,"")</f>
        <v>5</v>
      </c>
      <c r="L105" s="22">
        <f>IF(G105&lt;&gt;0,(INT(D105)*6+(10*(D105-INT(D105))))/G105,"")</f>
      </c>
      <c r="M105" s="26"/>
      <c r="N105" s="26"/>
      <c r="O105" s="26"/>
      <c r="P105" s="26"/>
      <c r="Q105" s="26"/>
      <c r="R105" s="26"/>
      <c r="S105" s="28">
        <f>IF(P105&lt;&gt;0,O105/P105,"")</f>
      </c>
      <c r="T105" s="29"/>
      <c r="U105" s="29"/>
      <c r="V105" s="29"/>
      <c r="W105" s="29"/>
      <c r="X105" s="29"/>
      <c r="Y105" s="29"/>
      <c r="Z105" s="31">
        <f>IF(W105&lt;&gt;0,V105/W105,"")</f>
      </c>
      <c r="AA105" s="32"/>
      <c r="AB105" s="32"/>
      <c r="AC105" s="32"/>
      <c r="AD105" s="33"/>
      <c r="AE105" s="33"/>
      <c r="AF105" s="33"/>
      <c r="AG105" s="28">
        <f>IF(AD105&lt;&gt;0,AC105/AD105,"")</f>
      </c>
      <c r="AH105" s="34"/>
      <c r="AI105" s="34"/>
      <c r="AJ105" s="34"/>
      <c r="AK105" s="34"/>
      <c r="AL105" s="34"/>
      <c r="AM105" s="34"/>
      <c r="AN105" s="35">
        <f>IF(AK105&lt;&gt;0,AJ105/AK105,"")</f>
      </c>
      <c r="AO105" s="36">
        <v>2</v>
      </c>
      <c r="AP105" s="36">
        <v>0</v>
      </c>
      <c r="AQ105" s="36">
        <v>10</v>
      </c>
      <c r="AR105" s="36">
        <v>0</v>
      </c>
      <c r="AS105" s="36"/>
      <c r="AT105" s="48" t="s">
        <v>201</v>
      </c>
      <c r="AU105" s="37">
        <f>IF(AR105&lt;&gt;0,AQ105/AR105,"")</f>
      </c>
      <c r="AV105" s="38"/>
      <c r="AW105" s="38"/>
      <c r="AX105" s="39"/>
      <c r="AY105" s="40"/>
      <c r="AZ105" s="40"/>
      <c r="BA105" s="40"/>
      <c r="BB105" s="39">
        <f>IF(AY105&lt;&gt;0,AX105/AY105,"")</f>
      </c>
      <c r="BC105" s="41"/>
      <c r="BD105" s="41"/>
      <c r="BI105" s="41"/>
      <c r="BN105" s="41"/>
      <c r="BO105" s="43"/>
      <c r="BP105" s="43"/>
      <c r="BQ105" s="43"/>
      <c r="BR105" s="44"/>
      <c r="BS105" s="41"/>
      <c r="BT105" s="45"/>
      <c r="BU105" s="45"/>
      <c r="BV105" s="45"/>
      <c r="BW105" s="45"/>
      <c r="BX105" s="41"/>
      <c r="BY105" s="46"/>
      <c r="BZ105" s="46"/>
      <c r="CA105" s="46"/>
      <c r="CB105" s="19"/>
      <c r="CC105" s="41"/>
      <c r="CD105" s="18"/>
      <c r="CE105" s="47"/>
      <c r="CF105" s="41"/>
      <c r="CJ105" s="41"/>
      <c r="CK105" s="41"/>
      <c r="CL105" s="41"/>
      <c r="CQ105" s="41"/>
      <c r="CV105" s="41"/>
      <c r="CW105" s="43"/>
      <c r="CX105" s="43"/>
      <c r="CY105" s="43"/>
      <c r="CZ105" s="44"/>
      <c r="DA105" s="41"/>
      <c r="DB105" s="45"/>
      <c r="DC105" s="45"/>
      <c r="DD105" s="45"/>
      <c r="DE105" s="45"/>
      <c r="DF105" s="41"/>
      <c r="DG105" s="46"/>
      <c r="DH105" s="46"/>
      <c r="DI105" s="46"/>
      <c r="DJ105" s="19"/>
      <c r="DK105" s="41"/>
      <c r="DL105" s="18"/>
      <c r="DM105" s="47"/>
      <c r="DN105" s="41"/>
      <c r="DR105" s="41"/>
      <c r="DS105" s="41"/>
      <c r="DT105" s="41"/>
      <c r="DY105" s="41"/>
      <c r="ED105" s="41"/>
      <c r="EE105" s="43"/>
      <c r="EF105" s="43"/>
      <c r="EG105" s="43"/>
      <c r="EH105" s="44"/>
      <c r="EI105" s="41"/>
      <c r="EJ105" s="45"/>
      <c r="EK105" s="45"/>
      <c r="EL105" s="45"/>
      <c r="EM105" s="45"/>
      <c r="EN105" s="41"/>
      <c r="EO105" s="46"/>
      <c r="EP105" s="46"/>
      <c r="EQ105" s="46"/>
      <c r="ER105" s="19"/>
      <c r="ES105" s="41"/>
      <c r="ET105" s="18"/>
      <c r="EU105" s="47"/>
      <c r="EV105" s="41"/>
      <c r="EZ105" s="41"/>
      <c r="FA105" s="41"/>
      <c r="FB105" s="41"/>
      <c r="FG105" s="41"/>
      <c r="FL105" s="41"/>
      <c r="FM105" s="43"/>
      <c r="FN105" s="43"/>
      <c r="FO105" s="43"/>
      <c r="FP105" s="44"/>
      <c r="FQ105" s="41"/>
      <c r="FR105" s="45"/>
      <c r="FS105" s="45"/>
      <c r="FT105" s="45"/>
      <c r="FU105" s="45"/>
      <c r="FV105" s="41"/>
      <c r="FW105" s="46"/>
      <c r="FX105" s="46"/>
      <c r="FY105" s="46"/>
      <c r="FZ105" s="19"/>
      <c r="GA105" s="41"/>
      <c r="GB105" s="18"/>
      <c r="GC105" s="47"/>
      <c r="GD105" s="41"/>
      <c r="GH105" s="41"/>
      <c r="GI105" s="41"/>
      <c r="GJ105" s="41"/>
      <c r="GO105" s="41"/>
      <c r="GT105" s="41"/>
      <c r="GU105" s="43"/>
      <c r="GV105" s="43"/>
      <c r="GW105" s="43"/>
      <c r="GX105" s="44"/>
      <c r="GY105" s="41"/>
      <c r="GZ105" s="45"/>
      <c r="HA105" s="45"/>
      <c r="HB105" s="45"/>
      <c r="HC105" s="45"/>
      <c r="HD105" s="41"/>
      <c r="HE105" s="46"/>
      <c r="HF105" s="46"/>
      <c r="HG105" s="46"/>
      <c r="HH105" s="19"/>
      <c r="HI105" s="41"/>
      <c r="HJ105" s="18"/>
      <c r="HK105" s="47"/>
      <c r="HL105" s="41"/>
      <c r="HP105" s="41"/>
      <c r="HQ105" s="41"/>
      <c r="HR105" s="41"/>
      <c r="HW105" s="41"/>
      <c r="IB105" s="41"/>
      <c r="IC105" s="43"/>
      <c r="ID105" s="43"/>
      <c r="IE105" s="43"/>
      <c r="IF105" s="44"/>
      <c r="IG105" s="41"/>
      <c r="IH105" s="45"/>
      <c r="II105" s="45"/>
      <c r="IJ105" s="45"/>
      <c r="IK105" s="45"/>
      <c r="IL105" s="41"/>
      <c r="IM105" s="46"/>
      <c r="IN105" s="46"/>
      <c r="IO105" s="46"/>
      <c r="IP105" s="19"/>
      <c r="IQ105" s="41"/>
      <c r="IR105" s="18"/>
      <c r="IS105" s="47"/>
      <c r="IT105" s="41"/>
    </row>
    <row r="106" spans="1:254" s="42" customFormat="1" ht="12.75">
      <c r="A106" s="20" t="s">
        <v>304</v>
      </c>
      <c r="B106" s="20"/>
      <c r="C106" s="21"/>
      <c r="D106" s="22">
        <f>IF(MOD(SUM($M106+$T106+$AA106+$AH106+$AO106+$AV106),1)&gt;=0.6,INT(SUM($M106+$T106+$AA106+$AH106+$AO106+$AV106))+1+MOD(SUM($M106+$T106+$AA106+$AH106+$AO106+$AV106),1)-0.6,SUM($M106+$T106+$AA106+$AH106+$AO106+$AV106))</f>
        <v>2</v>
      </c>
      <c r="E106" s="23">
        <f>$N106+$U106+$AB106+$AI106+$AP106+$AW106</f>
        <v>0</v>
      </c>
      <c r="F106" s="24">
        <f>$O106+$V106+$AC106+$AJ106+$AQ106+$AX106</f>
        <v>16</v>
      </c>
      <c r="G106" s="23">
        <f>$P106+$W106+$AD106+$AK106+$AR106+$AY106</f>
        <v>0</v>
      </c>
      <c r="H106" s="23">
        <f>$Q106+X106+AE106+AL106+AS106+AZ106</f>
        <v>0</v>
      </c>
      <c r="I106" s="25" t="s">
        <v>305</v>
      </c>
      <c r="J106" s="22">
        <f>IF(G106&lt;&gt;0,F106/G106,"")</f>
      </c>
      <c r="K106" s="22">
        <f>IF(D106&lt;&gt;0,F106/D106,"")</f>
        <v>8</v>
      </c>
      <c r="L106" s="22">
        <f>IF(G106&lt;&gt;0,(INT(D106)*6+(10*(D106-INT(D106))))/G106,"")</f>
      </c>
      <c r="M106" s="26"/>
      <c r="N106" s="26"/>
      <c r="O106" s="26"/>
      <c r="P106" s="26"/>
      <c r="Q106" s="26"/>
      <c r="R106" s="26"/>
      <c r="S106" s="28">
        <f>IF(P106&lt;&gt;0,O106/P106,"")</f>
      </c>
      <c r="T106" s="29"/>
      <c r="U106" s="29"/>
      <c r="V106" s="29"/>
      <c r="W106" s="29"/>
      <c r="X106" s="29"/>
      <c r="Y106" s="29"/>
      <c r="Z106" s="31">
        <f>IF(W106&lt;&gt;0,V106/W106,"")</f>
      </c>
      <c r="AA106" s="32">
        <v>2</v>
      </c>
      <c r="AB106" s="32">
        <v>0</v>
      </c>
      <c r="AC106" s="32">
        <v>16</v>
      </c>
      <c r="AD106" s="33">
        <v>0</v>
      </c>
      <c r="AE106" s="33"/>
      <c r="AF106" s="33" t="s">
        <v>305</v>
      </c>
      <c r="AG106" s="28">
        <f>IF(AD106&lt;&gt;0,AC106/AD106,"")</f>
      </c>
      <c r="AH106" s="34"/>
      <c r="AI106" s="34"/>
      <c r="AJ106" s="34"/>
      <c r="AK106" s="34"/>
      <c r="AL106" s="34"/>
      <c r="AM106" s="34"/>
      <c r="AN106" s="35">
        <f>IF(AK106&lt;&gt;0,AJ106/AK106,"")</f>
      </c>
      <c r="AO106" s="36"/>
      <c r="AP106" s="36"/>
      <c r="AQ106" s="36"/>
      <c r="AR106" s="36"/>
      <c r="AS106" s="36"/>
      <c r="AT106" s="36"/>
      <c r="AU106" s="37">
        <f>IF(AR106&lt;&gt;0,AQ106/AR106,"")</f>
      </c>
      <c r="AV106" s="38"/>
      <c r="AW106" s="38"/>
      <c r="AX106" s="39"/>
      <c r="AY106" s="40"/>
      <c r="AZ106" s="40"/>
      <c r="BA106" s="40"/>
      <c r="BB106" s="39">
        <f>IF(AY106&lt;&gt;0,AX106/AY106,"")</f>
      </c>
      <c r="BC106" s="41"/>
      <c r="BD106" s="41"/>
      <c r="BI106" s="41"/>
      <c r="BN106" s="41"/>
      <c r="BO106" s="43"/>
      <c r="BP106" s="43"/>
      <c r="BQ106" s="43"/>
      <c r="BR106" s="44"/>
      <c r="BS106" s="41"/>
      <c r="BT106" s="45"/>
      <c r="BU106" s="45"/>
      <c r="BV106" s="45"/>
      <c r="BW106" s="45"/>
      <c r="BX106" s="41"/>
      <c r="BY106" s="46"/>
      <c r="BZ106" s="46"/>
      <c r="CA106" s="46"/>
      <c r="CB106" s="19"/>
      <c r="CC106" s="41"/>
      <c r="CD106" s="18"/>
      <c r="CE106" s="47"/>
      <c r="CF106" s="41"/>
      <c r="CJ106" s="41"/>
      <c r="CK106" s="41"/>
      <c r="CL106" s="41"/>
      <c r="CQ106" s="41"/>
      <c r="CV106" s="41"/>
      <c r="CW106" s="43"/>
      <c r="CX106" s="43"/>
      <c r="CY106" s="43"/>
      <c r="CZ106" s="44"/>
      <c r="DA106" s="41"/>
      <c r="DB106" s="45"/>
      <c r="DC106" s="45"/>
      <c r="DD106" s="45"/>
      <c r="DE106" s="45"/>
      <c r="DF106" s="41"/>
      <c r="DG106" s="46"/>
      <c r="DH106" s="46"/>
      <c r="DI106" s="46"/>
      <c r="DJ106" s="19"/>
      <c r="DK106" s="41"/>
      <c r="DL106" s="18"/>
      <c r="DM106" s="47"/>
      <c r="DN106" s="41"/>
      <c r="DR106" s="41"/>
      <c r="DS106" s="41"/>
      <c r="DT106" s="41"/>
      <c r="DY106" s="41"/>
      <c r="ED106" s="41"/>
      <c r="EE106" s="43"/>
      <c r="EF106" s="43"/>
      <c r="EG106" s="43"/>
      <c r="EH106" s="44"/>
      <c r="EI106" s="41"/>
      <c r="EJ106" s="45"/>
      <c r="EK106" s="45"/>
      <c r="EL106" s="45"/>
      <c r="EM106" s="45"/>
      <c r="EN106" s="41"/>
      <c r="EO106" s="46"/>
      <c r="EP106" s="46"/>
      <c r="EQ106" s="46"/>
      <c r="ER106" s="19"/>
      <c r="ES106" s="41"/>
      <c r="ET106" s="18"/>
      <c r="EU106" s="47"/>
      <c r="EV106" s="41"/>
      <c r="EZ106" s="41"/>
      <c r="FA106" s="41"/>
      <c r="FB106" s="41"/>
      <c r="FG106" s="41"/>
      <c r="FL106" s="41"/>
      <c r="FM106" s="43"/>
      <c r="FN106" s="43"/>
      <c r="FO106" s="43"/>
      <c r="FP106" s="44"/>
      <c r="FQ106" s="41"/>
      <c r="FR106" s="45"/>
      <c r="FS106" s="45"/>
      <c r="FT106" s="45"/>
      <c r="FU106" s="45"/>
      <c r="FV106" s="41"/>
      <c r="FW106" s="46"/>
      <c r="FX106" s="46"/>
      <c r="FY106" s="46"/>
      <c r="FZ106" s="19"/>
      <c r="GA106" s="41"/>
      <c r="GB106" s="18"/>
      <c r="GC106" s="47"/>
      <c r="GD106" s="41"/>
      <c r="GH106" s="41"/>
      <c r="GI106" s="41"/>
      <c r="GJ106" s="41"/>
      <c r="GO106" s="41"/>
      <c r="GT106" s="41"/>
      <c r="GU106" s="43"/>
      <c r="GV106" s="43"/>
      <c r="GW106" s="43"/>
      <c r="GX106" s="44"/>
      <c r="GY106" s="41"/>
      <c r="GZ106" s="45"/>
      <c r="HA106" s="45"/>
      <c r="HB106" s="45"/>
      <c r="HC106" s="45"/>
      <c r="HD106" s="41"/>
      <c r="HE106" s="46"/>
      <c r="HF106" s="46"/>
      <c r="HG106" s="46"/>
      <c r="HH106" s="19"/>
      <c r="HI106" s="41"/>
      <c r="HJ106" s="18"/>
      <c r="HK106" s="47"/>
      <c r="HL106" s="41"/>
      <c r="HP106" s="41"/>
      <c r="HQ106" s="41"/>
      <c r="HR106" s="41"/>
      <c r="HW106" s="41"/>
      <c r="IB106" s="41"/>
      <c r="IC106" s="43"/>
      <c r="ID106" s="43"/>
      <c r="IE106" s="43"/>
      <c r="IF106" s="44"/>
      <c r="IG106" s="41"/>
      <c r="IH106" s="45"/>
      <c r="II106" s="45"/>
      <c r="IJ106" s="45"/>
      <c r="IK106" s="45"/>
      <c r="IL106" s="41"/>
      <c r="IM106" s="46"/>
      <c r="IN106" s="46"/>
      <c r="IO106" s="46"/>
      <c r="IP106" s="19"/>
      <c r="IQ106" s="41"/>
      <c r="IR106" s="18"/>
      <c r="IS106" s="47"/>
      <c r="IT106" s="41"/>
    </row>
    <row r="107" spans="1:254" s="42" customFormat="1" ht="12.75">
      <c r="A107" s="20" t="s">
        <v>306</v>
      </c>
      <c r="B107" s="20"/>
      <c r="C107" s="21"/>
      <c r="D107" s="22">
        <f>IF(MOD(SUM($M107+$T107+$AA107+$AH107+$AO107+$AV107),1)&gt;=0.6,INT(SUM($M107+$T107+$AA107+$AH107+$AO107+$AV107))+1+MOD(SUM($M107+$T107+$AA107+$AH107+$AO107+$AV107),1)-0.6,SUM($M107+$T107+$AA107+$AH107+$AO107+$AV107))</f>
        <v>253</v>
      </c>
      <c r="E107" s="23">
        <f>$N107+$U107+$AB107+$AI107+$AP107+$AW107</f>
        <v>29</v>
      </c>
      <c r="F107" s="24">
        <f>$O107+$V107+$AC107+$AJ107+$AQ107+$AX107</f>
        <v>1127</v>
      </c>
      <c r="G107" s="23">
        <f>$P107+$W107+$AD107+$AK107+$AR107+$AY107</f>
        <v>52</v>
      </c>
      <c r="H107" s="23">
        <f>$Q107+X107+AE107+AL107+AS107+AZ107</f>
        <v>0</v>
      </c>
      <c r="I107" s="25" t="s">
        <v>307</v>
      </c>
      <c r="J107" s="22">
        <f>IF(G107&lt;&gt;0,F107/G107,"")</f>
        <v>21.673076923076923</v>
      </c>
      <c r="K107" s="22">
        <f>IF(D107&lt;&gt;0,F107/D107,"")</f>
        <v>4.454545454545454</v>
      </c>
      <c r="L107" s="22">
        <f>IF(G107&lt;&gt;0,(INT(D107)*6+(10*(D107-INT(D107))))/G107,"")</f>
        <v>29.192307692307693</v>
      </c>
      <c r="M107" s="26">
        <v>77.5</v>
      </c>
      <c r="N107" s="26">
        <v>7</v>
      </c>
      <c r="O107" s="26">
        <v>375</v>
      </c>
      <c r="P107" s="26">
        <v>18</v>
      </c>
      <c r="Q107" s="26"/>
      <c r="R107" s="27" t="s">
        <v>307</v>
      </c>
      <c r="S107" s="28">
        <f>IF(P107&lt;&gt;0,O107/P107,"")</f>
        <v>20.833333333333332</v>
      </c>
      <c r="T107" s="29">
        <v>140.3</v>
      </c>
      <c r="U107" s="29">
        <v>15</v>
      </c>
      <c r="V107" s="29">
        <v>646</v>
      </c>
      <c r="W107" s="29">
        <v>30</v>
      </c>
      <c r="X107" s="29"/>
      <c r="Y107" s="30" t="s">
        <v>308</v>
      </c>
      <c r="Z107" s="31">
        <f>IF(W107&lt;&gt;0,V107/W107,"")</f>
        <v>21.533333333333335</v>
      </c>
      <c r="AA107" s="32">
        <v>26.2</v>
      </c>
      <c r="AB107" s="32">
        <v>7</v>
      </c>
      <c r="AC107" s="32">
        <v>74</v>
      </c>
      <c r="AD107" s="33">
        <v>1</v>
      </c>
      <c r="AE107" s="33"/>
      <c r="AF107" s="33"/>
      <c r="AG107" s="28">
        <f>IF(AD107&lt;&gt;0,AC107/AD107,"")</f>
        <v>74</v>
      </c>
      <c r="AH107" s="34">
        <v>9</v>
      </c>
      <c r="AI107" s="34">
        <v>0</v>
      </c>
      <c r="AJ107" s="34">
        <v>32</v>
      </c>
      <c r="AK107" s="34">
        <v>3</v>
      </c>
      <c r="AL107" s="34"/>
      <c r="AM107" s="34" t="s">
        <v>309</v>
      </c>
      <c r="AN107" s="35">
        <f>IF(AK107&lt;&gt;0,AJ107/AK107,"")</f>
        <v>10.666666666666666</v>
      </c>
      <c r="AO107" s="36"/>
      <c r="AP107" s="36"/>
      <c r="AQ107" s="36"/>
      <c r="AR107" s="36"/>
      <c r="AS107" s="36"/>
      <c r="AT107" s="36"/>
      <c r="AU107" s="37">
        <f>IF(AR107&lt;&gt;0,AQ107/AR107,"")</f>
      </c>
      <c r="AV107" s="38"/>
      <c r="AW107" s="38"/>
      <c r="AX107" s="39"/>
      <c r="AY107" s="40"/>
      <c r="AZ107" s="40"/>
      <c r="BA107" s="40"/>
      <c r="BB107" s="39">
        <f>IF(AY107&lt;&gt;0,AX107/AY107,"")</f>
      </c>
      <c r="BC107" s="41"/>
      <c r="BD107" s="41"/>
      <c r="BI107" s="41"/>
      <c r="BN107" s="41"/>
      <c r="BO107" s="43"/>
      <c r="BP107" s="43"/>
      <c r="BQ107" s="43"/>
      <c r="BR107" s="44"/>
      <c r="BS107" s="41"/>
      <c r="BT107" s="45"/>
      <c r="BU107" s="45"/>
      <c r="BV107" s="45"/>
      <c r="BW107" s="45"/>
      <c r="BX107" s="41"/>
      <c r="BY107" s="46"/>
      <c r="BZ107" s="46"/>
      <c r="CA107" s="46"/>
      <c r="CB107" s="19"/>
      <c r="CC107" s="41"/>
      <c r="CD107" s="18"/>
      <c r="CE107" s="47"/>
      <c r="CF107" s="41"/>
      <c r="CJ107" s="41"/>
      <c r="CK107" s="41"/>
      <c r="CL107" s="41"/>
      <c r="CQ107" s="41"/>
      <c r="CV107" s="41"/>
      <c r="CW107" s="43"/>
      <c r="CX107" s="43"/>
      <c r="CY107" s="43"/>
      <c r="CZ107" s="44"/>
      <c r="DA107" s="41"/>
      <c r="DB107" s="45"/>
      <c r="DC107" s="45"/>
      <c r="DD107" s="45"/>
      <c r="DE107" s="45"/>
      <c r="DF107" s="41"/>
      <c r="DG107" s="46"/>
      <c r="DH107" s="46"/>
      <c r="DI107" s="46"/>
      <c r="DJ107" s="19"/>
      <c r="DK107" s="41"/>
      <c r="DL107" s="18"/>
      <c r="DM107" s="47"/>
      <c r="DN107" s="41"/>
      <c r="DR107" s="41"/>
      <c r="DS107" s="41"/>
      <c r="DT107" s="41"/>
      <c r="DY107" s="41"/>
      <c r="ED107" s="41"/>
      <c r="EE107" s="43"/>
      <c r="EF107" s="43"/>
      <c r="EG107" s="43"/>
      <c r="EH107" s="44"/>
      <c r="EI107" s="41"/>
      <c r="EJ107" s="45"/>
      <c r="EK107" s="45"/>
      <c r="EL107" s="45"/>
      <c r="EM107" s="45"/>
      <c r="EN107" s="41"/>
      <c r="EO107" s="46"/>
      <c r="EP107" s="46"/>
      <c r="EQ107" s="46"/>
      <c r="ER107" s="19"/>
      <c r="ES107" s="41"/>
      <c r="ET107" s="18"/>
      <c r="EU107" s="47"/>
      <c r="EV107" s="41"/>
      <c r="EZ107" s="41"/>
      <c r="FA107" s="41"/>
      <c r="FB107" s="41"/>
      <c r="FG107" s="41"/>
      <c r="FL107" s="41"/>
      <c r="FM107" s="43"/>
      <c r="FN107" s="43"/>
      <c r="FO107" s="43"/>
      <c r="FP107" s="44"/>
      <c r="FQ107" s="41"/>
      <c r="FR107" s="45"/>
      <c r="FS107" s="45"/>
      <c r="FT107" s="45"/>
      <c r="FU107" s="45"/>
      <c r="FV107" s="41"/>
      <c r="FW107" s="46"/>
      <c r="FX107" s="46"/>
      <c r="FY107" s="46"/>
      <c r="FZ107" s="19"/>
      <c r="GA107" s="41"/>
      <c r="GB107" s="18"/>
      <c r="GC107" s="47"/>
      <c r="GD107" s="41"/>
      <c r="GH107" s="41"/>
      <c r="GI107" s="41"/>
      <c r="GJ107" s="41"/>
      <c r="GO107" s="41"/>
      <c r="GT107" s="41"/>
      <c r="GU107" s="43"/>
      <c r="GV107" s="43"/>
      <c r="GW107" s="43"/>
      <c r="GX107" s="44"/>
      <c r="GY107" s="41"/>
      <c r="GZ107" s="45"/>
      <c r="HA107" s="45"/>
      <c r="HB107" s="45"/>
      <c r="HC107" s="45"/>
      <c r="HD107" s="41"/>
      <c r="HE107" s="46"/>
      <c r="HF107" s="46"/>
      <c r="HG107" s="46"/>
      <c r="HH107" s="19"/>
      <c r="HI107" s="41"/>
      <c r="HJ107" s="18"/>
      <c r="HK107" s="47"/>
      <c r="HL107" s="41"/>
      <c r="HP107" s="41"/>
      <c r="HQ107" s="41"/>
      <c r="HR107" s="41"/>
      <c r="HW107" s="41"/>
      <c r="IB107" s="41"/>
      <c r="IC107" s="43"/>
      <c r="ID107" s="43"/>
      <c r="IE107" s="43"/>
      <c r="IF107" s="44"/>
      <c r="IG107" s="41"/>
      <c r="IH107" s="45"/>
      <c r="II107" s="45"/>
      <c r="IJ107" s="45"/>
      <c r="IK107" s="45"/>
      <c r="IL107" s="41"/>
      <c r="IM107" s="46"/>
      <c r="IN107" s="46"/>
      <c r="IO107" s="46"/>
      <c r="IP107" s="19"/>
      <c r="IQ107" s="41"/>
      <c r="IR107" s="18"/>
      <c r="IS107" s="47"/>
      <c r="IT107" s="41"/>
    </row>
    <row r="108" spans="1:254" s="42" customFormat="1" ht="12.75">
      <c r="A108" s="20" t="s">
        <v>310</v>
      </c>
      <c r="B108" s="20"/>
      <c r="C108" s="21"/>
      <c r="D108" s="22">
        <f>IF(MOD(SUM($M108+$T108+$AA108+$AH108+$AO108+$AV108),1)&gt;=0.6,INT(SUM($M108+$T108+$AA108+$AH108+$AO108+$AV108))+1+MOD(SUM($M108+$T108+$AA108+$AH108+$AO108+$AV108),1)-0.6,SUM($M108+$T108+$AA108+$AH108+$AO108+$AV108))</f>
        <v>156.5</v>
      </c>
      <c r="E108" s="23">
        <f>$N108+$U108+$AB108+$AI108+$AP108+$AW108</f>
        <v>22</v>
      </c>
      <c r="F108" s="24">
        <f>$O108+$V108+$AC108+$AJ108+$AQ108+$AX108</f>
        <v>723</v>
      </c>
      <c r="G108" s="23">
        <f>$P108+$W108+$AD108+$AK108+$AR108+$AY108</f>
        <v>32</v>
      </c>
      <c r="H108" s="23">
        <f>$Q108+X108+AE108+AL108+AS108+AZ108</f>
        <v>1</v>
      </c>
      <c r="I108" s="25" t="s">
        <v>311</v>
      </c>
      <c r="J108" s="22">
        <f>IF(G108&lt;&gt;0,F108/G108,"")</f>
        <v>22.59375</v>
      </c>
      <c r="K108" s="22">
        <f>IF(D108&lt;&gt;0,F108/D108,"")</f>
        <v>4.619808306709265</v>
      </c>
      <c r="L108" s="22">
        <f>IF(G108&lt;&gt;0,(INT(D108)*6+(10*(D108-INT(D108))))/G108,"")</f>
        <v>29.40625</v>
      </c>
      <c r="M108" s="26"/>
      <c r="N108" s="26"/>
      <c r="O108" s="26"/>
      <c r="P108" s="26"/>
      <c r="Q108" s="26"/>
      <c r="R108" s="26"/>
      <c r="S108" s="28">
        <f>IF(P108&lt;&gt;0,O108/P108,"")</f>
      </c>
      <c r="T108" s="29"/>
      <c r="U108" s="29"/>
      <c r="V108" s="29"/>
      <c r="W108" s="29"/>
      <c r="X108" s="29"/>
      <c r="Y108" s="29"/>
      <c r="Z108" s="31">
        <f>IF(W108&lt;&gt;0,V108/W108,"")</f>
      </c>
      <c r="AA108" s="32">
        <f>(9+13)+27.4</f>
        <v>49.4</v>
      </c>
      <c r="AB108" s="32">
        <v>4</v>
      </c>
      <c r="AC108" s="32">
        <f>(37+64)+149</f>
        <v>250</v>
      </c>
      <c r="AD108" s="33">
        <v>11</v>
      </c>
      <c r="AE108" s="33"/>
      <c r="AF108" s="33" t="s">
        <v>312</v>
      </c>
      <c r="AG108" s="28">
        <f>IF(AD108&lt;&gt;0,AC108/AD108,"")</f>
        <v>22.727272727272727</v>
      </c>
      <c r="AH108" s="34">
        <f>33+8+6+12</f>
        <v>59</v>
      </c>
      <c r="AI108" s="34">
        <v>6</v>
      </c>
      <c r="AJ108" s="34">
        <f>196+48+17+67</f>
        <v>328</v>
      </c>
      <c r="AK108" s="34">
        <f>3+1+3</f>
        <v>7</v>
      </c>
      <c r="AL108" s="34"/>
      <c r="AM108" s="34" t="s">
        <v>313</v>
      </c>
      <c r="AN108" s="35">
        <f>IF(AK108&lt;&gt;0,AJ108/AK108,"")</f>
        <v>46.857142857142854</v>
      </c>
      <c r="AO108" s="36">
        <f>(18+6+18.1)+6</f>
        <v>48.1</v>
      </c>
      <c r="AP108" s="36">
        <f>(5+2+4)+1</f>
        <v>12</v>
      </c>
      <c r="AQ108" s="36">
        <f>(50+35+42)+18</f>
        <v>145</v>
      </c>
      <c r="AR108" s="36">
        <f>(2+2+9)+1</f>
        <v>14</v>
      </c>
      <c r="AS108" s="36">
        <v>1</v>
      </c>
      <c r="AT108" s="48" t="s">
        <v>311</v>
      </c>
      <c r="AU108" s="37">
        <f>IF(AR108&lt;&gt;0,AQ108/AR108,"")</f>
        <v>10.357142857142858</v>
      </c>
      <c r="AV108" s="38"/>
      <c r="AW108" s="38"/>
      <c r="AX108" s="39"/>
      <c r="AY108" s="40"/>
      <c r="AZ108" s="40"/>
      <c r="BA108" s="40"/>
      <c r="BB108" s="39">
        <f>IF(AY108&lt;&gt;0,AX108/AY108,"")</f>
      </c>
      <c r="BC108" s="41"/>
      <c r="BD108" s="41"/>
      <c r="BI108" s="41"/>
      <c r="BN108" s="41"/>
      <c r="BO108" s="43"/>
      <c r="BP108" s="43"/>
      <c r="BQ108" s="43"/>
      <c r="BR108" s="44"/>
      <c r="BS108" s="41"/>
      <c r="BT108" s="45"/>
      <c r="BU108" s="45"/>
      <c r="BV108" s="45"/>
      <c r="BW108" s="45"/>
      <c r="BX108" s="41"/>
      <c r="BY108" s="46"/>
      <c r="BZ108" s="46"/>
      <c r="CA108" s="46"/>
      <c r="CB108" s="19"/>
      <c r="CC108" s="41"/>
      <c r="CD108" s="18"/>
      <c r="CE108" s="47"/>
      <c r="CF108" s="41"/>
      <c r="CJ108" s="41"/>
      <c r="CK108" s="41"/>
      <c r="CL108" s="41"/>
      <c r="CQ108" s="41"/>
      <c r="CV108" s="41"/>
      <c r="CW108" s="43"/>
      <c r="CX108" s="43"/>
      <c r="CY108" s="43"/>
      <c r="CZ108" s="44"/>
      <c r="DA108" s="41"/>
      <c r="DB108" s="45"/>
      <c r="DC108" s="45"/>
      <c r="DD108" s="45"/>
      <c r="DE108" s="45"/>
      <c r="DF108" s="41"/>
      <c r="DG108" s="46"/>
      <c r="DH108" s="46"/>
      <c r="DI108" s="46"/>
      <c r="DJ108" s="19"/>
      <c r="DK108" s="41"/>
      <c r="DL108" s="18"/>
      <c r="DM108" s="47"/>
      <c r="DN108" s="41"/>
      <c r="DR108" s="41"/>
      <c r="DS108" s="41"/>
      <c r="DT108" s="41"/>
      <c r="DY108" s="41"/>
      <c r="ED108" s="41"/>
      <c r="EE108" s="43"/>
      <c r="EF108" s="43"/>
      <c r="EG108" s="43"/>
      <c r="EH108" s="44"/>
      <c r="EI108" s="41"/>
      <c r="EJ108" s="45"/>
      <c r="EK108" s="45"/>
      <c r="EL108" s="45"/>
      <c r="EM108" s="45"/>
      <c r="EN108" s="41"/>
      <c r="EO108" s="46"/>
      <c r="EP108" s="46"/>
      <c r="EQ108" s="46"/>
      <c r="ER108" s="19"/>
      <c r="ES108" s="41"/>
      <c r="ET108" s="18"/>
      <c r="EU108" s="47"/>
      <c r="EV108" s="41"/>
      <c r="EZ108" s="41"/>
      <c r="FA108" s="41"/>
      <c r="FB108" s="41"/>
      <c r="FG108" s="41"/>
      <c r="FL108" s="41"/>
      <c r="FM108" s="43"/>
      <c r="FN108" s="43"/>
      <c r="FO108" s="43"/>
      <c r="FP108" s="44"/>
      <c r="FQ108" s="41"/>
      <c r="FR108" s="45"/>
      <c r="FS108" s="45"/>
      <c r="FT108" s="45"/>
      <c r="FU108" s="45"/>
      <c r="FV108" s="41"/>
      <c r="FW108" s="46"/>
      <c r="FX108" s="46"/>
      <c r="FY108" s="46"/>
      <c r="FZ108" s="19"/>
      <c r="GA108" s="41"/>
      <c r="GB108" s="18"/>
      <c r="GC108" s="47"/>
      <c r="GD108" s="41"/>
      <c r="GH108" s="41"/>
      <c r="GI108" s="41"/>
      <c r="GJ108" s="41"/>
      <c r="GO108" s="41"/>
      <c r="GT108" s="41"/>
      <c r="GU108" s="43"/>
      <c r="GV108" s="43"/>
      <c r="GW108" s="43"/>
      <c r="GX108" s="44"/>
      <c r="GY108" s="41"/>
      <c r="GZ108" s="45"/>
      <c r="HA108" s="45"/>
      <c r="HB108" s="45"/>
      <c r="HC108" s="45"/>
      <c r="HD108" s="41"/>
      <c r="HE108" s="46"/>
      <c r="HF108" s="46"/>
      <c r="HG108" s="46"/>
      <c r="HH108" s="19"/>
      <c r="HI108" s="41"/>
      <c r="HJ108" s="18"/>
      <c r="HK108" s="47"/>
      <c r="HL108" s="41"/>
      <c r="HP108" s="41"/>
      <c r="HQ108" s="41"/>
      <c r="HR108" s="41"/>
      <c r="HW108" s="41"/>
      <c r="IB108" s="41"/>
      <c r="IC108" s="43"/>
      <c r="ID108" s="43"/>
      <c r="IE108" s="43"/>
      <c r="IF108" s="44"/>
      <c r="IG108" s="41"/>
      <c r="IH108" s="45"/>
      <c r="II108" s="45"/>
      <c r="IJ108" s="45"/>
      <c r="IK108" s="45"/>
      <c r="IL108" s="41"/>
      <c r="IM108" s="46"/>
      <c r="IN108" s="46"/>
      <c r="IO108" s="46"/>
      <c r="IP108" s="19"/>
      <c r="IQ108" s="41"/>
      <c r="IR108" s="18"/>
      <c r="IS108" s="47"/>
      <c r="IT108" s="41"/>
    </row>
    <row r="109" spans="1:254" s="42" customFormat="1" ht="12.75">
      <c r="A109" s="20" t="s">
        <v>314</v>
      </c>
      <c r="B109" s="20"/>
      <c r="C109" s="21"/>
      <c r="D109" s="22">
        <f>IF(MOD(SUM($M109+$T109+$AA109+$AH109+$AO109+$AV109),1)&gt;=0.6,INT(SUM($M109+$T109+$AA109+$AH109+$AO109+$AV109))+1+MOD(SUM($M109+$T109+$AA109+$AH109+$AO109+$AV109),1)-0.6,SUM($M109+$T109+$AA109+$AH109+$AO109+$AV109))</f>
        <v>1</v>
      </c>
      <c r="E109" s="23">
        <f>$N109+$U109+$AB109+$AI109+$AP109+$AW109</f>
        <v>0</v>
      </c>
      <c r="F109" s="24">
        <f>$O109+$V109+$AC109+$AJ109+$AQ109+$AX109</f>
        <v>5</v>
      </c>
      <c r="G109" s="23">
        <f>$P109+$W109+$AD109+$AK109+$AR109+$AY109</f>
        <v>0</v>
      </c>
      <c r="H109" s="23">
        <f>$Q109+X109+AE109+AL109+AS109+AZ109</f>
        <v>0</v>
      </c>
      <c r="I109" s="25" t="s">
        <v>315</v>
      </c>
      <c r="J109" s="22">
        <f>IF(G109&lt;&gt;0,F109/G109,"")</f>
      </c>
      <c r="K109" s="22">
        <f>IF(D109&lt;&gt;0,F109/D109,"")</f>
        <v>5</v>
      </c>
      <c r="L109" s="22">
        <f>IF(G109&lt;&gt;0,(INT(D109)*6+(10*(D109-INT(D109))))/G109,"")</f>
      </c>
      <c r="M109" s="26"/>
      <c r="N109" s="26"/>
      <c r="O109" s="26"/>
      <c r="P109" s="26"/>
      <c r="Q109" s="26"/>
      <c r="R109" s="26"/>
      <c r="S109" s="28">
        <f>IF(P109&lt;&gt;0,O109/P109,"")</f>
      </c>
      <c r="T109" s="29"/>
      <c r="U109" s="29"/>
      <c r="V109" s="29"/>
      <c r="W109" s="29"/>
      <c r="X109" s="29"/>
      <c r="Y109" s="29"/>
      <c r="Z109" s="31">
        <f>IF(W109&lt;&gt;0,V109/W109,"")</f>
      </c>
      <c r="AA109" s="32">
        <v>1</v>
      </c>
      <c r="AB109" s="32">
        <v>0</v>
      </c>
      <c r="AC109" s="32">
        <v>5</v>
      </c>
      <c r="AD109" s="33">
        <v>0</v>
      </c>
      <c r="AE109" s="33"/>
      <c r="AF109" s="33" t="s">
        <v>315</v>
      </c>
      <c r="AG109" s="28">
        <f>IF(AD109&lt;&gt;0,AC109/AD109,"")</f>
      </c>
      <c r="AH109" s="34"/>
      <c r="AI109" s="34"/>
      <c r="AJ109" s="34"/>
      <c r="AK109" s="34"/>
      <c r="AL109" s="34"/>
      <c r="AM109" s="34"/>
      <c r="AN109" s="35">
        <f>IF(AK109&lt;&gt;0,AJ109/AK109,"")</f>
      </c>
      <c r="AO109" s="36"/>
      <c r="AP109" s="36"/>
      <c r="AQ109" s="36"/>
      <c r="AR109" s="36"/>
      <c r="AS109" s="36"/>
      <c r="AT109" s="36"/>
      <c r="AU109" s="37">
        <f>IF(AR109&lt;&gt;0,AQ109/AR109,"")</f>
      </c>
      <c r="AV109" s="38"/>
      <c r="AW109" s="38"/>
      <c r="AX109" s="39"/>
      <c r="AY109" s="40"/>
      <c r="AZ109" s="40"/>
      <c r="BA109" s="40"/>
      <c r="BB109" s="39">
        <f>IF(AY109&lt;&gt;0,AX109/AY109,"")</f>
      </c>
      <c r="BC109" s="41"/>
      <c r="BD109" s="41"/>
      <c r="BI109" s="41"/>
      <c r="BN109" s="41"/>
      <c r="BO109" s="43"/>
      <c r="BP109" s="43"/>
      <c r="BQ109" s="43"/>
      <c r="BR109" s="44"/>
      <c r="BS109" s="41"/>
      <c r="BT109" s="45"/>
      <c r="BU109" s="45"/>
      <c r="BV109" s="45"/>
      <c r="BW109" s="45"/>
      <c r="BX109" s="41"/>
      <c r="BY109" s="46"/>
      <c r="BZ109" s="46"/>
      <c r="CA109" s="46"/>
      <c r="CB109" s="19"/>
      <c r="CC109" s="41"/>
      <c r="CD109" s="18"/>
      <c r="CE109" s="47"/>
      <c r="CF109" s="41"/>
      <c r="CJ109" s="41"/>
      <c r="CK109" s="41"/>
      <c r="CL109" s="41"/>
      <c r="CQ109" s="41"/>
      <c r="CV109" s="41"/>
      <c r="CW109" s="43"/>
      <c r="CX109" s="43"/>
      <c r="CY109" s="43"/>
      <c r="CZ109" s="44"/>
      <c r="DA109" s="41"/>
      <c r="DB109" s="45"/>
      <c r="DC109" s="45"/>
      <c r="DD109" s="45"/>
      <c r="DE109" s="45"/>
      <c r="DF109" s="41"/>
      <c r="DG109" s="46"/>
      <c r="DH109" s="46"/>
      <c r="DI109" s="46"/>
      <c r="DJ109" s="19"/>
      <c r="DK109" s="41"/>
      <c r="DL109" s="18"/>
      <c r="DM109" s="47"/>
      <c r="DN109" s="41"/>
      <c r="DR109" s="41"/>
      <c r="DS109" s="41"/>
      <c r="DT109" s="41"/>
      <c r="DY109" s="41"/>
      <c r="ED109" s="41"/>
      <c r="EE109" s="43"/>
      <c r="EF109" s="43"/>
      <c r="EG109" s="43"/>
      <c r="EH109" s="44"/>
      <c r="EI109" s="41"/>
      <c r="EJ109" s="45"/>
      <c r="EK109" s="45"/>
      <c r="EL109" s="45"/>
      <c r="EM109" s="45"/>
      <c r="EN109" s="41"/>
      <c r="EO109" s="46"/>
      <c r="EP109" s="46"/>
      <c r="EQ109" s="46"/>
      <c r="ER109" s="19"/>
      <c r="ES109" s="41"/>
      <c r="ET109" s="18"/>
      <c r="EU109" s="47"/>
      <c r="EV109" s="41"/>
      <c r="EZ109" s="41"/>
      <c r="FA109" s="41"/>
      <c r="FB109" s="41"/>
      <c r="FG109" s="41"/>
      <c r="FL109" s="41"/>
      <c r="FM109" s="43"/>
      <c r="FN109" s="43"/>
      <c r="FO109" s="43"/>
      <c r="FP109" s="44"/>
      <c r="FQ109" s="41"/>
      <c r="FR109" s="45"/>
      <c r="FS109" s="45"/>
      <c r="FT109" s="45"/>
      <c r="FU109" s="45"/>
      <c r="FV109" s="41"/>
      <c r="FW109" s="46"/>
      <c r="FX109" s="46"/>
      <c r="FY109" s="46"/>
      <c r="FZ109" s="19"/>
      <c r="GA109" s="41"/>
      <c r="GB109" s="18"/>
      <c r="GC109" s="47"/>
      <c r="GD109" s="41"/>
      <c r="GH109" s="41"/>
      <c r="GI109" s="41"/>
      <c r="GJ109" s="41"/>
      <c r="GO109" s="41"/>
      <c r="GT109" s="41"/>
      <c r="GU109" s="43"/>
      <c r="GV109" s="43"/>
      <c r="GW109" s="43"/>
      <c r="GX109" s="44"/>
      <c r="GY109" s="41"/>
      <c r="GZ109" s="45"/>
      <c r="HA109" s="45"/>
      <c r="HB109" s="45"/>
      <c r="HC109" s="45"/>
      <c r="HD109" s="41"/>
      <c r="HE109" s="46"/>
      <c r="HF109" s="46"/>
      <c r="HG109" s="46"/>
      <c r="HH109" s="19"/>
      <c r="HI109" s="41"/>
      <c r="HJ109" s="18"/>
      <c r="HK109" s="47"/>
      <c r="HL109" s="41"/>
      <c r="HP109" s="41"/>
      <c r="HQ109" s="41"/>
      <c r="HR109" s="41"/>
      <c r="HW109" s="41"/>
      <c r="IB109" s="41"/>
      <c r="IC109" s="43"/>
      <c r="ID109" s="43"/>
      <c r="IE109" s="43"/>
      <c r="IF109" s="44"/>
      <c r="IG109" s="41"/>
      <c r="IH109" s="45"/>
      <c r="II109" s="45"/>
      <c r="IJ109" s="45"/>
      <c r="IK109" s="45"/>
      <c r="IL109" s="41"/>
      <c r="IM109" s="46"/>
      <c r="IN109" s="46"/>
      <c r="IO109" s="46"/>
      <c r="IP109" s="19"/>
      <c r="IQ109" s="41"/>
      <c r="IR109" s="18"/>
      <c r="IS109" s="47"/>
      <c r="IT109" s="41"/>
    </row>
    <row r="110" spans="1:254" s="42" customFormat="1" ht="12.75">
      <c r="A110" s="20" t="s">
        <v>316</v>
      </c>
      <c r="B110" s="20"/>
      <c r="C110" s="21"/>
      <c r="D110" s="22">
        <f>IF(MOD(SUM($M110+$T110+$AA110+$AH110+$AO110+$AV110),1)&gt;=0.6,INT(SUM($M110+$T110+$AA110+$AH110+$AO110+$AV110))+1+MOD(SUM($M110+$T110+$AA110+$AH110+$AO110+$AV110),1)-0.6,SUM($M110+$T110+$AA110+$AH110+$AO110+$AV110))</f>
        <v>1.2</v>
      </c>
      <c r="E110" s="23">
        <f>$N110+$U110+$AB110+$AI110+$AP110+$AW110</f>
        <v>0</v>
      </c>
      <c r="F110" s="24">
        <f>$O110+$V110+$AC110+$AJ110+$AQ110+$AX110</f>
        <v>7</v>
      </c>
      <c r="G110" s="23">
        <f>$P110+$W110+$AD110+$AK110+$AR110+$AY110</f>
        <v>1</v>
      </c>
      <c r="H110" s="23">
        <f>$Q110+X110+AE110+AL110+AS110+AZ110</f>
        <v>0</v>
      </c>
      <c r="I110" s="25" t="s">
        <v>146</v>
      </c>
      <c r="J110" s="22">
        <f>IF(G110&lt;&gt;0,F110/G110,"")</f>
        <v>7</v>
      </c>
      <c r="K110" s="22">
        <f>IF(D110&lt;&gt;0,F110/D110,"")</f>
        <v>5.833333333333334</v>
      </c>
      <c r="L110" s="22">
        <f>IF(G110&lt;&gt;0,(INT(D110)*6+(10*(D110-INT(D110))))/G110,"")</f>
        <v>8</v>
      </c>
      <c r="M110" s="26"/>
      <c r="N110" s="26"/>
      <c r="O110" s="26"/>
      <c r="P110" s="26"/>
      <c r="Q110" s="26"/>
      <c r="R110" s="26"/>
      <c r="S110" s="28">
        <f>IF(P110&lt;&gt;0,O110/P110,"")</f>
      </c>
      <c r="T110" s="29"/>
      <c r="U110" s="29"/>
      <c r="V110" s="29"/>
      <c r="W110" s="29"/>
      <c r="X110" s="29"/>
      <c r="Y110" s="29"/>
      <c r="Z110" s="31">
        <f>IF(W110&lt;&gt;0,V110/W110,"")</f>
      </c>
      <c r="AA110" s="32">
        <v>1.2</v>
      </c>
      <c r="AB110" s="32">
        <v>0</v>
      </c>
      <c r="AC110" s="32">
        <v>7</v>
      </c>
      <c r="AD110" s="33">
        <v>1</v>
      </c>
      <c r="AE110" s="33"/>
      <c r="AF110" s="33" t="s">
        <v>146</v>
      </c>
      <c r="AG110" s="28">
        <f>IF(AD110&lt;&gt;0,AC110/AD110,"")</f>
        <v>7</v>
      </c>
      <c r="AH110" s="34"/>
      <c r="AI110" s="34"/>
      <c r="AJ110" s="34"/>
      <c r="AK110" s="34"/>
      <c r="AL110" s="34"/>
      <c r="AM110" s="34"/>
      <c r="AN110" s="35">
        <f>IF(AK110&lt;&gt;0,AJ110/AK110,"")</f>
      </c>
      <c r="AO110" s="36"/>
      <c r="AP110" s="36"/>
      <c r="AQ110" s="36"/>
      <c r="AR110" s="36"/>
      <c r="AS110" s="36"/>
      <c r="AT110" s="36"/>
      <c r="AU110" s="37">
        <f>IF(AR110&lt;&gt;0,AQ110/AR110,"")</f>
      </c>
      <c r="AV110" s="38"/>
      <c r="AW110" s="38"/>
      <c r="AX110" s="39"/>
      <c r="AY110" s="40"/>
      <c r="AZ110" s="40"/>
      <c r="BA110" s="40"/>
      <c r="BB110" s="39">
        <f>IF(AY110&lt;&gt;0,AX110/AY110,"")</f>
      </c>
      <c r="BC110" s="41"/>
      <c r="BD110" s="41"/>
      <c r="BI110" s="41"/>
      <c r="BN110" s="41"/>
      <c r="BO110" s="43"/>
      <c r="BP110" s="43"/>
      <c r="BQ110" s="43"/>
      <c r="BR110" s="44"/>
      <c r="BS110" s="41"/>
      <c r="BT110" s="45"/>
      <c r="BU110" s="45"/>
      <c r="BV110" s="45"/>
      <c r="BW110" s="45"/>
      <c r="BX110" s="41"/>
      <c r="BY110" s="46"/>
      <c r="BZ110" s="46"/>
      <c r="CA110" s="46"/>
      <c r="CB110" s="19"/>
      <c r="CC110" s="41"/>
      <c r="CD110" s="18"/>
      <c r="CE110" s="47"/>
      <c r="CF110" s="41"/>
      <c r="CJ110" s="41"/>
      <c r="CK110" s="41"/>
      <c r="CL110" s="41"/>
      <c r="CQ110" s="41"/>
      <c r="CV110" s="41"/>
      <c r="CW110" s="43"/>
      <c r="CX110" s="43"/>
      <c r="CY110" s="43"/>
      <c r="CZ110" s="44"/>
      <c r="DA110" s="41"/>
      <c r="DB110" s="45"/>
      <c r="DC110" s="45"/>
      <c r="DD110" s="45"/>
      <c r="DE110" s="45"/>
      <c r="DF110" s="41"/>
      <c r="DG110" s="46"/>
      <c r="DH110" s="46"/>
      <c r="DI110" s="46"/>
      <c r="DJ110" s="19"/>
      <c r="DK110" s="41"/>
      <c r="DL110" s="18"/>
      <c r="DM110" s="47"/>
      <c r="DN110" s="41"/>
      <c r="DR110" s="41"/>
      <c r="DS110" s="41"/>
      <c r="DT110" s="41"/>
      <c r="DY110" s="41"/>
      <c r="ED110" s="41"/>
      <c r="EE110" s="43"/>
      <c r="EF110" s="43"/>
      <c r="EG110" s="43"/>
      <c r="EH110" s="44"/>
      <c r="EI110" s="41"/>
      <c r="EJ110" s="45"/>
      <c r="EK110" s="45"/>
      <c r="EL110" s="45"/>
      <c r="EM110" s="45"/>
      <c r="EN110" s="41"/>
      <c r="EO110" s="46"/>
      <c r="EP110" s="46"/>
      <c r="EQ110" s="46"/>
      <c r="ER110" s="19"/>
      <c r="ES110" s="41"/>
      <c r="ET110" s="18"/>
      <c r="EU110" s="47"/>
      <c r="EV110" s="41"/>
      <c r="EZ110" s="41"/>
      <c r="FA110" s="41"/>
      <c r="FB110" s="41"/>
      <c r="FG110" s="41"/>
      <c r="FL110" s="41"/>
      <c r="FM110" s="43"/>
      <c r="FN110" s="43"/>
      <c r="FO110" s="43"/>
      <c r="FP110" s="44"/>
      <c r="FQ110" s="41"/>
      <c r="FR110" s="45"/>
      <c r="FS110" s="45"/>
      <c r="FT110" s="45"/>
      <c r="FU110" s="45"/>
      <c r="FV110" s="41"/>
      <c r="FW110" s="46"/>
      <c r="FX110" s="46"/>
      <c r="FY110" s="46"/>
      <c r="FZ110" s="19"/>
      <c r="GA110" s="41"/>
      <c r="GB110" s="18"/>
      <c r="GC110" s="47"/>
      <c r="GD110" s="41"/>
      <c r="GH110" s="41"/>
      <c r="GI110" s="41"/>
      <c r="GJ110" s="41"/>
      <c r="GO110" s="41"/>
      <c r="GT110" s="41"/>
      <c r="GU110" s="43"/>
      <c r="GV110" s="43"/>
      <c r="GW110" s="43"/>
      <c r="GX110" s="44"/>
      <c r="GY110" s="41"/>
      <c r="GZ110" s="45"/>
      <c r="HA110" s="45"/>
      <c r="HB110" s="45"/>
      <c r="HC110" s="45"/>
      <c r="HD110" s="41"/>
      <c r="HE110" s="46"/>
      <c r="HF110" s="46"/>
      <c r="HG110" s="46"/>
      <c r="HH110" s="19"/>
      <c r="HI110" s="41"/>
      <c r="HJ110" s="18"/>
      <c r="HK110" s="47"/>
      <c r="HL110" s="41"/>
      <c r="HP110" s="41"/>
      <c r="HQ110" s="41"/>
      <c r="HR110" s="41"/>
      <c r="HW110" s="41"/>
      <c r="IB110" s="41"/>
      <c r="IC110" s="43"/>
      <c r="ID110" s="43"/>
      <c r="IE110" s="43"/>
      <c r="IF110" s="44"/>
      <c r="IG110" s="41"/>
      <c r="IH110" s="45"/>
      <c r="II110" s="45"/>
      <c r="IJ110" s="45"/>
      <c r="IK110" s="45"/>
      <c r="IL110" s="41"/>
      <c r="IM110" s="46"/>
      <c r="IN110" s="46"/>
      <c r="IO110" s="46"/>
      <c r="IP110" s="19"/>
      <c r="IQ110" s="41"/>
      <c r="IR110" s="18"/>
      <c r="IS110" s="47"/>
      <c r="IT110" s="41"/>
    </row>
    <row r="111" spans="1:254" s="42" customFormat="1" ht="12.75">
      <c r="A111" s="20" t="s">
        <v>317</v>
      </c>
      <c r="B111" s="20"/>
      <c r="C111" s="21"/>
      <c r="D111" s="22">
        <f>IF(MOD(SUM($M111+$T111+$AA111+$AH111+$AO111+$AV111),1)&gt;=0.6,INT(SUM($M111+$T111+$AA111+$AH111+$AO111+$AV111))+1+MOD(SUM($M111+$T111+$AA111+$AH111+$AO111+$AV111),1)-0.6,SUM($M111+$T111+$AA111+$AH111+$AO111+$AV111))</f>
        <v>6.3</v>
      </c>
      <c r="E111" s="23">
        <f>$N111+$U111+$AB111+$AI111+$AP111+$AW111</f>
        <v>1</v>
      </c>
      <c r="F111" s="24">
        <f>$O111+$V111+$AC111+$AJ111+$AQ111+$AX111</f>
        <v>26</v>
      </c>
      <c r="G111" s="23">
        <f>$P111+$W111+$AD111+$AK111+$AR111+$AY111</f>
        <v>2</v>
      </c>
      <c r="H111" s="23">
        <f>$Q111+X111+AE111+AL111+AS111+AZ111</f>
        <v>0</v>
      </c>
      <c r="I111" s="25" t="s">
        <v>318</v>
      </c>
      <c r="J111" s="22">
        <f>IF(G111&lt;&gt;0,F111/G111,"")</f>
        <v>13</v>
      </c>
      <c r="K111" s="22">
        <f>IF(D111&lt;&gt;0,F111/D111,"")</f>
        <v>4.126984126984127</v>
      </c>
      <c r="L111" s="22">
        <f>IF(G111&lt;&gt;0,(INT(D111)*6+(10*(D111-INT(D111))))/G111,"")</f>
        <v>19.5</v>
      </c>
      <c r="M111" s="26"/>
      <c r="N111" s="26"/>
      <c r="O111" s="26"/>
      <c r="P111" s="26"/>
      <c r="Q111" s="26"/>
      <c r="R111" s="26"/>
      <c r="S111" s="28">
        <f>IF(P111&lt;&gt;0,O111/P111,"")</f>
      </c>
      <c r="T111" s="29"/>
      <c r="U111" s="29"/>
      <c r="V111" s="29"/>
      <c r="W111" s="29"/>
      <c r="X111" s="29"/>
      <c r="Y111" s="29"/>
      <c r="Z111" s="31">
        <f>IF(W111&lt;&gt;0,V111/W111,"")</f>
      </c>
      <c r="AA111" s="32"/>
      <c r="AB111" s="32"/>
      <c r="AC111" s="32"/>
      <c r="AD111" s="33"/>
      <c r="AE111" s="33"/>
      <c r="AF111" s="33"/>
      <c r="AG111" s="28">
        <f>IF(AD111&lt;&gt;0,AC111/AD111,"")</f>
      </c>
      <c r="AH111" s="34">
        <v>3.3</v>
      </c>
      <c r="AI111" s="34">
        <v>1</v>
      </c>
      <c r="AJ111" s="34">
        <v>12</v>
      </c>
      <c r="AK111" s="34">
        <v>2</v>
      </c>
      <c r="AL111" s="34"/>
      <c r="AM111" s="34" t="s">
        <v>318</v>
      </c>
      <c r="AN111" s="35">
        <f>IF(AK111&lt;&gt;0,AJ111/AK111,"")</f>
        <v>6</v>
      </c>
      <c r="AO111" s="36">
        <v>3</v>
      </c>
      <c r="AP111" s="36">
        <v>0</v>
      </c>
      <c r="AQ111" s="36">
        <v>14</v>
      </c>
      <c r="AR111" s="36">
        <v>0</v>
      </c>
      <c r="AS111" s="36"/>
      <c r="AT111" s="48" t="s">
        <v>319</v>
      </c>
      <c r="AU111" s="37">
        <f>IF(AR111&lt;&gt;0,AQ111/AR111,"")</f>
      </c>
      <c r="AV111" s="38"/>
      <c r="AW111" s="38"/>
      <c r="AX111" s="39"/>
      <c r="AY111" s="40"/>
      <c r="AZ111" s="40"/>
      <c r="BA111" s="40"/>
      <c r="BB111" s="39">
        <f>IF(AY111&lt;&gt;0,AX111/AY111,"")</f>
      </c>
      <c r="BC111" s="41"/>
      <c r="BD111" s="41"/>
      <c r="BI111" s="41"/>
      <c r="BN111" s="41"/>
      <c r="BO111" s="43"/>
      <c r="BP111" s="43"/>
      <c r="BQ111" s="43"/>
      <c r="BR111" s="44"/>
      <c r="BS111" s="41"/>
      <c r="BT111" s="45"/>
      <c r="BU111" s="45"/>
      <c r="BV111" s="45"/>
      <c r="BW111" s="45"/>
      <c r="BX111" s="41"/>
      <c r="BY111" s="46"/>
      <c r="BZ111" s="46"/>
      <c r="CA111" s="46"/>
      <c r="CB111" s="19"/>
      <c r="CC111" s="41"/>
      <c r="CD111" s="18"/>
      <c r="CE111" s="47"/>
      <c r="CF111" s="41"/>
      <c r="CJ111" s="41"/>
      <c r="CK111" s="41"/>
      <c r="CL111" s="41"/>
      <c r="CQ111" s="41"/>
      <c r="CV111" s="41"/>
      <c r="CW111" s="43"/>
      <c r="CX111" s="43"/>
      <c r="CY111" s="43"/>
      <c r="CZ111" s="44"/>
      <c r="DA111" s="41"/>
      <c r="DB111" s="45"/>
      <c r="DC111" s="45"/>
      <c r="DD111" s="45"/>
      <c r="DE111" s="45"/>
      <c r="DF111" s="41"/>
      <c r="DG111" s="46"/>
      <c r="DH111" s="46"/>
      <c r="DI111" s="46"/>
      <c r="DJ111" s="19"/>
      <c r="DK111" s="41"/>
      <c r="DL111" s="18"/>
      <c r="DM111" s="47"/>
      <c r="DN111" s="41"/>
      <c r="DR111" s="41"/>
      <c r="DS111" s="41"/>
      <c r="DT111" s="41"/>
      <c r="DY111" s="41"/>
      <c r="ED111" s="41"/>
      <c r="EE111" s="43"/>
      <c r="EF111" s="43"/>
      <c r="EG111" s="43"/>
      <c r="EH111" s="44"/>
      <c r="EI111" s="41"/>
      <c r="EJ111" s="45"/>
      <c r="EK111" s="45"/>
      <c r="EL111" s="45"/>
      <c r="EM111" s="45"/>
      <c r="EN111" s="41"/>
      <c r="EO111" s="46"/>
      <c r="EP111" s="46"/>
      <c r="EQ111" s="46"/>
      <c r="ER111" s="19"/>
      <c r="ES111" s="41"/>
      <c r="ET111" s="18"/>
      <c r="EU111" s="47"/>
      <c r="EV111" s="41"/>
      <c r="EZ111" s="41"/>
      <c r="FA111" s="41"/>
      <c r="FB111" s="41"/>
      <c r="FG111" s="41"/>
      <c r="FL111" s="41"/>
      <c r="FM111" s="43"/>
      <c r="FN111" s="43"/>
      <c r="FO111" s="43"/>
      <c r="FP111" s="44"/>
      <c r="FQ111" s="41"/>
      <c r="FR111" s="45"/>
      <c r="FS111" s="45"/>
      <c r="FT111" s="45"/>
      <c r="FU111" s="45"/>
      <c r="FV111" s="41"/>
      <c r="FW111" s="46"/>
      <c r="FX111" s="46"/>
      <c r="FY111" s="46"/>
      <c r="FZ111" s="19"/>
      <c r="GA111" s="41"/>
      <c r="GB111" s="18"/>
      <c r="GC111" s="47"/>
      <c r="GD111" s="41"/>
      <c r="GH111" s="41"/>
      <c r="GI111" s="41"/>
      <c r="GJ111" s="41"/>
      <c r="GO111" s="41"/>
      <c r="GT111" s="41"/>
      <c r="GU111" s="43"/>
      <c r="GV111" s="43"/>
      <c r="GW111" s="43"/>
      <c r="GX111" s="44"/>
      <c r="GY111" s="41"/>
      <c r="GZ111" s="45"/>
      <c r="HA111" s="45"/>
      <c r="HB111" s="45"/>
      <c r="HC111" s="45"/>
      <c r="HD111" s="41"/>
      <c r="HE111" s="46"/>
      <c r="HF111" s="46"/>
      <c r="HG111" s="46"/>
      <c r="HH111" s="19"/>
      <c r="HI111" s="41"/>
      <c r="HJ111" s="18"/>
      <c r="HK111" s="47"/>
      <c r="HL111" s="41"/>
      <c r="HP111" s="41"/>
      <c r="HQ111" s="41"/>
      <c r="HR111" s="41"/>
      <c r="HW111" s="41"/>
      <c r="IB111" s="41"/>
      <c r="IC111" s="43"/>
      <c r="ID111" s="43"/>
      <c r="IE111" s="43"/>
      <c r="IF111" s="44"/>
      <c r="IG111" s="41"/>
      <c r="IH111" s="45"/>
      <c r="II111" s="45"/>
      <c r="IJ111" s="45"/>
      <c r="IK111" s="45"/>
      <c r="IL111" s="41"/>
      <c r="IM111" s="46"/>
      <c r="IN111" s="46"/>
      <c r="IO111" s="46"/>
      <c r="IP111" s="19"/>
      <c r="IQ111" s="41"/>
      <c r="IR111" s="18"/>
      <c r="IS111" s="47"/>
      <c r="IT111" s="41"/>
    </row>
    <row r="112" spans="1:254" s="42" customFormat="1" ht="12.75">
      <c r="A112" s="20" t="s">
        <v>320</v>
      </c>
      <c r="B112" s="20"/>
      <c r="C112" s="21"/>
      <c r="D112" s="22">
        <f>IF(MOD(SUM($M112+$T112+$AA112+$AH112+$AO112+$AV112),1)&gt;=0.6,INT(SUM($M112+$T112+$AA112+$AH112+$AO112+$AV112))+1+MOD(SUM($M112+$T112+$AA112+$AH112+$AO112+$AV112),1)-0.6,SUM($M112+$T112+$AA112+$AH112+$AO112+$AV112))</f>
        <v>51.3</v>
      </c>
      <c r="E112" s="23">
        <f>$N112+$U112+$AB112+$AI112+$AP112+$AW112</f>
        <v>3</v>
      </c>
      <c r="F112" s="24">
        <f>$O112+$V112+$AC112+$AJ112+$AQ112+$AX112</f>
        <v>251</v>
      </c>
      <c r="G112" s="23">
        <f>$P112+$W112+$AD112+$AK112+$AR112+$AY112</f>
        <v>16</v>
      </c>
      <c r="H112" s="23">
        <f>$Q112+X112+AE112+AL112+AS112+AZ112</f>
        <v>1</v>
      </c>
      <c r="I112" s="25" t="s">
        <v>321</v>
      </c>
      <c r="J112" s="22">
        <f>IF(G112&lt;&gt;0,F112/G112,"")</f>
        <v>15.6875</v>
      </c>
      <c r="K112" s="22">
        <f>IF(D112&lt;&gt;0,F112/D112,"")</f>
        <v>4.892787524366472</v>
      </c>
      <c r="L112" s="22">
        <f>IF(G112&lt;&gt;0,(INT(D112)*6+(10*(D112-INT(D112))))/G112,"")</f>
        <v>19.3125</v>
      </c>
      <c r="M112" s="26"/>
      <c r="N112" s="26"/>
      <c r="O112" s="26"/>
      <c r="P112" s="26"/>
      <c r="Q112" s="26"/>
      <c r="R112" s="26"/>
      <c r="S112" s="28">
        <f>IF(P112&lt;&gt;0,O112/P112,"")</f>
      </c>
      <c r="T112" s="29">
        <v>51.3</v>
      </c>
      <c r="U112" s="29">
        <v>3</v>
      </c>
      <c r="V112" s="29">
        <v>251</v>
      </c>
      <c r="W112" s="29">
        <v>16</v>
      </c>
      <c r="X112" s="29">
        <v>1</v>
      </c>
      <c r="Y112" s="30" t="s">
        <v>321</v>
      </c>
      <c r="Z112" s="31">
        <f>IF(W112&lt;&gt;0,V112/W112,"")</f>
        <v>15.6875</v>
      </c>
      <c r="AA112" s="32"/>
      <c r="AB112" s="32"/>
      <c r="AC112" s="32"/>
      <c r="AD112" s="33"/>
      <c r="AE112" s="33"/>
      <c r="AF112" s="33"/>
      <c r="AG112" s="28">
        <f>IF(AD112&lt;&gt;0,AC112/AD112,"")</f>
      </c>
      <c r="AH112" s="34"/>
      <c r="AI112" s="34"/>
      <c r="AJ112" s="34"/>
      <c r="AK112" s="34"/>
      <c r="AL112" s="34"/>
      <c r="AM112" s="34"/>
      <c r="AN112" s="35">
        <f>IF(AK112&lt;&gt;0,AJ112/AK112,"")</f>
      </c>
      <c r="AO112" s="36"/>
      <c r="AP112" s="36"/>
      <c r="AQ112" s="36"/>
      <c r="AR112" s="36"/>
      <c r="AS112" s="36"/>
      <c r="AT112" s="36"/>
      <c r="AU112" s="37">
        <f>IF(AR112&lt;&gt;0,AQ112/AR112,"")</f>
      </c>
      <c r="AV112" s="38"/>
      <c r="AW112" s="38"/>
      <c r="AX112" s="39"/>
      <c r="AY112" s="40"/>
      <c r="AZ112" s="40"/>
      <c r="BA112" s="40"/>
      <c r="BB112" s="39">
        <f>IF(AY112&lt;&gt;0,AX112/AY112,"")</f>
      </c>
      <c r="BC112" s="41"/>
      <c r="BD112" s="41"/>
      <c r="BI112" s="41"/>
      <c r="BN112" s="41"/>
      <c r="BO112" s="43"/>
      <c r="BP112" s="43"/>
      <c r="BQ112" s="43"/>
      <c r="BR112" s="44"/>
      <c r="BS112" s="41"/>
      <c r="BT112" s="45"/>
      <c r="BU112" s="45"/>
      <c r="BV112" s="45"/>
      <c r="BW112" s="45"/>
      <c r="BX112" s="41"/>
      <c r="BY112" s="46"/>
      <c r="BZ112" s="46"/>
      <c r="CA112" s="46"/>
      <c r="CB112" s="19"/>
      <c r="CC112" s="41"/>
      <c r="CD112" s="18"/>
      <c r="CE112" s="47"/>
      <c r="CF112" s="41"/>
      <c r="CJ112" s="41"/>
      <c r="CK112" s="41"/>
      <c r="CL112" s="41"/>
      <c r="CQ112" s="41"/>
      <c r="CV112" s="41"/>
      <c r="CW112" s="43"/>
      <c r="CX112" s="43"/>
      <c r="CY112" s="43"/>
      <c r="CZ112" s="44"/>
      <c r="DA112" s="41"/>
      <c r="DB112" s="45"/>
      <c r="DC112" s="45"/>
      <c r="DD112" s="45"/>
      <c r="DE112" s="45"/>
      <c r="DF112" s="41"/>
      <c r="DG112" s="46"/>
      <c r="DH112" s="46"/>
      <c r="DI112" s="46"/>
      <c r="DJ112" s="19"/>
      <c r="DK112" s="41"/>
      <c r="DL112" s="18"/>
      <c r="DM112" s="47"/>
      <c r="DN112" s="41"/>
      <c r="DR112" s="41"/>
      <c r="DS112" s="41"/>
      <c r="DT112" s="41"/>
      <c r="DY112" s="41"/>
      <c r="ED112" s="41"/>
      <c r="EE112" s="43"/>
      <c r="EF112" s="43"/>
      <c r="EG112" s="43"/>
      <c r="EH112" s="44"/>
      <c r="EI112" s="41"/>
      <c r="EJ112" s="45"/>
      <c r="EK112" s="45"/>
      <c r="EL112" s="45"/>
      <c r="EM112" s="45"/>
      <c r="EN112" s="41"/>
      <c r="EO112" s="46"/>
      <c r="EP112" s="46"/>
      <c r="EQ112" s="46"/>
      <c r="ER112" s="19"/>
      <c r="ES112" s="41"/>
      <c r="ET112" s="18"/>
      <c r="EU112" s="47"/>
      <c r="EV112" s="41"/>
      <c r="EZ112" s="41"/>
      <c r="FA112" s="41"/>
      <c r="FB112" s="41"/>
      <c r="FG112" s="41"/>
      <c r="FL112" s="41"/>
      <c r="FM112" s="43"/>
      <c r="FN112" s="43"/>
      <c r="FO112" s="43"/>
      <c r="FP112" s="44"/>
      <c r="FQ112" s="41"/>
      <c r="FR112" s="45"/>
      <c r="FS112" s="45"/>
      <c r="FT112" s="45"/>
      <c r="FU112" s="45"/>
      <c r="FV112" s="41"/>
      <c r="FW112" s="46"/>
      <c r="FX112" s="46"/>
      <c r="FY112" s="46"/>
      <c r="FZ112" s="19"/>
      <c r="GA112" s="41"/>
      <c r="GB112" s="18"/>
      <c r="GC112" s="47"/>
      <c r="GD112" s="41"/>
      <c r="GH112" s="41"/>
      <c r="GI112" s="41"/>
      <c r="GJ112" s="41"/>
      <c r="GO112" s="41"/>
      <c r="GT112" s="41"/>
      <c r="GU112" s="43"/>
      <c r="GV112" s="43"/>
      <c r="GW112" s="43"/>
      <c r="GX112" s="44"/>
      <c r="GY112" s="41"/>
      <c r="GZ112" s="45"/>
      <c r="HA112" s="45"/>
      <c r="HB112" s="45"/>
      <c r="HC112" s="45"/>
      <c r="HD112" s="41"/>
      <c r="HE112" s="46"/>
      <c r="HF112" s="46"/>
      <c r="HG112" s="46"/>
      <c r="HH112" s="19"/>
      <c r="HI112" s="41"/>
      <c r="HJ112" s="18"/>
      <c r="HK112" s="47"/>
      <c r="HL112" s="41"/>
      <c r="HP112" s="41"/>
      <c r="HQ112" s="41"/>
      <c r="HR112" s="41"/>
      <c r="HW112" s="41"/>
      <c r="IB112" s="41"/>
      <c r="IC112" s="43"/>
      <c r="ID112" s="43"/>
      <c r="IE112" s="43"/>
      <c r="IF112" s="44"/>
      <c r="IG112" s="41"/>
      <c r="IH112" s="45"/>
      <c r="II112" s="45"/>
      <c r="IJ112" s="45"/>
      <c r="IK112" s="45"/>
      <c r="IL112" s="41"/>
      <c r="IM112" s="46"/>
      <c r="IN112" s="46"/>
      <c r="IO112" s="46"/>
      <c r="IP112" s="19"/>
      <c r="IQ112" s="41"/>
      <c r="IR112" s="18"/>
      <c r="IS112" s="47"/>
      <c r="IT112" s="41"/>
    </row>
    <row r="113" spans="1:254" s="42" customFormat="1" ht="12.75">
      <c r="A113" s="20" t="s">
        <v>322</v>
      </c>
      <c r="B113" s="20"/>
      <c r="C113" s="21"/>
      <c r="D113" s="22">
        <f>IF(MOD(SUM($M113+$T113+$AA113+$AH113+$AO113+$AV113),1)&gt;=0.6,INT(SUM($M113+$T113+$AA113+$AH113+$AO113+$AV113))+1+MOD(SUM($M113+$T113+$AA113+$AH113+$AO113+$AV113),1)-0.6,SUM($M113+$T113+$AA113+$AH113+$AO113+$AV113))</f>
        <v>86</v>
      </c>
      <c r="E113" s="23">
        <f>$N113+$U113+$AB113+$AI113+$AP113+$AW113</f>
        <v>9</v>
      </c>
      <c r="F113" s="24">
        <f>$O113+$V113+$AC113+$AJ113+$AQ113+$AX113</f>
        <v>341</v>
      </c>
      <c r="G113" s="23">
        <f>$P113+$W113+$AD113+$AK113+$AR113+$AY113</f>
        <v>17</v>
      </c>
      <c r="H113" s="23">
        <f>$Q113+X113+AE113+AL113+AS113+AZ113</f>
        <v>0</v>
      </c>
      <c r="I113" s="25" t="s">
        <v>323</v>
      </c>
      <c r="J113" s="22">
        <f>IF(G113&lt;&gt;0,F113/G113,"")</f>
        <v>20.058823529411764</v>
      </c>
      <c r="K113" s="22">
        <f>IF(D113&lt;&gt;0,F113/D113,"")</f>
        <v>3.9651162790697674</v>
      </c>
      <c r="L113" s="22">
        <f>IF(G113&lt;&gt;0,(INT(D113)*6+(10*(D113-INT(D113))))/G113,"")</f>
        <v>30.352941176470587</v>
      </c>
      <c r="M113" s="26"/>
      <c r="N113" s="26"/>
      <c r="O113" s="26"/>
      <c r="P113" s="26"/>
      <c r="Q113" s="26"/>
      <c r="R113" s="26"/>
      <c r="S113" s="28">
        <f>IF(P113&lt;&gt;0,O113/P113,"")</f>
      </c>
      <c r="T113" s="29"/>
      <c r="U113" s="29"/>
      <c r="V113" s="29"/>
      <c r="W113" s="29"/>
      <c r="X113" s="29"/>
      <c r="Y113" s="29"/>
      <c r="Z113" s="31">
        <f>IF(W113&lt;&gt;0,V113/W113,"")</f>
      </c>
      <c r="AA113" s="32"/>
      <c r="AB113" s="32"/>
      <c r="AC113" s="32"/>
      <c r="AD113" s="33"/>
      <c r="AE113" s="33"/>
      <c r="AF113" s="33"/>
      <c r="AG113" s="28">
        <f>IF(AD113&lt;&gt;0,AC113/AD113,"")</f>
      </c>
      <c r="AH113" s="34">
        <v>31</v>
      </c>
      <c r="AI113" s="34">
        <v>0</v>
      </c>
      <c r="AJ113" s="34">
        <v>149</v>
      </c>
      <c r="AK113" s="34">
        <v>9</v>
      </c>
      <c r="AL113" s="34"/>
      <c r="AM113" s="34" t="s">
        <v>323</v>
      </c>
      <c r="AN113" s="35">
        <f>IF(AK113&lt;&gt;0,AJ113/AK113,"")</f>
        <v>16.555555555555557</v>
      </c>
      <c r="AO113" s="36">
        <v>55</v>
      </c>
      <c r="AP113" s="36">
        <v>9</v>
      </c>
      <c r="AQ113" s="36">
        <v>192</v>
      </c>
      <c r="AR113" s="36">
        <v>8</v>
      </c>
      <c r="AS113" s="36"/>
      <c r="AT113" s="48" t="s">
        <v>324</v>
      </c>
      <c r="AU113" s="37">
        <f>IF(AR113&lt;&gt;0,AQ113/AR113,"")</f>
        <v>24</v>
      </c>
      <c r="AV113" s="38"/>
      <c r="AW113" s="38"/>
      <c r="AX113" s="39"/>
      <c r="AY113" s="40"/>
      <c r="AZ113" s="40"/>
      <c r="BA113" s="40"/>
      <c r="BB113" s="39">
        <f>IF(AY113&lt;&gt;0,AX113/AY113,"")</f>
      </c>
      <c r="BC113" s="41"/>
      <c r="BD113" s="41"/>
      <c r="BI113" s="41"/>
      <c r="BN113" s="41"/>
      <c r="BO113" s="43"/>
      <c r="BP113" s="43"/>
      <c r="BQ113" s="43"/>
      <c r="BR113" s="44"/>
      <c r="BS113" s="41"/>
      <c r="BT113" s="45"/>
      <c r="BU113" s="45"/>
      <c r="BV113" s="45"/>
      <c r="BW113" s="45"/>
      <c r="BX113" s="41"/>
      <c r="BY113" s="46"/>
      <c r="BZ113" s="46"/>
      <c r="CA113" s="46"/>
      <c r="CB113" s="19"/>
      <c r="CC113" s="41"/>
      <c r="CD113" s="18"/>
      <c r="CE113" s="47"/>
      <c r="CF113" s="41"/>
      <c r="CJ113" s="41"/>
      <c r="CK113" s="41"/>
      <c r="CL113" s="41"/>
      <c r="CQ113" s="41"/>
      <c r="CV113" s="41"/>
      <c r="CW113" s="43"/>
      <c r="CX113" s="43"/>
      <c r="CY113" s="43"/>
      <c r="CZ113" s="44"/>
      <c r="DA113" s="41"/>
      <c r="DB113" s="45"/>
      <c r="DC113" s="45"/>
      <c r="DD113" s="45"/>
      <c r="DE113" s="45"/>
      <c r="DF113" s="41"/>
      <c r="DG113" s="46"/>
      <c r="DH113" s="46"/>
      <c r="DI113" s="46"/>
      <c r="DJ113" s="19"/>
      <c r="DK113" s="41"/>
      <c r="DL113" s="18"/>
      <c r="DM113" s="47"/>
      <c r="DN113" s="41"/>
      <c r="DR113" s="41"/>
      <c r="DS113" s="41"/>
      <c r="DT113" s="41"/>
      <c r="DY113" s="41"/>
      <c r="ED113" s="41"/>
      <c r="EE113" s="43"/>
      <c r="EF113" s="43"/>
      <c r="EG113" s="43"/>
      <c r="EH113" s="44"/>
      <c r="EI113" s="41"/>
      <c r="EJ113" s="45"/>
      <c r="EK113" s="45"/>
      <c r="EL113" s="45"/>
      <c r="EM113" s="45"/>
      <c r="EN113" s="41"/>
      <c r="EO113" s="46"/>
      <c r="EP113" s="46"/>
      <c r="EQ113" s="46"/>
      <c r="ER113" s="19"/>
      <c r="ES113" s="41"/>
      <c r="ET113" s="18"/>
      <c r="EU113" s="47"/>
      <c r="EV113" s="41"/>
      <c r="EZ113" s="41"/>
      <c r="FA113" s="41"/>
      <c r="FB113" s="41"/>
      <c r="FG113" s="41"/>
      <c r="FL113" s="41"/>
      <c r="FM113" s="43"/>
      <c r="FN113" s="43"/>
      <c r="FO113" s="43"/>
      <c r="FP113" s="44"/>
      <c r="FQ113" s="41"/>
      <c r="FR113" s="45"/>
      <c r="FS113" s="45"/>
      <c r="FT113" s="45"/>
      <c r="FU113" s="45"/>
      <c r="FV113" s="41"/>
      <c r="FW113" s="46"/>
      <c r="FX113" s="46"/>
      <c r="FY113" s="46"/>
      <c r="FZ113" s="19"/>
      <c r="GA113" s="41"/>
      <c r="GB113" s="18"/>
      <c r="GC113" s="47"/>
      <c r="GD113" s="41"/>
      <c r="GH113" s="41"/>
      <c r="GI113" s="41"/>
      <c r="GJ113" s="41"/>
      <c r="GO113" s="41"/>
      <c r="GT113" s="41"/>
      <c r="GU113" s="43"/>
      <c r="GV113" s="43"/>
      <c r="GW113" s="43"/>
      <c r="GX113" s="44"/>
      <c r="GY113" s="41"/>
      <c r="GZ113" s="45"/>
      <c r="HA113" s="45"/>
      <c r="HB113" s="45"/>
      <c r="HC113" s="45"/>
      <c r="HD113" s="41"/>
      <c r="HE113" s="46"/>
      <c r="HF113" s="46"/>
      <c r="HG113" s="46"/>
      <c r="HH113" s="19"/>
      <c r="HI113" s="41"/>
      <c r="HJ113" s="18"/>
      <c r="HK113" s="47"/>
      <c r="HL113" s="41"/>
      <c r="HP113" s="41"/>
      <c r="HQ113" s="41"/>
      <c r="HR113" s="41"/>
      <c r="HW113" s="41"/>
      <c r="IB113" s="41"/>
      <c r="IC113" s="43"/>
      <c r="ID113" s="43"/>
      <c r="IE113" s="43"/>
      <c r="IF113" s="44"/>
      <c r="IG113" s="41"/>
      <c r="IH113" s="45"/>
      <c r="II113" s="45"/>
      <c r="IJ113" s="45"/>
      <c r="IK113" s="45"/>
      <c r="IL113" s="41"/>
      <c r="IM113" s="46"/>
      <c r="IN113" s="46"/>
      <c r="IO113" s="46"/>
      <c r="IP113" s="19"/>
      <c r="IQ113" s="41"/>
      <c r="IR113" s="18"/>
      <c r="IS113" s="47"/>
      <c r="IT113" s="41"/>
    </row>
    <row r="114" spans="1:254" s="42" customFormat="1" ht="12.75">
      <c r="A114" s="20" t="s">
        <v>325</v>
      </c>
      <c r="B114" s="20"/>
      <c r="C114" s="21"/>
      <c r="D114" s="22">
        <f>IF(MOD(SUM($M114+$T114+$AA114+$AH114+$AO114+$AV114),1)&gt;=0.6,INT(SUM($M114+$T114+$AA114+$AH114+$AO114+$AV114))+1+MOD(SUM($M114+$T114+$AA114+$AH114+$AO114+$AV114),1)-0.6,SUM($M114+$T114+$AA114+$AH114+$AO114+$AV114))</f>
        <v>363.2</v>
      </c>
      <c r="E114" s="23">
        <f>$N114+$U114+$AB114+$AI114+$AP114+$AW114</f>
        <v>79</v>
      </c>
      <c r="F114" s="24">
        <f>$O114+$V114+$AC114+$AJ114+$AQ114+$AX114</f>
        <v>932</v>
      </c>
      <c r="G114" s="23">
        <f>$P114+$W114+$AD114+$AK114+$AR114+$AY114</f>
        <v>86</v>
      </c>
      <c r="H114" s="23">
        <f>$Q114+X114+AE114+AL114+AS114+AZ114</f>
        <v>11</v>
      </c>
      <c r="I114" s="25" t="s">
        <v>326</v>
      </c>
      <c r="J114" s="22">
        <f>IF(G114&lt;&gt;0,F114/G114,"")</f>
        <v>10.837209302325581</v>
      </c>
      <c r="K114" s="22">
        <f>IF(D114&lt;&gt;0,F114/D114,"")</f>
        <v>2.5660792951541853</v>
      </c>
      <c r="L114" s="22">
        <f>IF(G114&lt;&gt;0,(INT(D114)*6+(10*(D114-INT(D114))))/G114,"")</f>
        <v>25.348837209302324</v>
      </c>
      <c r="M114" s="26"/>
      <c r="N114" s="26"/>
      <c r="O114" s="26"/>
      <c r="P114" s="26"/>
      <c r="Q114" s="26"/>
      <c r="R114" s="26"/>
      <c r="S114" s="28">
        <f>IF(P114&lt;&gt;0,O114/P114,"")</f>
      </c>
      <c r="T114" s="29"/>
      <c r="U114" s="29"/>
      <c r="V114" s="29"/>
      <c r="W114" s="29"/>
      <c r="X114" s="29"/>
      <c r="Y114" s="29"/>
      <c r="Z114" s="31">
        <f>IF(W114&lt;&gt;0,V114/W114,"")</f>
      </c>
      <c r="AA114" s="32">
        <v>363.2</v>
      </c>
      <c r="AB114" s="32">
        <v>79</v>
      </c>
      <c r="AC114" s="32">
        <v>932</v>
      </c>
      <c r="AD114" s="33">
        <v>86</v>
      </c>
      <c r="AE114" s="33">
        <v>11</v>
      </c>
      <c r="AF114" s="33" t="s">
        <v>326</v>
      </c>
      <c r="AG114" s="28">
        <f>IF(AD114&lt;&gt;0,AC114/AD114,"")</f>
        <v>10.837209302325581</v>
      </c>
      <c r="AH114" s="34"/>
      <c r="AI114" s="34"/>
      <c r="AJ114" s="34"/>
      <c r="AK114" s="34"/>
      <c r="AL114" s="34"/>
      <c r="AM114" s="34"/>
      <c r="AN114" s="35">
        <f>IF(AK114&lt;&gt;0,AJ114/AK114,"")</f>
      </c>
      <c r="AO114" s="36"/>
      <c r="AP114" s="36"/>
      <c r="AQ114" s="36"/>
      <c r="AR114" s="36"/>
      <c r="AS114" s="36"/>
      <c r="AT114" s="36"/>
      <c r="AU114" s="37">
        <f>IF(AR114&lt;&gt;0,AQ114/AR114,"")</f>
      </c>
      <c r="AV114" s="38"/>
      <c r="AW114" s="38"/>
      <c r="AX114" s="39"/>
      <c r="AY114" s="40"/>
      <c r="AZ114" s="40"/>
      <c r="BA114" s="40"/>
      <c r="BB114" s="39">
        <f>IF(AY114&lt;&gt;0,AX114/AY114,"")</f>
      </c>
      <c r="BC114" s="41"/>
      <c r="BD114" s="41"/>
      <c r="BI114" s="41"/>
      <c r="BN114" s="41"/>
      <c r="BO114" s="43"/>
      <c r="BP114" s="43"/>
      <c r="BQ114" s="43"/>
      <c r="BR114" s="44"/>
      <c r="BS114" s="41"/>
      <c r="BT114" s="45"/>
      <c r="BU114" s="45"/>
      <c r="BV114" s="45"/>
      <c r="BW114" s="45"/>
      <c r="BX114" s="41"/>
      <c r="BY114" s="46"/>
      <c r="BZ114" s="46"/>
      <c r="CA114" s="46"/>
      <c r="CB114" s="19"/>
      <c r="CC114" s="41"/>
      <c r="CD114" s="18"/>
      <c r="CE114" s="47"/>
      <c r="CF114" s="41"/>
      <c r="CJ114" s="41"/>
      <c r="CK114" s="41"/>
      <c r="CL114" s="41"/>
      <c r="CQ114" s="41"/>
      <c r="CV114" s="41"/>
      <c r="CW114" s="43"/>
      <c r="CX114" s="43"/>
      <c r="CY114" s="43"/>
      <c r="CZ114" s="44"/>
      <c r="DA114" s="41"/>
      <c r="DB114" s="45"/>
      <c r="DC114" s="45"/>
      <c r="DD114" s="45"/>
      <c r="DE114" s="45"/>
      <c r="DF114" s="41"/>
      <c r="DG114" s="46"/>
      <c r="DH114" s="46"/>
      <c r="DI114" s="46"/>
      <c r="DJ114" s="19"/>
      <c r="DK114" s="41"/>
      <c r="DL114" s="18"/>
      <c r="DM114" s="47"/>
      <c r="DN114" s="41"/>
      <c r="DR114" s="41"/>
      <c r="DS114" s="41"/>
      <c r="DT114" s="41"/>
      <c r="DY114" s="41"/>
      <c r="ED114" s="41"/>
      <c r="EE114" s="43"/>
      <c r="EF114" s="43"/>
      <c r="EG114" s="43"/>
      <c r="EH114" s="44"/>
      <c r="EI114" s="41"/>
      <c r="EJ114" s="45"/>
      <c r="EK114" s="45"/>
      <c r="EL114" s="45"/>
      <c r="EM114" s="45"/>
      <c r="EN114" s="41"/>
      <c r="EO114" s="46"/>
      <c r="EP114" s="46"/>
      <c r="EQ114" s="46"/>
      <c r="ER114" s="19"/>
      <c r="ES114" s="41"/>
      <c r="ET114" s="18"/>
      <c r="EU114" s="47"/>
      <c r="EV114" s="41"/>
      <c r="EZ114" s="41"/>
      <c r="FA114" s="41"/>
      <c r="FB114" s="41"/>
      <c r="FG114" s="41"/>
      <c r="FL114" s="41"/>
      <c r="FM114" s="43"/>
      <c r="FN114" s="43"/>
      <c r="FO114" s="43"/>
      <c r="FP114" s="44"/>
      <c r="FQ114" s="41"/>
      <c r="FR114" s="45"/>
      <c r="FS114" s="45"/>
      <c r="FT114" s="45"/>
      <c r="FU114" s="45"/>
      <c r="FV114" s="41"/>
      <c r="FW114" s="46"/>
      <c r="FX114" s="46"/>
      <c r="FY114" s="46"/>
      <c r="FZ114" s="19"/>
      <c r="GA114" s="41"/>
      <c r="GB114" s="18"/>
      <c r="GC114" s="47"/>
      <c r="GD114" s="41"/>
      <c r="GH114" s="41"/>
      <c r="GI114" s="41"/>
      <c r="GJ114" s="41"/>
      <c r="GO114" s="41"/>
      <c r="GT114" s="41"/>
      <c r="GU114" s="43"/>
      <c r="GV114" s="43"/>
      <c r="GW114" s="43"/>
      <c r="GX114" s="44"/>
      <c r="GY114" s="41"/>
      <c r="GZ114" s="45"/>
      <c r="HA114" s="45"/>
      <c r="HB114" s="45"/>
      <c r="HC114" s="45"/>
      <c r="HD114" s="41"/>
      <c r="HE114" s="46"/>
      <c r="HF114" s="46"/>
      <c r="HG114" s="46"/>
      <c r="HH114" s="19"/>
      <c r="HI114" s="41"/>
      <c r="HJ114" s="18"/>
      <c r="HK114" s="47"/>
      <c r="HL114" s="41"/>
      <c r="HP114" s="41"/>
      <c r="HQ114" s="41"/>
      <c r="HR114" s="41"/>
      <c r="HW114" s="41"/>
      <c r="IB114" s="41"/>
      <c r="IC114" s="43"/>
      <c r="ID114" s="43"/>
      <c r="IE114" s="43"/>
      <c r="IF114" s="44"/>
      <c r="IG114" s="41"/>
      <c r="IH114" s="45"/>
      <c r="II114" s="45"/>
      <c r="IJ114" s="45"/>
      <c r="IK114" s="45"/>
      <c r="IL114" s="41"/>
      <c r="IM114" s="46"/>
      <c r="IN114" s="46"/>
      <c r="IO114" s="46"/>
      <c r="IP114" s="19"/>
      <c r="IQ114" s="41"/>
      <c r="IR114" s="18"/>
      <c r="IS114" s="47"/>
      <c r="IT114" s="41"/>
    </row>
    <row r="115" spans="1:254" s="42" customFormat="1" ht="12.75">
      <c r="A115" s="20" t="s">
        <v>327</v>
      </c>
      <c r="B115" s="20"/>
      <c r="C115" s="21"/>
      <c r="D115" s="22">
        <f>IF(MOD(SUM($M115+$T115+$AA115+$AH115+$AO115+$AV115),1)&gt;=0.6,INT(SUM($M115+$T115+$AA115+$AH115+$AO115+$AV115))+1+MOD(SUM($M115+$T115+$AA115+$AH115+$AO115+$AV115),1)-0.6,SUM($M115+$T115+$AA115+$AH115+$AO115+$AV115))</f>
        <v>438.29999999999995</v>
      </c>
      <c r="E115" s="23">
        <f>$N115+$U115+$AB115+$AI115+$AP115+$AW115</f>
        <v>72</v>
      </c>
      <c r="F115" s="24">
        <f>$O115+$V115+$AC115+$AJ115+$AQ115+$AX115</f>
        <v>1616</v>
      </c>
      <c r="G115" s="23">
        <f>$P115+$W115+$AD115+$AK115+$AR115+$AY115</f>
        <v>110</v>
      </c>
      <c r="H115" s="23">
        <f>$Q115+X115+AE115+AL115+AS115+AZ115</f>
        <v>4</v>
      </c>
      <c r="I115" s="25" t="s">
        <v>328</v>
      </c>
      <c r="J115" s="22">
        <f>IF(G115&lt;&gt;0,F115/G115,"")</f>
        <v>14.690909090909091</v>
      </c>
      <c r="K115" s="22">
        <f>IF(D115&lt;&gt;0,F115/D115,"")</f>
        <v>3.686972393337897</v>
      </c>
      <c r="L115" s="22">
        <f>IF(G115&lt;&gt;0,(INT(D115)*6+(10*(D115-INT(D115))))/G115,"")</f>
        <v>23.918181818181814</v>
      </c>
      <c r="M115" s="26">
        <f>(11+9)+33</f>
        <v>53</v>
      </c>
      <c r="N115" s="26">
        <v>5</v>
      </c>
      <c r="O115" s="26">
        <f>(44+56)+160</f>
        <v>260</v>
      </c>
      <c r="P115" s="26">
        <f>(3+2)+4</f>
        <v>9</v>
      </c>
      <c r="Q115" s="26"/>
      <c r="R115" s="27" t="s">
        <v>329</v>
      </c>
      <c r="S115" s="28">
        <f>IF(P115&lt;&gt;0,O115/P115,"")</f>
        <v>28.88888888888889</v>
      </c>
      <c r="T115" s="29">
        <v>145.4</v>
      </c>
      <c r="U115" s="29">
        <f>19+8</f>
        <v>27</v>
      </c>
      <c r="V115" s="29">
        <v>517</v>
      </c>
      <c r="W115" s="29">
        <v>46</v>
      </c>
      <c r="X115" s="29">
        <v>1</v>
      </c>
      <c r="Y115" s="30" t="s">
        <v>328</v>
      </c>
      <c r="Z115" s="31">
        <f>IF(W115&lt;&gt;0,V115/W115,"")</f>
        <v>11.23913043478261</v>
      </c>
      <c r="AA115" s="32">
        <v>99</v>
      </c>
      <c r="AB115" s="32">
        <v>18</v>
      </c>
      <c r="AC115" s="32">
        <v>392</v>
      </c>
      <c r="AD115" s="33">
        <v>15</v>
      </c>
      <c r="AE115" s="33"/>
      <c r="AF115" s="33" t="s">
        <v>330</v>
      </c>
      <c r="AG115" s="28">
        <f>IF(AD115&lt;&gt;0,AC115/AD115,"")</f>
        <v>26.133333333333333</v>
      </c>
      <c r="AH115" s="34">
        <v>78</v>
      </c>
      <c r="AI115" s="34">
        <v>19</v>
      </c>
      <c r="AJ115" s="34">
        <v>218</v>
      </c>
      <c r="AK115" s="34">
        <v>23</v>
      </c>
      <c r="AL115" s="34">
        <v>2</v>
      </c>
      <c r="AM115" s="34" t="s">
        <v>331</v>
      </c>
      <c r="AN115" s="35">
        <f>IF(AK115&lt;&gt;0,AJ115/AK115,"")</f>
        <v>9.478260869565217</v>
      </c>
      <c r="AO115" s="36">
        <v>62.5</v>
      </c>
      <c r="AP115" s="36">
        <v>3</v>
      </c>
      <c r="AQ115" s="36">
        <v>229</v>
      </c>
      <c r="AR115" s="36">
        <v>17</v>
      </c>
      <c r="AS115" s="36">
        <v>1</v>
      </c>
      <c r="AT115" s="48" t="s">
        <v>332</v>
      </c>
      <c r="AU115" s="37">
        <f>IF(AR115&lt;&gt;0,AQ115/AR115,"")</f>
        <v>13.470588235294118</v>
      </c>
      <c r="AV115" s="38"/>
      <c r="AW115" s="38"/>
      <c r="AX115" s="39"/>
      <c r="AY115" s="40"/>
      <c r="AZ115" s="40"/>
      <c r="BA115" s="40"/>
      <c r="BB115" s="39">
        <f>IF(AY115&lt;&gt;0,AX115/AY115,"")</f>
      </c>
      <c r="BC115" s="41"/>
      <c r="BD115" s="41"/>
      <c r="BI115" s="41"/>
      <c r="BN115" s="41"/>
      <c r="BO115" s="43"/>
      <c r="BP115" s="43"/>
      <c r="BQ115" s="43"/>
      <c r="BR115" s="44"/>
      <c r="BS115" s="41"/>
      <c r="BT115" s="45"/>
      <c r="BU115" s="45"/>
      <c r="BV115" s="45"/>
      <c r="BW115" s="45"/>
      <c r="BX115" s="41"/>
      <c r="BY115" s="46"/>
      <c r="BZ115" s="46"/>
      <c r="CA115" s="46"/>
      <c r="CB115" s="19"/>
      <c r="CC115" s="41"/>
      <c r="CD115" s="18"/>
      <c r="CE115" s="47"/>
      <c r="CF115" s="41"/>
      <c r="CJ115" s="41"/>
      <c r="CK115" s="41"/>
      <c r="CL115" s="41"/>
      <c r="CQ115" s="41"/>
      <c r="CV115" s="41"/>
      <c r="CW115" s="43"/>
      <c r="CX115" s="43"/>
      <c r="CY115" s="43"/>
      <c r="CZ115" s="44"/>
      <c r="DA115" s="41"/>
      <c r="DB115" s="45"/>
      <c r="DC115" s="45"/>
      <c r="DD115" s="45"/>
      <c r="DE115" s="45"/>
      <c r="DF115" s="41"/>
      <c r="DG115" s="46"/>
      <c r="DH115" s="46"/>
      <c r="DI115" s="46"/>
      <c r="DJ115" s="19"/>
      <c r="DK115" s="41"/>
      <c r="DL115" s="18"/>
      <c r="DM115" s="47"/>
      <c r="DN115" s="41"/>
      <c r="DR115" s="41"/>
      <c r="DS115" s="41"/>
      <c r="DT115" s="41"/>
      <c r="DY115" s="41"/>
      <c r="ED115" s="41"/>
      <c r="EE115" s="43"/>
      <c r="EF115" s="43"/>
      <c r="EG115" s="43"/>
      <c r="EH115" s="44"/>
      <c r="EI115" s="41"/>
      <c r="EJ115" s="45"/>
      <c r="EK115" s="45"/>
      <c r="EL115" s="45"/>
      <c r="EM115" s="45"/>
      <c r="EN115" s="41"/>
      <c r="EO115" s="46"/>
      <c r="EP115" s="46"/>
      <c r="EQ115" s="46"/>
      <c r="ER115" s="19"/>
      <c r="ES115" s="41"/>
      <c r="ET115" s="18"/>
      <c r="EU115" s="47"/>
      <c r="EV115" s="41"/>
      <c r="EZ115" s="41"/>
      <c r="FA115" s="41"/>
      <c r="FB115" s="41"/>
      <c r="FG115" s="41"/>
      <c r="FL115" s="41"/>
      <c r="FM115" s="43"/>
      <c r="FN115" s="43"/>
      <c r="FO115" s="43"/>
      <c r="FP115" s="44"/>
      <c r="FQ115" s="41"/>
      <c r="FR115" s="45"/>
      <c r="FS115" s="45"/>
      <c r="FT115" s="45"/>
      <c r="FU115" s="45"/>
      <c r="FV115" s="41"/>
      <c r="FW115" s="46"/>
      <c r="FX115" s="46"/>
      <c r="FY115" s="46"/>
      <c r="FZ115" s="19"/>
      <c r="GA115" s="41"/>
      <c r="GB115" s="18"/>
      <c r="GC115" s="47"/>
      <c r="GD115" s="41"/>
      <c r="GH115" s="41"/>
      <c r="GI115" s="41"/>
      <c r="GJ115" s="41"/>
      <c r="GO115" s="41"/>
      <c r="GT115" s="41"/>
      <c r="GU115" s="43"/>
      <c r="GV115" s="43"/>
      <c r="GW115" s="43"/>
      <c r="GX115" s="44"/>
      <c r="GY115" s="41"/>
      <c r="GZ115" s="45"/>
      <c r="HA115" s="45"/>
      <c r="HB115" s="45"/>
      <c r="HC115" s="45"/>
      <c r="HD115" s="41"/>
      <c r="HE115" s="46"/>
      <c r="HF115" s="46"/>
      <c r="HG115" s="46"/>
      <c r="HH115" s="19"/>
      <c r="HI115" s="41"/>
      <c r="HJ115" s="18"/>
      <c r="HK115" s="47"/>
      <c r="HL115" s="41"/>
      <c r="HP115" s="41"/>
      <c r="HQ115" s="41"/>
      <c r="HR115" s="41"/>
      <c r="HW115" s="41"/>
      <c r="IB115" s="41"/>
      <c r="IC115" s="43"/>
      <c r="ID115" s="43"/>
      <c r="IE115" s="43"/>
      <c r="IF115" s="44"/>
      <c r="IG115" s="41"/>
      <c r="IH115" s="45"/>
      <c r="II115" s="45"/>
      <c r="IJ115" s="45"/>
      <c r="IK115" s="45"/>
      <c r="IL115" s="41"/>
      <c r="IM115" s="46"/>
      <c r="IN115" s="46"/>
      <c r="IO115" s="46"/>
      <c r="IP115" s="19"/>
      <c r="IQ115" s="41"/>
      <c r="IR115" s="18"/>
      <c r="IS115" s="47"/>
      <c r="IT115" s="41"/>
    </row>
    <row r="116" spans="1:254" s="42" customFormat="1" ht="12.75">
      <c r="A116" s="20" t="s">
        <v>333</v>
      </c>
      <c r="B116" s="20"/>
      <c r="C116" s="21"/>
      <c r="D116" s="22">
        <f>IF(MOD(SUM($M116+$T116+$AA116+$AH116+$AO116+$AV116),1)&gt;=0.6,INT(SUM($M116+$T116+$AA116+$AH116+$AO116+$AV116))+1+MOD(SUM($M116+$T116+$AA116+$AH116+$AO116+$AV116),1)-0.6,SUM($M116+$T116+$AA116+$AH116+$AO116+$AV116))</f>
        <v>18</v>
      </c>
      <c r="E116" s="23">
        <f>$N116+$U116+$AB116+$AI116+$AP116+$AW116</f>
        <v>0</v>
      </c>
      <c r="F116" s="24">
        <f>$O116+$V116+$AC116+$AJ116+$AQ116+$AX116</f>
        <v>121</v>
      </c>
      <c r="G116" s="23">
        <f>$P116+$W116+$AD116+$AK116+$AR116+$AY116</f>
        <v>0</v>
      </c>
      <c r="H116" s="23">
        <f>$Q116+X116+AE116+AL116+AS116+AZ116</f>
        <v>0</v>
      </c>
      <c r="I116" s="25" t="s">
        <v>334</v>
      </c>
      <c r="J116" s="22">
        <f>IF(G116&lt;&gt;0,F116/G116,"")</f>
      </c>
      <c r="K116" s="22">
        <f>IF(D116&lt;&gt;0,F116/D116,"")</f>
        <v>6.722222222222222</v>
      </c>
      <c r="L116" s="22">
        <f>IF(G116&lt;&gt;0,(INT(D116)*6+(10*(D116-INT(D116))))/G116,"")</f>
      </c>
      <c r="M116" s="26"/>
      <c r="N116" s="26"/>
      <c r="O116" s="26"/>
      <c r="P116" s="26"/>
      <c r="Q116" s="26"/>
      <c r="R116" s="26"/>
      <c r="S116" s="28">
        <f>IF(P116&lt;&gt;0,O116/P116,"")</f>
      </c>
      <c r="T116" s="29"/>
      <c r="U116" s="29"/>
      <c r="V116" s="29"/>
      <c r="W116" s="29"/>
      <c r="X116" s="29"/>
      <c r="Y116" s="29"/>
      <c r="Z116" s="31">
        <f>IF(W116&lt;&gt;0,V116/W116,"")</f>
      </c>
      <c r="AA116" s="32">
        <v>18</v>
      </c>
      <c r="AB116" s="32">
        <v>0</v>
      </c>
      <c r="AC116" s="32">
        <v>121</v>
      </c>
      <c r="AD116" s="33">
        <v>0</v>
      </c>
      <c r="AE116" s="33"/>
      <c r="AF116" s="33" t="s">
        <v>334</v>
      </c>
      <c r="AG116" s="28">
        <f>IF(AD116&lt;&gt;0,AC116/AD116,"")</f>
      </c>
      <c r="AH116" s="34"/>
      <c r="AI116" s="34"/>
      <c r="AJ116" s="34"/>
      <c r="AK116" s="34"/>
      <c r="AL116" s="34"/>
      <c r="AM116" s="34"/>
      <c r="AN116" s="35">
        <f>IF(AK116&lt;&gt;0,AJ116/AK116,"")</f>
      </c>
      <c r="AO116" s="36"/>
      <c r="AP116" s="36"/>
      <c r="AQ116" s="36"/>
      <c r="AR116" s="36"/>
      <c r="AS116" s="36"/>
      <c r="AT116" s="36"/>
      <c r="AU116" s="37">
        <f>IF(AR116&lt;&gt;0,AQ116/AR116,"")</f>
      </c>
      <c r="AV116" s="38"/>
      <c r="AW116" s="38"/>
      <c r="AX116" s="39"/>
      <c r="AY116" s="40"/>
      <c r="AZ116" s="40"/>
      <c r="BA116" s="40"/>
      <c r="BB116" s="39">
        <f>IF(AY116&lt;&gt;0,AX116/AY116,"")</f>
      </c>
      <c r="BC116" s="41"/>
      <c r="BD116" s="41"/>
      <c r="BI116" s="41"/>
      <c r="BN116" s="41"/>
      <c r="BO116" s="43"/>
      <c r="BP116" s="43"/>
      <c r="BQ116" s="43"/>
      <c r="BR116" s="44"/>
      <c r="BS116" s="41"/>
      <c r="BT116" s="45"/>
      <c r="BU116" s="45"/>
      <c r="BV116" s="45"/>
      <c r="BW116" s="45"/>
      <c r="BX116" s="41"/>
      <c r="BY116" s="46"/>
      <c r="BZ116" s="46"/>
      <c r="CA116" s="46"/>
      <c r="CB116" s="19"/>
      <c r="CC116" s="41"/>
      <c r="CD116" s="18"/>
      <c r="CE116" s="47"/>
      <c r="CF116" s="41"/>
      <c r="CJ116" s="41"/>
      <c r="CK116" s="41"/>
      <c r="CL116" s="41"/>
      <c r="CQ116" s="41"/>
      <c r="CV116" s="41"/>
      <c r="CW116" s="43"/>
      <c r="CX116" s="43"/>
      <c r="CY116" s="43"/>
      <c r="CZ116" s="44"/>
      <c r="DA116" s="41"/>
      <c r="DB116" s="45"/>
      <c r="DC116" s="45"/>
      <c r="DD116" s="45"/>
      <c r="DE116" s="45"/>
      <c r="DF116" s="41"/>
      <c r="DG116" s="46"/>
      <c r="DH116" s="46"/>
      <c r="DI116" s="46"/>
      <c r="DJ116" s="19"/>
      <c r="DK116" s="41"/>
      <c r="DL116" s="18"/>
      <c r="DM116" s="47"/>
      <c r="DN116" s="41"/>
      <c r="DR116" s="41"/>
      <c r="DS116" s="41"/>
      <c r="DT116" s="41"/>
      <c r="DY116" s="41"/>
      <c r="ED116" s="41"/>
      <c r="EE116" s="43"/>
      <c r="EF116" s="43"/>
      <c r="EG116" s="43"/>
      <c r="EH116" s="44"/>
      <c r="EI116" s="41"/>
      <c r="EJ116" s="45"/>
      <c r="EK116" s="45"/>
      <c r="EL116" s="45"/>
      <c r="EM116" s="45"/>
      <c r="EN116" s="41"/>
      <c r="EO116" s="46"/>
      <c r="EP116" s="46"/>
      <c r="EQ116" s="46"/>
      <c r="ER116" s="19"/>
      <c r="ES116" s="41"/>
      <c r="ET116" s="18"/>
      <c r="EU116" s="47"/>
      <c r="EV116" s="41"/>
      <c r="EZ116" s="41"/>
      <c r="FA116" s="41"/>
      <c r="FB116" s="41"/>
      <c r="FG116" s="41"/>
      <c r="FL116" s="41"/>
      <c r="FM116" s="43"/>
      <c r="FN116" s="43"/>
      <c r="FO116" s="43"/>
      <c r="FP116" s="44"/>
      <c r="FQ116" s="41"/>
      <c r="FR116" s="45"/>
      <c r="FS116" s="45"/>
      <c r="FT116" s="45"/>
      <c r="FU116" s="45"/>
      <c r="FV116" s="41"/>
      <c r="FW116" s="46"/>
      <c r="FX116" s="46"/>
      <c r="FY116" s="46"/>
      <c r="FZ116" s="19"/>
      <c r="GA116" s="41"/>
      <c r="GB116" s="18"/>
      <c r="GC116" s="47"/>
      <c r="GD116" s="41"/>
      <c r="GH116" s="41"/>
      <c r="GI116" s="41"/>
      <c r="GJ116" s="41"/>
      <c r="GO116" s="41"/>
      <c r="GT116" s="41"/>
      <c r="GU116" s="43"/>
      <c r="GV116" s="43"/>
      <c r="GW116" s="43"/>
      <c r="GX116" s="44"/>
      <c r="GY116" s="41"/>
      <c r="GZ116" s="45"/>
      <c r="HA116" s="45"/>
      <c r="HB116" s="45"/>
      <c r="HC116" s="45"/>
      <c r="HD116" s="41"/>
      <c r="HE116" s="46"/>
      <c r="HF116" s="46"/>
      <c r="HG116" s="46"/>
      <c r="HH116" s="19"/>
      <c r="HI116" s="41"/>
      <c r="HJ116" s="18"/>
      <c r="HK116" s="47"/>
      <c r="HL116" s="41"/>
      <c r="HP116" s="41"/>
      <c r="HQ116" s="41"/>
      <c r="HR116" s="41"/>
      <c r="HW116" s="41"/>
      <c r="IB116" s="41"/>
      <c r="IC116" s="43"/>
      <c r="ID116" s="43"/>
      <c r="IE116" s="43"/>
      <c r="IF116" s="44"/>
      <c r="IG116" s="41"/>
      <c r="IH116" s="45"/>
      <c r="II116" s="45"/>
      <c r="IJ116" s="45"/>
      <c r="IK116" s="45"/>
      <c r="IL116" s="41"/>
      <c r="IM116" s="46"/>
      <c r="IN116" s="46"/>
      <c r="IO116" s="46"/>
      <c r="IP116" s="19"/>
      <c r="IQ116" s="41"/>
      <c r="IR116" s="18"/>
      <c r="IS116" s="47"/>
      <c r="IT116" s="41"/>
    </row>
    <row r="117" spans="1:254" s="42" customFormat="1" ht="12.75">
      <c r="A117" s="20" t="s">
        <v>335</v>
      </c>
      <c r="B117" s="20"/>
      <c r="C117" s="21"/>
      <c r="D117" s="22">
        <f>IF(MOD(SUM($M117+$T117+$AA117+$AH117+$AO117+$AV117),1)&gt;=0.6,INT(SUM($M117+$T117+$AA117+$AH117+$AO117+$AV117))+1+MOD(SUM($M117+$T117+$AA117+$AH117+$AO117+$AV117),1)-0.6,SUM($M117+$T117+$AA117+$AH117+$AO117+$AV117))</f>
        <v>230.5</v>
      </c>
      <c r="E117" s="23">
        <f>$N117+$U117+$AB117+$AI117+$AP117+$AW117</f>
        <v>38</v>
      </c>
      <c r="F117" s="24">
        <f>$O117+$V117+$AC117+$AJ117+$AQ117+$AX117</f>
        <v>848</v>
      </c>
      <c r="G117" s="23">
        <f>$P117+$W117+$AD117+$AK117+$AR117+$AY117</f>
        <v>48</v>
      </c>
      <c r="H117" s="23">
        <f>$Q117+X117+AE117+AL117+AS117+AZ117</f>
        <v>1</v>
      </c>
      <c r="I117" s="25" t="s">
        <v>336</v>
      </c>
      <c r="J117" s="22">
        <f>IF(G117&lt;&gt;0,F117/G117,"")</f>
        <v>17.666666666666668</v>
      </c>
      <c r="K117" s="22">
        <f>IF(D117&lt;&gt;0,F117/D117,"")</f>
        <v>3.6789587852494576</v>
      </c>
      <c r="L117" s="22">
        <f>IF(G117&lt;&gt;0,(INT(D117)*6+(10*(D117-INT(D117))))/G117,"")</f>
        <v>28.854166666666668</v>
      </c>
      <c r="M117" s="26"/>
      <c r="N117" s="26"/>
      <c r="O117" s="26"/>
      <c r="P117" s="26"/>
      <c r="Q117" s="26"/>
      <c r="R117" s="26"/>
      <c r="S117" s="28">
        <f>IF(P117&lt;&gt;0,O117/P117,"")</f>
      </c>
      <c r="T117" s="29">
        <v>113.5</v>
      </c>
      <c r="U117" s="29">
        <v>21</v>
      </c>
      <c r="V117" s="29">
        <v>388</v>
      </c>
      <c r="W117" s="29">
        <v>20</v>
      </c>
      <c r="X117" s="29"/>
      <c r="Y117" s="30" t="s">
        <v>337</v>
      </c>
      <c r="Z117" s="31">
        <f>IF(W117&lt;&gt;0,V117/W117,"")</f>
        <v>19.4</v>
      </c>
      <c r="AA117" s="26">
        <v>83</v>
      </c>
      <c r="AB117" s="26">
        <v>10</v>
      </c>
      <c r="AC117" s="26">
        <v>357</v>
      </c>
      <c r="AD117" s="26">
        <v>17</v>
      </c>
      <c r="AE117" s="26"/>
      <c r="AF117" s="27" t="s">
        <v>338</v>
      </c>
      <c r="AG117" s="28">
        <f>IF(AD117&lt;&gt;0,AC117/AD117,"")</f>
        <v>21</v>
      </c>
      <c r="AH117" s="34">
        <v>27</v>
      </c>
      <c r="AI117" s="34">
        <v>6</v>
      </c>
      <c r="AJ117" s="34">
        <v>63</v>
      </c>
      <c r="AK117" s="34">
        <v>10</v>
      </c>
      <c r="AL117" s="34">
        <v>1</v>
      </c>
      <c r="AM117" s="34" t="s">
        <v>336</v>
      </c>
      <c r="AN117" s="35">
        <f>IF(AK117&lt;&gt;0,AJ117/AK117,"")</f>
        <v>6.3</v>
      </c>
      <c r="AO117" s="36">
        <v>7</v>
      </c>
      <c r="AP117" s="36">
        <v>1</v>
      </c>
      <c r="AQ117" s="36">
        <v>40</v>
      </c>
      <c r="AR117" s="36">
        <v>1</v>
      </c>
      <c r="AS117" s="36"/>
      <c r="AT117" s="48" t="s">
        <v>339</v>
      </c>
      <c r="AU117" s="37">
        <f>IF(AR117&lt;&gt;0,AQ117/AR117,"")</f>
        <v>40</v>
      </c>
      <c r="AV117" s="38"/>
      <c r="AW117" s="38"/>
      <c r="AX117" s="39"/>
      <c r="AY117" s="40"/>
      <c r="AZ117" s="40"/>
      <c r="BA117" s="40"/>
      <c r="BB117" s="39">
        <f>IF(AY117&lt;&gt;0,AX117/AY117,"")</f>
      </c>
      <c r="BC117" s="41"/>
      <c r="BD117" s="41"/>
      <c r="BI117" s="41"/>
      <c r="BN117" s="41"/>
      <c r="BO117" s="43"/>
      <c r="BP117" s="43"/>
      <c r="BQ117" s="43"/>
      <c r="BR117" s="44"/>
      <c r="BS117" s="41"/>
      <c r="BT117" s="45"/>
      <c r="BU117" s="45"/>
      <c r="BV117" s="45"/>
      <c r="BW117" s="45"/>
      <c r="BX117" s="41"/>
      <c r="BY117" s="46"/>
      <c r="BZ117" s="46"/>
      <c r="CA117" s="46"/>
      <c r="CB117" s="19"/>
      <c r="CC117" s="41"/>
      <c r="CD117" s="18"/>
      <c r="CE117" s="47"/>
      <c r="CF117" s="41"/>
      <c r="CJ117" s="41"/>
      <c r="CK117" s="41"/>
      <c r="CL117" s="41"/>
      <c r="CQ117" s="41"/>
      <c r="CV117" s="41"/>
      <c r="CW117" s="43"/>
      <c r="CX117" s="43"/>
      <c r="CY117" s="43"/>
      <c r="CZ117" s="44"/>
      <c r="DA117" s="41"/>
      <c r="DB117" s="45"/>
      <c r="DC117" s="45"/>
      <c r="DD117" s="45"/>
      <c r="DE117" s="45"/>
      <c r="DF117" s="41"/>
      <c r="DG117" s="46"/>
      <c r="DH117" s="46"/>
      <c r="DI117" s="46"/>
      <c r="DJ117" s="19"/>
      <c r="DK117" s="41"/>
      <c r="DL117" s="18"/>
      <c r="DM117" s="47"/>
      <c r="DN117" s="41"/>
      <c r="DR117" s="41"/>
      <c r="DS117" s="41"/>
      <c r="DT117" s="41"/>
      <c r="DY117" s="41"/>
      <c r="ED117" s="41"/>
      <c r="EE117" s="43"/>
      <c r="EF117" s="43"/>
      <c r="EG117" s="43"/>
      <c r="EH117" s="44"/>
      <c r="EI117" s="41"/>
      <c r="EJ117" s="45"/>
      <c r="EK117" s="45"/>
      <c r="EL117" s="45"/>
      <c r="EM117" s="45"/>
      <c r="EN117" s="41"/>
      <c r="EO117" s="46"/>
      <c r="EP117" s="46"/>
      <c r="EQ117" s="46"/>
      <c r="ER117" s="19"/>
      <c r="ES117" s="41"/>
      <c r="ET117" s="18"/>
      <c r="EU117" s="47"/>
      <c r="EV117" s="41"/>
      <c r="EZ117" s="41"/>
      <c r="FA117" s="41"/>
      <c r="FB117" s="41"/>
      <c r="FG117" s="41"/>
      <c r="FL117" s="41"/>
      <c r="FM117" s="43"/>
      <c r="FN117" s="43"/>
      <c r="FO117" s="43"/>
      <c r="FP117" s="44"/>
      <c r="FQ117" s="41"/>
      <c r="FR117" s="45"/>
      <c r="FS117" s="45"/>
      <c r="FT117" s="45"/>
      <c r="FU117" s="45"/>
      <c r="FV117" s="41"/>
      <c r="FW117" s="46"/>
      <c r="FX117" s="46"/>
      <c r="FY117" s="46"/>
      <c r="FZ117" s="19"/>
      <c r="GA117" s="41"/>
      <c r="GB117" s="18"/>
      <c r="GC117" s="47"/>
      <c r="GD117" s="41"/>
      <c r="GH117" s="41"/>
      <c r="GI117" s="41"/>
      <c r="GJ117" s="41"/>
      <c r="GO117" s="41"/>
      <c r="GT117" s="41"/>
      <c r="GU117" s="43"/>
      <c r="GV117" s="43"/>
      <c r="GW117" s="43"/>
      <c r="GX117" s="44"/>
      <c r="GY117" s="41"/>
      <c r="GZ117" s="45"/>
      <c r="HA117" s="45"/>
      <c r="HB117" s="45"/>
      <c r="HC117" s="45"/>
      <c r="HD117" s="41"/>
      <c r="HE117" s="46"/>
      <c r="HF117" s="46"/>
      <c r="HG117" s="46"/>
      <c r="HH117" s="19"/>
      <c r="HI117" s="41"/>
      <c r="HJ117" s="18"/>
      <c r="HK117" s="47"/>
      <c r="HL117" s="41"/>
      <c r="HP117" s="41"/>
      <c r="HQ117" s="41"/>
      <c r="HR117" s="41"/>
      <c r="HW117" s="41"/>
      <c r="IB117" s="41"/>
      <c r="IC117" s="43"/>
      <c r="ID117" s="43"/>
      <c r="IE117" s="43"/>
      <c r="IF117" s="44"/>
      <c r="IG117" s="41"/>
      <c r="IH117" s="45"/>
      <c r="II117" s="45"/>
      <c r="IJ117" s="45"/>
      <c r="IK117" s="45"/>
      <c r="IL117" s="41"/>
      <c r="IM117" s="46"/>
      <c r="IN117" s="46"/>
      <c r="IO117" s="46"/>
      <c r="IP117" s="19"/>
      <c r="IQ117" s="41"/>
      <c r="IR117" s="18"/>
      <c r="IS117" s="47"/>
      <c r="IT117" s="41"/>
    </row>
    <row r="118" spans="1:254" s="42" customFormat="1" ht="12.75">
      <c r="A118" s="20" t="s">
        <v>340</v>
      </c>
      <c r="B118" s="20"/>
      <c r="C118" s="21"/>
      <c r="D118" s="22">
        <f>IF(MOD(SUM($M118+$T118+$AA118+$AH118+$AO118+$AV118),1)&gt;=0.6,INT(SUM($M118+$T118+$AA118+$AH118+$AO118+$AV118))+1+MOD(SUM($M118+$T118+$AA118+$AH118+$AO118+$AV118),1)-0.6,SUM($M118+$T118+$AA118+$AH118+$AO118+$AV118))</f>
        <v>8</v>
      </c>
      <c r="E118" s="23">
        <f>$N118+$U118+$AB118+$AI118+$AP118+$AW118</f>
        <v>2</v>
      </c>
      <c r="F118" s="24">
        <f>$O118+$V118+$AC118+$AJ118+$AQ118+$AX118</f>
        <v>23</v>
      </c>
      <c r="G118" s="23">
        <f>$P118+$W118+$AD118+$AK118+$AR118+$AY118</f>
        <v>1</v>
      </c>
      <c r="H118" s="23">
        <f>$Q118+X118+AE118+AL118+AS118+AZ118</f>
        <v>0</v>
      </c>
      <c r="I118" s="25" t="s">
        <v>341</v>
      </c>
      <c r="J118" s="22">
        <f>IF(G118&lt;&gt;0,F118/G118,"")</f>
        <v>23</v>
      </c>
      <c r="K118" s="22">
        <f>IF(D118&lt;&gt;0,F118/D118,"")</f>
        <v>2.875</v>
      </c>
      <c r="L118" s="22">
        <f>IF(G118&lt;&gt;0,(INT(D118)*6+(10*(D118-INT(D118))))/G118,"")</f>
        <v>48</v>
      </c>
      <c r="M118" s="26"/>
      <c r="N118" s="26"/>
      <c r="O118" s="26"/>
      <c r="P118" s="26"/>
      <c r="Q118" s="26"/>
      <c r="R118" s="26"/>
      <c r="S118" s="28">
        <f>IF(P118&lt;&gt;0,O118/P118,"")</f>
      </c>
      <c r="T118" s="29"/>
      <c r="U118" s="29"/>
      <c r="V118" s="29"/>
      <c r="W118" s="29"/>
      <c r="X118" s="29"/>
      <c r="Y118" s="29"/>
      <c r="Z118" s="31">
        <f>IF(W118&lt;&gt;0,V118/W118,"")</f>
      </c>
      <c r="AA118" s="32"/>
      <c r="AB118" s="32"/>
      <c r="AC118" s="32"/>
      <c r="AD118" s="33"/>
      <c r="AE118" s="33"/>
      <c r="AF118" s="33"/>
      <c r="AG118" s="28">
        <f>IF(AD118&lt;&gt;0,AC118/AD118,"")</f>
      </c>
      <c r="AH118" s="34">
        <v>8</v>
      </c>
      <c r="AI118" s="34">
        <v>2</v>
      </c>
      <c r="AJ118" s="34">
        <v>23</v>
      </c>
      <c r="AK118" s="34">
        <v>1</v>
      </c>
      <c r="AL118" s="34"/>
      <c r="AM118" s="34" t="s">
        <v>341</v>
      </c>
      <c r="AN118" s="35">
        <f>IF(AK118&lt;&gt;0,AJ118/AK118,"")</f>
        <v>23</v>
      </c>
      <c r="AO118" s="36"/>
      <c r="AP118" s="36"/>
      <c r="AQ118" s="36"/>
      <c r="AR118" s="36"/>
      <c r="AS118" s="36"/>
      <c r="AT118" s="36"/>
      <c r="AU118" s="37">
        <f>IF(AR118&lt;&gt;0,AQ118/AR118,"")</f>
      </c>
      <c r="AV118" s="38"/>
      <c r="AW118" s="38"/>
      <c r="AX118" s="39"/>
      <c r="AY118" s="40"/>
      <c r="AZ118" s="40"/>
      <c r="BA118" s="40"/>
      <c r="BB118" s="39">
        <f>IF(AY118&lt;&gt;0,AX118/AY118,"")</f>
      </c>
      <c r="BC118" s="41"/>
      <c r="BD118" s="41"/>
      <c r="BI118" s="41"/>
      <c r="BN118" s="41"/>
      <c r="BO118" s="43"/>
      <c r="BP118" s="43"/>
      <c r="BQ118" s="43"/>
      <c r="BR118" s="44"/>
      <c r="BS118" s="41"/>
      <c r="BT118" s="45"/>
      <c r="BU118" s="45"/>
      <c r="BV118" s="45"/>
      <c r="BW118" s="45"/>
      <c r="BX118" s="41"/>
      <c r="BY118" s="46"/>
      <c r="BZ118" s="46"/>
      <c r="CA118" s="46"/>
      <c r="CB118" s="19"/>
      <c r="CC118" s="41"/>
      <c r="CD118" s="18"/>
      <c r="CE118" s="47"/>
      <c r="CF118" s="41"/>
      <c r="CJ118" s="41"/>
      <c r="CK118" s="41"/>
      <c r="CL118" s="41"/>
      <c r="CQ118" s="41"/>
      <c r="CV118" s="41"/>
      <c r="CW118" s="43"/>
      <c r="CX118" s="43"/>
      <c r="CY118" s="43"/>
      <c r="CZ118" s="44"/>
      <c r="DA118" s="41"/>
      <c r="DB118" s="45"/>
      <c r="DC118" s="45"/>
      <c r="DD118" s="45"/>
      <c r="DE118" s="45"/>
      <c r="DF118" s="41"/>
      <c r="DG118" s="46"/>
      <c r="DH118" s="46"/>
      <c r="DI118" s="46"/>
      <c r="DJ118" s="19"/>
      <c r="DK118" s="41"/>
      <c r="DL118" s="18"/>
      <c r="DM118" s="47"/>
      <c r="DN118" s="41"/>
      <c r="DR118" s="41"/>
      <c r="DS118" s="41"/>
      <c r="DT118" s="41"/>
      <c r="DY118" s="41"/>
      <c r="ED118" s="41"/>
      <c r="EE118" s="43"/>
      <c r="EF118" s="43"/>
      <c r="EG118" s="43"/>
      <c r="EH118" s="44"/>
      <c r="EI118" s="41"/>
      <c r="EJ118" s="45"/>
      <c r="EK118" s="45"/>
      <c r="EL118" s="45"/>
      <c r="EM118" s="45"/>
      <c r="EN118" s="41"/>
      <c r="EO118" s="46"/>
      <c r="EP118" s="46"/>
      <c r="EQ118" s="46"/>
      <c r="ER118" s="19"/>
      <c r="ES118" s="41"/>
      <c r="ET118" s="18"/>
      <c r="EU118" s="47"/>
      <c r="EV118" s="41"/>
      <c r="EZ118" s="41"/>
      <c r="FA118" s="41"/>
      <c r="FB118" s="41"/>
      <c r="FG118" s="41"/>
      <c r="FL118" s="41"/>
      <c r="FM118" s="43"/>
      <c r="FN118" s="43"/>
      <c r="FO118" s="43"/>
      <c r="FP118" s="44"/>
      <c r="FQ118" s="41"/>
      <c r="FR118" s="45"/>
      <c r="FS118" s="45"/>
      <c r="FT118" s="45"/>
      <c r="FU118" s="45"/>
      <c r="FV118" s="41"/>
      <c r="FW118" s="46"/>
      <c r="FX118" s="46"/>
      <c r="FY118" s="46"/>
      <c r="FZ118" s="19"/>
      <c r="GA118" s="41"/>
      <c r="GB118" s="18"/>
      <c r="GC118" s="47"/>
      <c r="GD118" s="41"/>
      <c r="GH118" s="41"/>
      <c r="GI118" s="41"/>
      <c r="GJ118" s="41"/>
      <c r="GO118" s="41"/>
      <c r="GT118" s="41"/>
      <c r="GU118" s="43"/>
      <c r="GV118" s="43"/>
      <c r="GW118" s="43"/>
      <c r="GX118" s="44"/>
      <c r="GY118" s="41"/>
      <c r="GZ118" s="45"/>
      <c r="HA118" s="45"/>
      <c r="HB118" s="45"/>
      <c r="HC118" s="45"/>
      <c r="HD118" s="41"/>
      <c r="HE118" s="46"/>
      <c r="HF118" s="46"/>
      <c r="HG118" s="46"/>
      <c r="HH118" s="19"/>
      <c r="HI118" s="41"/>
      <c r="HJ118" s="18"/>
      <c r="HK118" s="47"/>
      <c r="HL118" s="41"/>
      <c r="HP118" s="41"/>
      <c r="HQ118" s="41"/>
      <c r="HR118" s="41"/>
      <c r="HW118" s="41"/>
      <c r="IB118" s="41"/>
      <c r="IC118" s="43"/>
      <c r="ID118" s="43"/>
      <c r="IE118" s="43"/>
      <c r="IF118" s="44"/>
      <c r="IG118" s="41"/>
      <c r="IH118" s="45"/>
      <c r="II118" s="45"/>
      <c r="IJ118" s="45"/>
      <c r="IK118" s="45"/>
      <c r="IL118" s="41"/>
      <c r="IM118" s="46"/>
      <c r="IN118" s="46"/>
      <c r="IO118" s="46"/>
      <c r="IP118" s="19"/>
      <c r="IQ118" s="41"/>
      <c r="IR118" s="18"/>
      <c r="IS118" s="47"/>
      <c r="IT118" s="41"/>
    </row>
    <row r="119" spans="1:254" s="42" customFormat="1" ht="12.75">
      <c r="A119" s="20" t="s">
        <v>342</v>
      </c>
      <c r="B119" s="20"/>
      <c r="C119" s="21"/>
      <c r="D119" s="22">
        <f>IF(MOD(SUM($M119+$T119+$AA119+$AH119+$AO119+$AV119),1)&gt;=0.6,INT(SUM($M119+$T119+$AA119+$AH119+$AO119+$AV119))+1+MOD(SUM($M119+$T119+$AA119+$AH119+$AO119+$AV119),1)-0.6,SUM($M119+$T119+$AA119+$AH119+$AO119+$AV119))</f>
        <v>337.5</v>
      </c>
      <c r="E119" s="23">
        <f>$N119+$U119+$AB119+$AI119+$AP119+$AW119</f>
        <v>51</v>
      </c>
      <c r="F119" s="24">
        <f>$O119+$V119+$AC119+$AJ119+$AQ119+$AX119</f>
        <v>1310</v>
      </c>
      <c r="G119" s="23">
        <f>$P119+$W119+$AD119+$AK119+$AR119+$AY119</f>
        <v>44</v>
      </c>
      <c r="H119" s="23">
        <f>$Q119+X119+AE119+AL119+AS119+AZ119</f>
        <v>1</v>
      </c>
      <c r="I119" s="25" t="s">
        <v>343</v>
      </c>
      <c r="J119" s="22">
        <f>IF(G119&lt;&gt;0,F119/G119,"")</f>
        <v>29.772727272727273</v>
      </c>
      <c r="K119" s="22">
        <f>IF(D119&lt;&gt;0,F119/D119,"")</f>
        <v>3.8814814814814813</v>
      </c>
      <c r="L119" s="22">
        <f>IF(G119&lt;&gt;0,(INT(D119)*6+(10*(D119-INT(D119))))/G119,"")</f>
        <v>46.06818181818182</v>
      </c>
      <c r="M119" s="26">
        <v>63</v>
      </c>
      <c r="N119" s="26">
        <v>7</v>
      </c>
      <c r="O119" s="26">
        <v>257</v>
      </c>
      <c r="P119" s="26">
        <v>6</v>
      </c>
      <c r="Q119" s="26"/>
      <c r="R119" s="27" t="s">
        <v>344</v>
      </c>
      <c r="S119" s="28">
        <f>IF(P119&lt;&gt;0,O119/P119,"")</f>
        <v>42.833333333333336</v>
      </c>
      <c r="T119" s="29">
        <v>63.3</v>
      </c>
      <c r="U119" s="29">
        <v>13</v>
      </c>
      <c r="V119" s="29">
        <v>293</v>
      </c>
      <c r="W119" s="29">
        <v>13</v>
      </c>
      <c r="X119" s="29">
        <v>1</v>
      </c>
      <c r="Y119" s="30" t="s">
        <v>343</v>
      </c>
      <c r="Z119" s="31">
        <f>IF(W119&lt;&gt;0,V119/W119,"")</f>
        <v>22.53846153846154</v>
      </c>
      <c r="AA119" s="32">
        <v>192.2</v>
      </c>
      <c r="AB119" s="32">
        <v>25</v>
      </c>
      <c r="AC119" s="32">
        <v>726</v>
      </c>
      <c r="AD119" s="33">
        <v>22</v>
      </c>
      <c r="AE119" s="33"/>
      <c r="AF119" s="33" t="s">
        <v>345</v>
      </c>
      <c r="AG119" s="28">
        <f>IF(AD119&lt;&gt;0,AC119/AD119,"")</f>
        <v>33</v>
      </c>
      <c r="AH119" s="34">
        <v>19</v>
      </c>
      <c r="AI119" s="34">
        <v>6</v>
      </c>
      <c r="AJ119" s="34">
        <v>34</v>
      </c>
      <c r="AK119" s="34">
        <v>3</v>
      </c>
      <c r="AL119" s="34"/>
      <c r="AM119" s="34" t="s">
        <v>346</v>
      </c>
      <c r="AN119" s="35">
        <f>IF(AK119&lt;&gt;0,AJ119/AK119,"")</f>
        <v>11.333333333333334</v>
      </c>
      <c r="AO119" s="36"/>
      <c r="AP119" s="36"/>
      <c r="AQ119" s="36"/>
      <c r="AR119" s="36"/>
      <c r="AS119" s="36"/>
      <c r="AT119" s="36"/>
      <c r="AU119" s="37">
        <f>IF(AR119&lt;&gt;0,AQ119/AR119,"")</f>
      </c>
      <c r="AV119" s="38"/>
      <c r="AW119" s="38"/>
      <c r="AX119" s="39"/>
      <c r="AY119" s="40"/>
      <c r="AZ119" s="40"/>
      <c r="BA119" s="40"/>
      <c r="BB119" s="39">
        <f>IF(AY119&lt;&gt;0,AX119/AY119,"")</f>
      </c>
      <c r="BC119" s="41"/>
      <c r="BD119" s="41"/>
      <c r="BI119" s="41"/>
      <c r="BN119" s="41"/>
      <c r="BO119" s="43"/>
      <c r="BP119" s="43"/>
      <c r="BQ119" s="43"/>
      <c r="BR119" s="44"/>
      <c r="BS119" s="41"/>
      <c r="BT119" s="45"/>
      <c r="BU119" s="45"/>
      <c r="BV119" s="45"/>
      <c r="BW119" s="45"/>
      <c r="BX119" s="41"/>
      <c r="BY119" s="46"/>
      <c r="BZ119" s="46"/>
      <c r="CA119" s="46"/>
      <c r="CB119" s="19"/>
      <c r="CC119" s="41"/>
      <c r="CD119" s="18"/>
      <c r="CE119" s="47"/>
      <c r="CF119" s="41"/>
      <c r="CJ119" s="41"/>
      <c r="CK119" s="41"/>
      <c r="CL119" s="41"/>
      <c r="CQ119" s="41"/>
      <c r="CV119" s="41"/>
      <c r="CW119" s="43"/>
      <c r="CX119" s="43"/>
      <c r="CY119" s="43"/>
      <c r="CZ119" s="44"/>
      <c r="DA119" s="41"/>
      <c r="DB119" s="45"/>
      <c r="DC119" s="45"/>
      <c r="DD119" s="45"/>
      <c r="DE119" s="45"/>
      <c r="DF119" s="41"/>
      <c r="DG119" s="46"/>
      <c r="DH119" s="46"/>
      <c r="DI119" s="46"/>
      <c r="DJ119" s="19"/>
      <c r="DK119" s="41"/>
      <c r="DL119" s="18"/>
      <c r="DM119" s="47"/>
      <c r="DN119" s="41"/>
      <c r="DR119" s="41"/>
      <c r="DS119" s="41"/>
      <c r="DT119" s="41"/>
      <c r="DY119" s="41"/>
      <c r="ED119" s="41"/>
      <c r="EE119" s="43"/>
      <c r="EF119" s="43"/>
      <c r="EG119" s="43"/>
      <c r="EH119" s="44"/>
      <c r="EI119" s="41"/>
      <c r="EJ119" s="45"/>
      <c r="EK119" s="45"/>
      <c r="EL119" s="45"/>
      <c r="EM119" s="45"/>
      <c r="EN119" s="41"/>
      <c r="EO119" s="46"/>
      <c r="EP119" s="46"/>
      <c r="EQ119" s="46"/>
      <c r="ER119" s="19"/>
      <c r="ES119" s="41"/>
      <c r="ET119" s="18"/>
      <c r="EU119" s="47"/>
      <c r="EV119" s="41"/>
      <c r="EZ119" s="41"/>
      <c r="FA119" s="41"/>
      <c r="FB119" s="41"/>
      <c r="FG119" s="41"/>
      <c r="FL119" s="41"/>
      <c r="FM119" s="43"/>
      <c r="FN119" s="43"/>
      <c r="FO119" s="43"/>
      <c r="FP119" s="44"/>
      <c r="FQ119" s="41"/>
      <c r="FR119" s="45"/>
      <c r="FS119" s="45"/>
      <c r="FT119" s="45"/>
      <c r="FU119" s="45"/>
      <c r="FV119" s="41"/>
      <c r="FW119" s="46"/>
      <c r="FX119" s="46"/>
      <c r="FY119" s="46"/>
      <c r="FZ119" s="19"/>
      <c r="GA119" s="41"/>
      <c r="GB119" s="18"/>
      <c r="GC119" s="47"/>
      <c r="GD119" s="41"/>
      <c r="GH119" s="41"/>
      <c r="GI119" s="41"/>
      <c r="GJ119" s="41"/>
      <c r="GO119" s="41"/>
      <c r="GT119" s="41"/>
      <c r="GU119" s="43"/>
      <c r="GV119" s="43"/>
      <c r="GW119" s="43"/>
      <c r="GX119" s="44"/>
      <c r="GY119" s="41"/>
      <c r="GZ119" s="45"/>
      <c r="HA119" s="45"/>
      <c r="HB119" s="45"/>
      <c r="HC119" s="45"/>
      <c r="HD119" s="41"/>
      <c r="HE119" s="46"/>
      <c r="HF119" s="46"/>
      <c r="HG119" s="46"/>
      <c r="HH119" s="19"/>
      <c r="HI119" s="41"/>
      <c r="HJ119" s="18"/>
      <c r="HK119" s="47"/>
      <c r="HL119" s="41"/>
      <c r="HP119" s="41"/>
      <c r="HQ119" s="41"/>
      <c r="HR119" s="41"/>
      <c r="HW119" s="41"/>
      <c r="IB119" s="41"/>
      <c r="IC119" s="43"/>
      <c r="ID119" s="43"/>
      <c r="IE119" s="43"/>
      <c r="IF119" s="44"/>
      <c r="IG119" s="41"/>
      <c r="IH119" s="45"/>
      <c r="II119" s="45"/>
      <c r="IJ119" s="45"/>
      <c r="IK119" s="45"/>
      <c r="IL119" s="41"/>
      <c r="IM119" s="46"/>
      <c r="IN119" s="46"/>
      <c r="IO119" s="46"/>
      <c r="IP119" s="19"/>
      <c r="IQ119" s="41"/>
      <c r="IR119" s="18"/>
      <c r="IS119" s="47"/>
      <c r="IT119" s="41"/>
    </row>
    <row r="120" spans="1:254" s="42" customFormat="1" ht="12.75">
      <c r="A120" s="20" t="s">
        <v>347</v>
      </c>
      <c r="B120" s="20"/>
      <c r="C120" s="21"/>
      <c r="D120" s="22">
        <f>IF(MOD(SUM($M120+$T120+$AA120+$AH120+$AO120+$AV120),1)&gt;=0.6,INT(SUM($M120+$T120+$AA120+$AH120+$AO120+$AV120))+1+MOD(SUM($M120+$T120+$AA120+$AH120+$AO120+$AV120),1)-0.6,SUM($M120+$T120+$AA120+$AH120+$AO120+$AV120))</f>
        <v>3195.1000000000004</v>
      </c>
      <c r="E120" s="23">
        <f>$N120+$U120+$AB120+$AI120+$AP120+$AW120</f>
        <v>879</v>
      </c>
      <c r="F120" s="24">
        <f>$O120+$V120+$AC120+$AJ120+$AQ120+$AX120</f>
        <v>8261</v>
      </c>
      <c r="G120" s="23">
        <f>$P120+$W120+$AD120+$AK120+$AR120+$AY120</f>
        <v>516</v>
      </c>
      <c r="H120" s="23">
        <f>$Q120+X120+AE120+AL120+AS120+AZ120</f>
        <v>11</v>
      </c>
      <c r="I120" s="25" t="s">
        <v>348</v>
      </c>
      <c r="J120" s="22">
        <f>IF(G120&lt;&gt;0,F120/G120,"")</f>
        <v>16.00968992248062</v>
      </c>
      <c r="K120" s="22">
        <f>IF(D120&lt;&gt;0,F120/D120,"")</f>
        <v>2.5855215799192512</v>
      </c>
      <c r="L120" s="22">
        <f>IF(G120&lt;&gt;0,(INT(D120)*6+(10*(D120-INT(D120))))/G120,"")</f>
        <v>37.153100775193806</v>
      </c>
      <c r="M120" s="26">
        <v>2243.4</v>
      </c>
      <c r="N120" s="26">
        <v>651</v>
      </c>
      <c r="O120" s="26">
        <v>5765</v>
      </c>
      <c r="P120" s="26">
        <v>323</v>
      </c>
      <c r="Q120" s="26">
        <v>8</v>
      </c>
      <c r="R120" s="27" t="s">
        <v>348</v>
      </c>
      <c r="S120" s="28">
        <f>IF(P120&lt;&gt;0,O120/P120,"")</f>
        <v>17.848297213622292</v>
      </c>
      <c r="T120" s="29">
        <v>668.2</v>
      </c>
      <c r="U120" s="29">
        <v>170</v>
      </c>
      <c r="V120" s="29">
        <v>1635</v>
      </c>
      <c r="W120" s="29">
        <v>119</v>
      </c>
      <c r="X120" s="29">
        <v>1</v>
      </c>
      <c r="Y120" s="30" t="s">
        <v>349</v>
      </c>
      <c r="Z120" s="31">
        <f>IF(W120&lt;&gt;0,V120/W120,"")</f>
        <v>13.739495798319327</v>
      </c>
      <c r="AA120" s="32">
        <f>210.3+20</f>
        <v>230.3</v>
      </c>
      <c r="AB120" s="32">
        <f>45+2</f>
        <v>47</v>
      </c>
      <c r="AC120" s="32">
        <f>635+76</f>
        <v>711</v>
      </c>
      <c r="AD120" s="33">
        <f>51+3</f>
        <v>54</v>
      </c>
      <c r="AE120" s="33">
        <v>2</v>
      </c>
      <c r="AF120" s="33" t="s">
        <v>350</v>
      </c>
      <c r="AG120" s="28">
        <f>IF(AD120&lt;&gt;0,AC120/AD120,"")</f>
        <v>13.166666666666666</v>
      </c>
      <c r="AH120" s="34">
        <v>53.2</v>
      </c>
      <c r="AI120" s="34">
        <v>11</v>
      </c>
      <c r="AJ120" s="34">
        <v>150</v>
      </c>
      <c r="AK120" s="34">
        <v>20</v>
      </c>
      <c r="AL120" s="34"/>
      <c r="AM120" s="34" t="s">
        <v>351</v>
      </c>
      <c r="AN120" s="35">
        <f>IF(AK120&lt;&gt;0,AJ120/AK120,"")</f>
        <v>7.5</v>
      </c>
      <c r="AO120" s="36"/>
      <c r="AP120" s="36"/>
      <c r="AQ120" s="36"/>
      <c r="AR120" s="36"/>
      <c r="AS120" s="36"/>
      <c r="AT120" s="36"/>
      <c r="AU120" s="37">
        <f>IF(AR120&lt;&gt;0,AQ120/AR120,"")</f>
      </c>
      <c r="AV120" s="38"/>
      <c r="AW120" s="38"/>
      <c r="AX120" s="39"/>
      <c r="AY120" s="40"/>
      <c r="AZ120" s="40"/>
      <c r="BA120" s="40"/>
      <c r="BB120" s="39">
        <f>IF(AY120&lt;&gt;0,AX120/AY120,"")</f>
      </c>
      <c r="BC120" s="41"/>
      <c r="BD120" s="41"/>
      <c r="BI120" s="41"/>
      <c r="BN120" s="41"/>
      <c r="BO120" s="43"/>
      <c r="BP120" s="43"/>
      <c r="BQ120" s="43"/>
      <c r="BR120" s="44"/>
      <c r="BS120" s="41"/>
      <c r="BT120" s="45"/>
      <c r="BU120" s="45"/>
      <c r="BV120" s="45"/>
      <c r="BW120" s="45"/>
      <c r="BX120" s="41"/>
      <c r="BY120" s="46"/>
      <c r="BZ120" s="46"/>
      <c r="CA120" s="46"/>
      <c r="CB120" s="19"/>
      <c r="CC120" s="41"/>
      <c r="CD120" s="18"/>
      <c r="CE120" s="47"/>
      <c r="CF120" s="41"/>
      <c r="CJ120" s="41"/>
      <c r="CK120" s="41"/>
      <c r="CL120" s="41"/>
      <c r="CQ120" s="41"/>
      <c r="CV120" s="41"/>
      <c r="CW120" s="43"/>
      <c r="CX120" s="43"/>
      <c r="CY120" s="43"/>
      <c r="CZ120" s="44"/>
      <c r="DA120" s="41"/>
      <c r="DB120" s="45"/>
      <c r="DC120" s="45"/>
      <c r="DD120" s="45"/>
      <c r="DE120" s="45"/>
      <c r="DF120" s="41"/>
      <c r="DG120" s="46"/>
      <c r="DH120" s="46"/>
      <c r="DI120" s="46"/>
      <c r="DJ120" s="19"/>
      <c r="DK120" s="41"/>
      <c r="DL120" s="18"/>
      <c r="DM120" s="47"/>
      <c r="DN120" s="41"/>
      <c r="DR120" s="41"/>
      <c r="DS120" s="41"/>
      <c r="DT120" s="41"/>
      <c r="DY120" s="41"/>
      <c r="ED120" s="41"/>
      <c r="EE120" s="43"/>
      <c r="EF120" s="43"/>
      <c r="EG120" s="43"/>
      <c r="EH120" s="44"/>
      <c r="EI120" s="41"/>
      <c r="EJ120" s="45"/>
      <c r="EK120" s="45"/>
      <c r="EL120" s="45"/>
      <c r="EM120" s="45"/>
      <c r="EN120" s="41"/>
      <c r="EO120" s="46"/>
      <c r="EP120" s="46"/>
      <c r="EQ120" s="46"/>
      <c r="ER120" s="19"/>
      <c r="ES120" s="41"/>
      <c r="ET120" s="18"/>
      <c r="EU120" s="47"/>
      <c r="EV120" s="41"/>
      <c r="EZ120" s="41"/>
      <c r="FA120" s="41"/>
      <c r="FB120" s="41"/>
      <c r="FG120" s="41"/>
      <c r="FL120" s="41"/>
      <c r="FM120" s="43"/>
      <c r="FN120" s="43"/>
      <c r="FO120" s="43"/>
      <c r="FP120" s="44"/>
      <c r="FQ120" s="41"/>
      <c r="FR120" s="45"/>
      <c r="FS120" s="45"/>
      <c r="FT120" s="45"/>
      <c r="FU120" s="45"/>
      <c r="FV120" s="41"/>
      <c r="FW120" s="46"/>
      <c r="FX120" s="46"/>
      <c r="FY120" s="46"/>
      <c r="FZ120" s="19"/>
      <c r="GA120" s="41"/>
      <c r="GB120" s="18"/>
      <c r="GC120" s="47"/>
      <c r="GD120" s="41"/>
      <c r="GH120" s="41"/>
      <c r="GI120" s="41"/>
      <c r="GJ120" s="41"/>
      <c r="GO120" s="41"/>
      <c r="GT120" s="41"/>
      <c r="GU120" s="43"/>
      <c r="GV120" s="43"/>
      <c r="GW120" s="43"/>
      <c r="GX120" s="44"/>
      <c r="GY120" s="41"/>
      <c r="GZ120" s="45"/>
      <c r="HA120" s="45"/>
      <c r="HB120" s="45"/>
      <c r="HC120" s="45"/>
      <c r="HD120" s="41"/>
      <c r="HE120" s="46"/>
      <c r="HF120" s="46"/>
      <c r="HG120" s="46"/>
      <c r="HH120" s="19"/>
      <c r="HI120" s="41"/>
      <c r="HJ120" s="18"/>
      <c r="HK120" s="47"/>
      <c r="HL120" s="41"/>
      <c r="HP120" s="41"/>
      <c r="HQ120" s="41"/>
      <c r="HR120" s="41"/>
      <c r="HW120" s="41"/>
      <c r="IB120" s="41"/>
      <c r="IC120" s="43"/>
      <c r="ID120" s="43"/>
      <c r="IE120" s="43"/>
      <c r="IF120" s="44"/>
      <c r="IG120" s="41"/>
      <c r="IH120" s="45"/>
      <c r="II120" s="45"/>
      <c r="IJ120" s="45"/>
      <c r="IK120" s="45"/>
      <c r="IL120" s="41"/>
      <c r="IM120" s="46"/>
      <c r="IN120" s="46"/>
      <c r="IO120" s="46"/>
      <c r="IP120" s="19"/>
      <c r="IQ120" s="41"/>
      <c r="IR120" s="18"/>
      <c r="IS120" s="47"/>
      <c r="IT120" s="41"/>
    </row>
    <row r="121" spans="1:254" s="42" customFormat="1" ht="12.75">
      <c r="A121" s="20" t="s">
        <v>352</v>
      </c>
      <c r="B121" s="20"/>
      <c r="C121" s="21"/>
      <c r="D121" s="22">
        <f>IF(MOD(SUM($M121+$T121+$AA121+$AH121+$AO121+$AV121),1)&gt;=0.6,INT(SUM($M121+$T121+$AA121+$AH121+$AO121+$AV121))+1+MOD(SUM($M121+$T121+$AA121+$AH121+$AO121+$AV121),1)-0.6,SUM($M121+$T121+$AA121+$AH121+$AO121+$AV121))</f>
        <v>129.20000000000002</v>
      </c>
      <c r="E121" s="23">
        <f>$N121+$U121+$AB121+$AI121+$AP121+$AW121</f>
        <v>13</v>
      </c>
      <c r="F121" s="24">
        <f>$O121+$V121+$AC121+$AJ121+$AQ121+$AX121</f>
        <v>481</v>
      </c>
      <c r="G121" s="23">
        <f>$P121+$W121+$AD121+$AK121+$AR121+$AY121</f>
        <v>24</v>
      </c>
      <c r="H121" s="23">
        <f>$Q121+X121+AE121+AL121+AS121+AZ121</f>
        <v>0</v>
      </c>
      <c r="I121" s="25" t="s">
        <v>353</v>
      </c>
      <c r="J121" s="22">
        <f>IF(G121&lt;&gt;0,F121/G121,"")</f>
        <v>20.041666666666668</v>
      </c>
      <c r="K121" s="22">
        <f>IF(D121&lt;&gt;0,F121/D121,"")</f>
        <v>3.7229102167182657</v>
      </c>
      <c r="L121" s="22">
        <f>IF(G121&lt;&gt;0,(INT(D121)*6+(10*(D121-INT(D121))))/G121,"")</f>
        <v>32.33333333333334</v>
      </c>
      <c r="M121" s="26">
        <v>11</v>
      </c>
      <c r="N121" s="26">
        <v>0</v>
      </c>
      <c r="O121" s="26">
        <v>38</v>
      </c>
      <c r="P121" s="26">
        <v>3</v>
      </c>
      <c r="Q121" s="26"/>
      <c r="R121" s="27" t="s">
        <v>354</v>
      </c>
      <c r="S121" s="28">
        <f>IF(P121&lt;&gt;0,O121/P121,"")</f>
        <v>12.666666666666666</v>
      </c>
      <c r="T121" s="29">
        <v>24</v>
      </c>
      <c r="U121" s="29">
        <v>5</v>
      </c>
      <c r="V121" s="29">
        <v>116</v>
      </c>
      <c r="W121" s="29">
        <v>1</v>
      </c>
      <c r="X121" s="29"/>
      <c r="Y121" s="30" t="s">
        <v>355</v>
      </c>
      <c r="Z121" s="31">
        <f>IF(W121&lt;&gt;0,V121/W121,"")</f>
        <v>116</v>
      </c>
      <c r="AA121" s="32">
        <f>(22.1+11)+25.5</f>
        <v>58.6</v>
      </c>
      <c r="AB121" s="32">
        <v>4</v>
      </c>
      <c r="AC121" s="32">
        <f>(55+18)+127</f>
        <v>200</v>
      </c>
      <c r="AD121" s="33">
        <v>11</v>
      </c>
      <c r="AE121" s="33"/>
      <c r="AF121" s="33" t="s">
        <v>356</v>
      </c>
      <c r="AG121" s="28">
        <f>IF(AD121&lt;&gt;0,AC121/AD121,"")</f>
        <v>18.181818181818183</v>
      </c>
      <c r="AH121" s="34">
        <v>35.2</v>
      </c>
      <c r="AI121" s="34">
        <v>4</v>
      </c>
      <c r="AJ121" s="34">
        <v>127</v>
      </c>
      <c r="AK121" s="34">
        <v>9</v>
      </c>
      <c r="AL121" s="34"/>
      <c r="AM121" s="34" t="s">
        <v>353</v>
      </c>
      <c r="AN121" s="35">
        <f>IF(AK121&lt;&gt;0,AJ121/AK121,"")</f>
        <v>14.11111111111111</v>
      </c>
      <c r="AO121" s="36"/>
      <c r="AP121" s="36"/>
      <c r="AQ121" s="36"/>
      <c r="AR121" s="36"/>
      <c r="AS121" s="36"/>
      <c r="AT121" s="36"/>
      <c r="AU121" s="37">
        <f>IF(AR121&lt;&gt;0,AQ121/AR121,"")</f>
      </c>
      <c r="AV121" s="38"/>
      <c r="AW121" s="38"/>
      <c r="AX121" s="39"/>
      <c r="AY121" s="40"/>
      <c r="AZ121" s="40"/>
      <c r="BA121" s="40"/>
      <c r="BB121" s="39">
        <f>IF(AY121&lt;&gt;0,AX121/AY121,"")</f>
      </c>
      <c r="BC121" s="41"/>
      <c r="BD121" s="41"/>
      <c r="BI121" s="41"/>
      <c r="BN121" s="41"/>
      <c r="BO121" s="43"/>
      <c r="BP121" s="43"/>
      <c r="BQ121" s="43"/>
      <c r="BR121" s="44"/>
      <c r="BS121" s="41"/>
      <c r="BT121" s="45"/>
      <c r="BU121" s="45"/>
      <c r="BV121" s="45"/>
      <c r="BW121" s="45"/>
      <c r="BX121" s="41"/>
      <c r="BY121" s="46"/>
      <c r="BZ121" s="46"/>
      <c r="CA121" s="46"/>
      <c r="CB121" s="19"/>
      <c r="CC121" s="41"/>
      <c r="CD121" s="18"/>
      <c r="CE121" s="47"/>
      <c r="CF121" s="41"/>
      <c r="CJ121" s="41"/>
      <c r="CK121" s="41"/>
      <c r="CL121" s="41"/>
      <c r="CQ121" s="41"/>
      <c r="CV121" s="41"/>
      <c r="CW121" s="43"/>
      <c r="CX121" s="43"/>
      <c r="CY121" s="43"/>
      <c r="CZ121" s="44"/>
      <c r="DA121" s="41"/>
      <c r="DB121" s="45"/>
      <c r="DC121" s="45"/>
      <c r="DD121" s="45"/>
      <c r="DE121" s="45"/>
      <c r="DF121" s="41"/>
      <c r="DG121" s="46"/>
      <c r="DH121" s="46"/>
      <c r="DI121" s="46"/>
      <c r="DJ121" s="19"/>
      <c r="DK121" s="41"/>
      <c r="DL121" s="18"/>
      <c r="DM121" s="47"/>
      <c r="DN121" s="41"/>
      <c r="DR121" s="41"/>
      <c r="DS121" s="41"/>
      <c r="DT121" s="41"/>
      <c r="DY121" s="41"/>
      <c r="ED121" s="41"/>
      <c r="EE121" s="43"/>
      <c r="EF121" s="43"/>
      <c r="EG121" s="43"/>
      <c r="EH121" s="44"/>
      <c r="EI121" s="41"/>
      <c r="EJ121" s="45"/>
      <c r="EK121" s="45"/>
      <c r="EL121" s="45"/>
      <c r="EM121" s="45"/>
      <c r="EN121" s="41"/>
      <c r="EO121" s="46"/>
      <c r="EP121" s="46"/>
      <c r="EQ121" s="46"/>
      <c r="ER121" s="19"/>
      <c r="ES121" s="41"/>
      <c r="ET121" s="18"/>
      <c r="EU121" s="47"/>
      <c r="EV121" s="41"/>
      <c r="EZ121" s="41"/>
      <c r="FA121" s="41"/>
      <c r="FB121" s="41"/>
      <c r="FG121" s="41"/>
      <c r="FL121" s="41"/>
      <c r="FM121" s="43"/>
      <c r="FN121" s="43"/>
      <c r="FO121" s="43"/>
      <c r="FP121" s="44"/>
      <c r="FQ121" s="41"/>
      <c r="FR121" s="45"/>
      <c r="FS121" s="45"/>
      <c r="FT121" s="45"/>
      <c r="FU121" s="45"/>
      <c r="FV121" s="41"/>
      <c r="FW121" s="46"/>
      <c r="FX121" s="46"/>
      <c r="FY121" s="46"/>
      <c r="FZ121" s="19"/>
      <c r="GA121" s="41"/>
      <c r="GB121" s="18"/>
      <c r="GC121" s="47"/>
      <c r="GD121" s="41"/>
      <c r="GH121" s="41"/>
      <c r="GI121" s="41"/>
      <c r="GJ121" s="41"/>
      <c r="GO121" s="41"/>
      <c r="GT121" s="41"/>
      <c r="GU121" s="43"/>
      <c r="GV121" s="43"/>
      <c r="GW121" s="43"/>
      <c r="GX121" s="44"/>
      <c r="GY121" s="41"/>
      <c r="GZ121" s="45"/>
      <c r="HA121" s="45"/>
      <c r="HB121" s="45"/>
      <c r="HC121" s="45"/>
      <c r="HD121" s="41"/>
      <c r="HE121" s="46"/>
      <c r="HF121" s="46"/>
      <c r="HG121" s="46"/>
      <c r="HH121" s="19"/>
      <c r="HI121" s="41"/>
      <c r="HJ121" s="18"/>
      <c r="HK121" s="47"/>
      <c r="HL121" s="41"/>
      <c r="HP121" s="41"/>
      <c r="HQ121" s="41"/>
      <c r="HR121" s="41"/>
      <c r="HW121" s="41"/>
      <c r="IB121" s="41"/>
      <c r="IC121" s="43"/>
      <c r="ID121" s="43"/>
      <c r="IE121" s="43"/>
      <c r="IF121" s="44"/>
      <c r="IG121" s="41"/>
      <c r="IH121" s="45"/>
      <c r="II121" s="45"/>
      <c r="IJ121" s="45"/>
      <c r="IK121" s="45"/>
      <c r="IL121" s="41"/>
      <c r="IM121" s="46"/>
      <c r="IN121" s="46"/>
      <c r="IO121" s="46"/>
      <c r="IP121" s="19"/>
      <c r="IQ121" s="41"/>
      <c r="IR121" s="18"/>
      <c r="IS121" s="47"/>
      <c r="IT121" s="41"/>
    </row>
    <row r="122" spans="1:254" s="42" customFormat="1" ht="12.75">
      <c r="A122" s="20" t="s">
        <v>357</v>
      </c>
      <c r="B122" s="20"/>
      <c r="C122" s="21"/>
      <c r="D122" s="22">
        <f>IF(MOD(SUM($M122+$T122+$AA122+$AH122+$AO122+$AV122),1)&gt;=0.6,INT(SUM($M122+$T122+$AA122+$AH122+$AO122+$AV122))+1+MOD(SUM($M122+$T122+$AA122+$AH122+$AO122+$AV122),1)-0.6,SUM($M122+$T122+$AA122+$AH122+$AO122+$AV122))</f>
        <v>302.2</v>
      </c>
      <c r="E122" s="23">
        <f>$N122+$U122+$AB122+$AI122+$AP122+$AW122</f>
        <v>19</v>
      </c>
      <c r="F122" s="24">
        <f>$O122+$V122+$AC122+$AJ122+$AQ122+$AX122</f>
        <v>924</v>
      </c>
      <c r="G122" s="23">
        <f>$P122+$W122+$AD122+$AK122+$AR122+$AY122</f>
        <v>42</v>
      </c>
      <c r="H122" s="23">
        <f>$Q122+X122+AE122+AL122+AS122+AZ122</f>
        <v>0</v>
      </c>
      <c r="I122" s="25" t="s">
        <v>358</v>
      </c>
      <c r="J122" s="22">
        <f>IF(G122&lt;&gt;0,F122/G122,"")</f>
        <v>22</v>
      </c>
      <c r="K122" s="22">
        <f>IF(D122&lt;&gt;0,F122/D122,"")</f>
        <v>3.0575777630708143</v>
      </c>
      <c r="L122" s="22">
        <f>IF(G122&lt;&gt;0,(INT(D122)*6+(10*(D122-INT(D122))))/G122,"")</f>
        <v>43.19047619047619</v>
      </c>
      <c r="M122" s="26"/>
      <c r="N122" s="26"/>
      <c r="O122" s="26"/>
      <c r="P122" s="26"/>
      <c r="Q122" s="26"/>
      <c r="R122" s="26"/>
      <c r="S122" s="28">
        <f>IF(P122&lt;&gt;0,O122/P122,"")</f>
      </c>
      <c r="T122" s="29">
        <v>36.5</v>
      </c>
      <c r="U122" s="29">
        <v>4</v>
      </c>
      <c r="V122" s="29">
        <v>186</v>
      </c>
      <c r="W122" s="29">
        <v>12</v>
      </c>
      <c r="X122" s="29"/>
      <c r="Y122" s="30" t="s">
        <v>358</v>
      </c>
      <c r="Z122" s="31">
        <f>IF(W122&lt;&gt;0,V122/W122,"")</f>
        <v>15.5</v>
      </c>
      <c r="AA122" s="32">
        <v>259.3</v>
      </c>
      <c r="AB122" s="32">
        <v>15</v>
      </c>
      <c r="AC122" s="32">
        <v>719</v>
      </c>
      <c r="AD122" s="33">
        <v>29</v>
      </c>
      <c r="AE122" s="33"/>
      <c r="AF122" s="33" t="s">
        <v>359</v>
      </c>
      <c r="AG122" s="28">
        <f>IF(AD122&lt;&gt;0,AC122/AD122,"")</f>
        <v>24.79310344827586</v>
      </c>
      <c r="AH122" s="34">
        <v>2</v>
      </c>
      <c r="AI122" s="34">
        <v>0</v>
      </c>
      <c r="AJ122" s="34">
        <v>8</v>
      </c>
      <c r="AK122" s="34">
        <v>0</v>
      </c>
      <c r="AL122" s="34"/>
      <c r="AM122" s="34" t="s">
        <v>360</v>
      </c>
      <c r="AN122" s="35">
        <f>IF(AK122&lt;&gt;0,AJ122/AK122,"")</f>
      </c>
      <c r="AO122" s="36">
        <v>4</v>
      </c>
      <c r="AP122" s="36">
        <v>0</v>
      </c>
      <c r="AQ122" s="36">
        <v>11</v>
      </c>
      <c r="AR122" s="36">
        <v>1</v>
      </c>
      <c r="AS122" s="36"/>
      <c r="AT122" s="48" t="s">
        <v>122</v>
      </c>
      <c r="AU122" s="37">
        <f>IF(AR122&lt;&gt;0,AQ122/AR122,"")</f>
        <v>11</v>
      </c>
      <c r="AV122" s="38"/>
      <c r="AW122" s="38"/>
      <c r="AX122" s="39"/>
      <c r="AY122" s="40"/>
      <c r="AZ122" s="40"/>
      <c r="BA122" s="40"/>
      <c r="BB122" s="39">
        <f>IF(AY122&lt;&gt;0,AX122/AY122,"")</f>
      </c>
      <c r="BC122" s="41"/>
      <c r="BD122" s="41"/>
      <c r="BI122" s="41"/>
      <c r="BN122" s="41"/>
      <c r="BO122" s="43"/>
      <c r="BP122" s="43"/>
      <c r="BQ122" s="43"/>
      <c r="BR122" s="44"/>
      <c r="BS122" s="41"/>
      <c r="BT122" s="45"/>
      <c r="BU122" s="45"/>
      <c r="BV122" s="45"/>
      <c r="BW122" s="45"/>
      <c r="BX122" s="41"/>
      <c r="BY122" s="46"/>
      <c r="BZ122" s="46"/>
      <c r="CA122" s="46"/>
      <c r="CB122" s="19"/>
      <c r="CC122" s="41"/>
      <c r="CD122" s="18"/>
      <c r="CE122" s="47"/>
      <c r="CF122" s="41"/>
      <c r="CJ122" s="41"/>
      <c r="CK122" s="41"/>
      <c r="CL122" s="41"/>
      <c r="CQ122" s="41"/>
      <c r="CV122" s="41"/>
      <c r="CW122" s="43"/>
      <c r="CX122" s="43"/>
      <c r="CY122" s="43"/>
      <c r="CZ122" s="44"/>
      <c r="DA122" s="41"/>
      <c r="DB122" s="45"/>
      <c r="DC122" s="45"/>
      <c r="DD122" s="45"/>
      <c r="DE122" s="45"/>
      <c r="DF122" s="41"/>
      <c r="DG122" s="46"/>
      <c r="DH122" s="46"/>
      <c r="DI122" s="46"/>
      <c r="DJ122" s="19"/>
      <c r="DK122" s="41"/>
      <c r="DL122" s="18"/>
      <c r="DM122" s="47"/>
      <c r="DN122" s="41"/>
      <c r="DR122" s="41"/>
      <c r="DS122" s="41"/>
      <c r="DT122" s="41"/>
      <c r="DY122" s="41"/>
      <c r="ED122" s="41"/>
      <c r="EE122" s="43"/>
      <c r="EF122" s="43"/>
      <c r="EG122" s="43"/>
      <c r="EH122" s="44"/>
      <c r="EI122" s="41"/>
      <c r="EJ122" s="45"/>
      <c r="EK122" s="45"/>
      <c r="EL122" s="45"/>
      <c r="EM122" s="45"/>
      <c r="EN122" s="41"/>
      <c r="EO122" s="46"/>
      <c r="EP122" s="46"/>
      <c r="EQ122" s="46"/>
      <c r="ER122" s="19"/>
      <c r="ES122" s="41"/>
      <c r="ET122" s="18"/>
      <c r="EU122" s="47"/>
      <c r="EV122" s="41"/>
      <c r="EZ122" s="41"/>
      <c r="FA122" s="41"/>
      <c r="FB122" s="41"/>
      <c r="FG122" s="41"/>
      <c r="FL122" s="41"/>
      <c r="FM122" s="43"/>
      <c r="FN122" s="43"/>
      <c r="FO122" s="43"/>
      <c r="FP122" s="44"/>
      <c r="FQ122" s="41"/>
      <c r="FR122" s="45"/>
      <c r="FS122" s="45"/>
      <c r="FT122" s="45"/>
      <c r="FU122" s="45"/>
      <c r="FV122" s="41"/>
      <c r="FW122" s="46"/>
      <c r="FX122" s="46"/>
      <c r="FY122" s="46"/>
      <c r="FZ122" s="19"/>
      <c r="GA122" s="41"/>
      <c r="GB122" s="18"/>
      <c r="GC122" s="47"/>
      <c r="GD122" s="41"/>
      <c r="GH122" s="41"/>
      <c r="GI122" s="41"/>
      <c r="GJ122" s="41"/>
      <c r="GO122" s="41"/>
      <c r="GT122" s="41"/>
      <c r="GU122" s="43"/>
      <c r="GV122" s="43"/>
      <c r="GW122" s="43"/>
      <c r="GX122" s="44"/>
      <c r="GY122" s="41"/>
      <c r="GZ122" s="45"/>
      <c r="HA122" s="45"/>
      <c r="HB122" s="45"/>
      <c r="HC122" s="45"/>
      <c r="HD122" s="41"/>
      <c r="HE122" s="46"/>
      <c r="HF122" s="46"/>
      <c r="HG122" s="46"/>
      <c r="HH122" s="19"/>
      <c r="HI122" s="41"/>
      <c r="HJ122" s="18"/>
      <c r="HK122" s="47"/>
      <c r="HL122" s="41"/>
      <c r="HP122" s="41"/>
      <c r="HQ122" s="41"/>
      <c r="HR122" s="41"/>
      <c r="HW122" s="41"/>
      <c r="IB122" s="41"/>
      <c r="IC122" s="43"/>
      <c r="ID122" s="43"/>
      <c r="IE122" s="43"/>
      <c r="IF122" s="44"/>
      <c r="IG122" s="41"/>
      <c r="IH122" s="45"/>
      <c r="II122" s="45"/>
      <c r="IJ122" s="45"/>
      <c r="IK122" s="45"/>
      <c r="IL122" s="41"/>
      <c r="IM122" s="46"/>
      <c r="IN122" s="46"/>
      <c r="IO122" s="46"/>
      <c r="IP122" s="19"/>
      <c r="IQ122" s="41"/>
      <c r="IR122" s="18"/>
      <c r="IS122" s="47"/>
      <c r="IT122" s="41"/>
    </row>
    <row r="123" spans="1:254" s="42" customFormat="1" ht="12.75">
      <c r="A123" s="20" t="s">
        <v>361</v>
      </c>
      <c r="B123" s="20"/>
      <c r="C123" s="21"/>
      <c r="D123" s="22">
        <f>IF(MOD(SUM($M123+$T123+$AA123+$AH123+$AO123+$AV123),1)&gt;=0.6,INT(SUM($M123+$T123+$AA123+$AH123+$AO123+$AV123))+1+MOD(SUM($M123+$T123+$AA123+$AH123+$AO123+$AV123),1)-0.6,SUM($M123+$T123+$AA123+$AH123+$AO123+$AV123))</f>
        <v>191.3</v>
      </c>
      <c r="E123" s="23">
        <f>$N123+$U123+$AB123+$AI123+$AP123+$AW123</f>
        <v>24</v>
      </c>
      <c r="F123" s="24">
        <f>$O123+$V123+$AC123+$AJ123+$AQ123+$AX123</f>
        <v>851</v>
      </c>
      <c r="G123" s="23">
        <f>$P123+$W123+$AD123+$AK123+$AR123+$AY123</f>
        <v>31</v>
      </c>
      <c r="H123" s="23">
        <f>$Q123+X123+AE123+AL123+AS123+AZ123</f>
        <v>1</v>
      </c>
      <c r="I123" s="25" t="s">
        <v>362</v>
      </c>
      <c r="J123" s="22">
        <f>IF(G123&lt;&gt;0,F123/G123,"")</f>
        <v>27.451612903225808</v>
      </c>
      <c r="K123" s="22">
        <f>IF(D123&lt;&gt;0,F123/D123,"")</f>
        <v>4.448510193413487</v>
      </c>
      <c r="L123" s="22">
        <f>IF(G123&lt;&gt;0,(INT(D123)*6+(10*(D123-INT(D123))))/G123,"")</f>
        <v>37.064516129032256</v>
      </c>
      <c r="M123" s="26"/>
      <c r="N123" s="26"/>
      <c r="O123" s="26"/>
      <c r="P123" s="26"/>
      <c r="Q123" s="26"/>
      <c r="R123" s="26"/>
      <c r="S123" s="28">
        <f>IF(P123&lt;&gt;0,O123/P123,"")</f>
      </c>
      <c r="T123" s="29"/>
      <c r="U123" s="29"/>
      <c r="V123" s="29"/>
      <c r="W123" s="29"/>
      <c r="X123" s="29"/>
      <c r="Y123" s="29"/>
      <c r="Z123" s="31">
        <f>IF(W123&lt;&gt;0,V123/W123,"")</f>
      </c>
      <c r="AA123" s="32">
        <v>164.5</v>
      </c>
      <c r="AB123" s="32">
        <v>22</v>
      </c>
      <c r="AC123" s="32">
        <v>740</v>
      </c>
      <c r="AD123" s="33">
        <v>25</v>
      </c>
      <c r="AE123" s="33"/>
      <c r="AF123" s="33" t="s">
        <v>363</v>
      </c>
      <c r="AG123" s="28">
        <f>IF(AD123&lt;&gt;0,AC123/AD123,"")</f>
        <v>29.6</v>
      </c>
      <c r="AH123" s="34">
        <v>26.4</v>
      </c>
      <c r="AI123" s="34">
        <v>2</v>
      </c>
      <c r="AJ123" s="34">
        <v>111</v>
      </c>
      <c r="AK123" s="34">
        <v>6</v>
      </c>
      <c r="AL123" s="34">
        <v>1</v>
      </c>
      <c r="AM123" s="34" t="s">
        <v>362</v>
      </c>
      <c r="AN123" s="35">
        <f>IF(AK123&lt;&gt;0,AJ123/AK123,"")</f>
        <v>18.5</v>
      </c>
      <c r="AO123" s="36"/>
      <c r="AP123" s="36"/>
      <c r="AQ123" s="36"/>
      <c r="AR123" s="36"/>
      <c r="AS123" s="36"/>
      <c r="AT123" s="36"/>
      <c r="AU123" s="37">
        <f>IF(AR123&lt;&gt;0,AQ123/AR123,"")</f>
      </c>
      <c r="AV123" s="38"/>
      <c r="AW123" s="38"/>
      <c r="AX123" s="39"/>
      <c r="AY123" s="40"/>
      <c r="AZ123" s="40"/>
      <c r="BA123" s="40"/>
      <c r="BB123" s="39">
        <f>IF(AY123&lt;&gt;0,AX123/AY123,"")</f>
      </c>
      <c r="BC123" s="41"/>
      <c r="BD123" s="41"/>
      <c r="BI123" s="41"/>
      <c r="BN123" s="41"/>
      <c r="BO123" s="43"/>
      <c r="BP123" s="43"/>
      <c r="BQ123" s="43"/>
      <c r="BR123" s="44"/>
      <c r="BS123" s="41"/>
      <c r="BT123" s="45"/>
      <c r="BU123" s="45"/>
      <c r="BV123" s="45"/>
      <c r="BW123" s="45"/>
      <c r="BX123" s="41"/>
      <c r="BY123" s="46"/>
      <c r="BZ123" s="46"/>
      <c r="CA123" s="46"/>
      <c r="CB123" s="19"/>
      <c r="CC123" s="41"/>
      <c r="CD123" s="18"/>
      <c r="CE123" s="47"/>
      <c r="CF123" s="41"/>
      <c r="CJ123" s="41"/>
      <c r="CK123" s="41"/>
      <c r="CL123" s="41"/>
      <c r="CQ123" s="41"/>
      <c r="CV123" s="41"/>
      <c r="CW123" s="43"/>
      <c r="CX123" s="43"/>
      <c r="CY123" s="43"/>
      <c r="CZ123" s="44"/>
      <c r="DA123" s="41"/>
      <c r="DB123" s="45"/>
      <c r="DC123" s="45"/>
      <c r="DD123" s="45"/>
      <c r="DE123" s="45"/>
      <c r="DF123" s="41"/>
      <c r="DG123" s="46"/>
      <c r="DH123" s="46"/>
      <c r="DI123" s="46"/>
      <c r="DJ123" s="19"/>
      <c r="DK123" s="41"/>
      <c r="DL123" s="18"/>
      <c r="DM123" s="47"/>
      <c r="DN123" s="41"/>
      <c r="DR123" s="41"/>
      <c r="DS123" s="41"/>
      <c r="DT123" s="41"/>
      <c r="DY123" s="41"/>
      <c r="ED123" s="41"/>
      <c r="EE123" s="43"/>
      <c r="EF123" s="43"/>
      <c r="EG123" s="43"/>
      <c r="EH123" s="44"/>
      <c r="EI123" s="41"/>
      <c r="EJ123" s="45"/>
      <c r="EK123" s="45"/>
      <c r="EL123" s="45"/>
      <c r="EM123" s="45"/>
      <c r="EN123" s="41"/>
      <c r="EO123" s="46"/>
      <c r="EP123" s="46"/>
      <c r="EQ123" s="46"/>
      <c r="ER123" s="19"/>
      <c r="ES123" s="41"/>
      <c r="ET123" s="18"/>
      <c r="EU123" s="47"/>
      <c r="EV123" s="41"/>
      <c r="EZ123" s="41"/>
      <c r="FA123" s="41"/>
      <c r="FB123" s="41"/>
      <c r="FG123" s="41"/>
      <c r="FL123" s="41"/>
      <c r="FM123" s="43"/>
      <c r="FN123" s="43"/>
      <c r="FO123" s="43"/>
      <c r="FP123" s="44"/>
      <c r="FQ123" s="41"/>
      <c r="FR123" s="45"/>
      <c r="FS123" s="45"/>
      <c r="FT123" s="45"/>
      <c r="FU123" s="45"/>
      <c r="FV123" s="41"/>
      <c r="FW123" s="46"/>
      <c r="FX123" s="46"/>
      <c r="FY123" s="46"/>
      <c r="FZ123" s="19"/>
      <c r="GA123" s="41"/>
      <c r="GB123" s="18"/>
      <c r="GC123" s="47"/>
      <c r="GD123" s="41"/>
      <c r="GH123" s="41"/>
      <c r="GI123" s="41"/>
      <c r="GJ123" s="41"/>
      <c r="GO123" s="41"/>
      <c r="GT123" s="41"/>
      <c r="GU123" s="43"/>
      <c r="GV123" s="43"/>
      <c r="GW123" s="43"/>
      <c r="GX123" s="44"/>
      <c r="GY123" s="41"/>
      <c r="GZ123" s="45"/>
      <c r="HA123" s="45"/>
      <c r="HB123" s="45"/>
      <c r="HC123" s="45"/>
      <c r="HD123" s="41"/>
      <c r="HE123" s="46"/>
      <c r="HF123" s="46"/>
      <c r="HG123" s="46"/>
      <c r="HH123" s="19"/>
      <c r="HI123" s="41"/>
      <c r="HJ123" s="18"/>
      <c r="HK123" s="47"/>
      <c r="HL123" s="41"/>
      <c r="HP123" s="41"/>
      <c r="HQ123" s="41"/>
      <c r="HR123" s="41"/>
      <c r="HW123" s="41"/>
      <c r="IB123" s="41"/>
      <c r="IC123" s="43"/>
      <c r="ID123" s="43"/>
      <c r="IE123" s="43"/>
      <c r="IF123" s="44"/>
      <c r="IG123" s="41"/>
      <c r="IH123" s="45"/>
      <c r="II123" s="45"/>
      <c r="IJ123" s="45"/>
      <c r="IK123" s="45"/>
      <c r="IL123" s="41"/>
      <c r="IM123" s="46"/>
      <c r="IN123" s="46"/>
      <c r="IO123" s="46"/>
      <c r="IP123" s="19"/>
      <c r="IQ123" s="41"/>
      <c r="IR123" s="18"/>
      <c r="IS123" s="47"/>
      <c r="IT123" s="41"/>
    </row>
    <row r="124" spans="1:254" s="42" customFormat="1" ht="12.75">
      <c r="A124" s="20" t="s">
        <v>364</v>
      </c>
      <c r="B124" s="20"/>
      <c r="C124" s="21">
        <v>362</v>
      </c>
      <c r="D124" s="22">
        <f>IF(MOD(SUM($M124+$T124+$AA124+$AH124+$AO124+$AV124),1)&gt;=0.6,INT(SUM($M124+$T124+$AA124+$AH124+$AO124+$AV124))+1+MOD(SUM($M124+$T124+$AA124+$AH124+$AO124+$AV124),1)-0.6,SUM($M124+$T124+$AA124+$AH124+$AO124+$AV124))</f>
        <v>15</v>
      </c>
      <c r="E124" s="23">
        <f>$N124+$U124+$AB124+$AI124+$AP124+$AW124</f>
        <v>0</v>
      </c>
      <c r="F124" s="24">
        <f>$O124+$V124+$AC124+$AJ124+$AQ124+$AX124</f>
        <v>81</v>
      </c>
      <c r="G124" s="23">
        <f>$P124+$W124+$AD124+$AK124+$AR124+$AY124</f>
        <v>0</v>
      </c>
      <c r="H124" s="23">
        <f>$Q124+X124+AE124+AL124+AS124+AZ124</f>
        <v>0</v>
      </c>
      <c r="I124" s="25" t="s">
        <v>365</v>
      </c>
      <c r="J124" s="22">
        <f>IF(G124&lt;&gt;0,F124/G124,"")</f>
      </c>
      <c r="K124" s="22">
        <f>IF(D124&lt;&gt;0,F124/D124,"")</f>
        <v>5.4</v>
      </c>
      <c r="L124" s="22">
        <f>IF(G124&lt;&gt;0,(INT(D124)*6+(10*(D124-INT(D124))))/G124,"")</f>
      </c>
      <c r="M124" s="26">
        <v>7</v>
      </c>
      <c r="N124" s="26">
        <v>0</v>
      </c>
      <c r="O124" s="26">
        <v>37</v>
      </c>
      <c r="P124" s="26">
        <v>0</v>
      </c>
      <c r="Q124" s="26"/>
      <c r="R124" s="27" t="s">
        <v>365</v>
      </c>
      <c r="S124" s="28">
        <f>IF(P124&lt;&gt;0,O124/P124,"")</f>
      </c>
      <c r="T124" s="29">
        <v>8</v>
      </c>
      <c r="U124" s="29">
        <v>0</v>
      </c>
      <c r="V124" s="29">
        <v>44</v>
      </c>
      <c r="W124" s="29">
        <v>0</v>
      </c>
      <c r="X124" s="29"/>
      <c r="Y124" s="30" t="s">
        <v>366</v>
      </c>
      <c r="Z124" s="31">
        <f>IF(W124&lt;&gt;0,V124/W124,"")</f>
      </c>
      <c r="AA124" s="32"/>
      <c r="AB124" s="32"/>
      <c r="AC124" s="32"/>
      <c r="AD124" s="33"/>
      <c r="AE124" s="33"/>
      <c r="AF124" s="33"/>
      <c r="AG124" s="28">
        <f>IF(AD124&lt;&gt;0,AC124/AD124,"")</f>
      </c>
      <c r="AH124" s="34"/>
      <c r="AI124" s="34"/>
      <c r="AJ124" s="34"/>
      <c r="AK124" s="34"/>
      <c r="AL124" s="34"/>
      <c r="AM124" s="34"/>
      <c r="AN124" s="35">
        <f>IF(AK124&lt;&gt;0,AJ124/AK124,"")</f>
      </c>
      <c r="AO124" s="36"/>
      <c r="AP124" s="36"/>
      <c r="AQ124" s="36"/>
      <c r="AR124" s="36"/>
      <c r="AS124" s="36"/>
      <c r="AT124" s="36"/>
      <c r="AU124" s="37">
        <f>IF(AR124&lt;&gt;0,AQ124/AR124,"")</f>
      </c>
      <c r="AV124" s="38"/>
      <c r="AW124" s="38"/>
      <c r="AX124" s="39"/>
      <c r="AY124" s="40"/>
      <c r="AZ124" s="40"/>
      <c r="BA124" s="40"/>
      <c r="BB124" s="39">
        <f>IF(AY124&lt;&gt;0,AX124/AY124,"")</f>
      </c>
      <c r="BC124" s="41"/>
      <c r="BD124" s="41"/>
      <c r="BI124" s="41"/>
      <c r="BN124" s="41"/>
      <c r="BO124" s="43"/>
      <c r="BP124" s="43"/>
      <c r="BQ124" s="43"/>
      <c r="BR124" s="44"/>
      <c r="BS124" s="41"/>
      <c r="BT124" s="45"/>
      <c r="BU124" s="45"/>
      <c r="BV124" s="45"/>
      <c r="BW124" s="45"/>
      <c r="BX124" s="41"/>
      <c r="BY124" s="46"/>
      <c r="BZ124" s="46"/>
      <c r="CA124" s="46"/>
      <c r="CB124" s="19"/>
      <c r="CC124" s="41"/>
      <c r="CD124" s="18"/>
      <c r="CE124" s="47"/>
      <c r="CF124" s="41"/>
      <c r="CJ124" s="41"/>
      <c r="CK124" s="41"/>
      <c r="CL124" s="41"/>
      <c r="CQ124" s="41"/>
      <c r="CV124" s="41"/>
      <c r="CW124" s="43"/>
      <c r="CX124" s="43"/>
      <c r="CY124" s="43"/>
      <c r="CZ124" s="44"/>
      <c r="DA124" s="41"/>
      <c r="DB124" s="45"/>
      <c r="DC124" s="45"/>
      <c r="DD124" s="45"/>
      <c r="DE124" s="45"/>
      <c r="DF124" s="41"/>
      <c r="DG124" s="46"/>
      <c r="DH124" s="46"/>
      <c r="DI124" s="46"/>
      <c r="DJ124" s="19"/>
      <c r="DK124" s="41"/>
      <c r="DL124" s="18"/>
      <c r="DM124" s="47"/>
      <c r="DN124" s="41"/>
      <c r="DR124" s="41"/>
      <c r="DS124" s="41"/>
      <c r="DT124" s="41"/>
      <c r="DY124" s="41"/>
      <c r="ED124" s="41"/>
      <c r="EE124" s="43"/>
      <c r="EF124" s="43"/>
      <c r="EG124" s="43"/>
      <c r="EH124" s="44"/>
      <c r="EI124" s="41"/>
      <c r="EJ124" s="45"/>
      <c r="EK124" s="45"/>
      <c r="EL124" s="45"/>
      <c r="EM124" s="45"/>
      <c r="EN124" s="41"/>
      <c r="EO124" s="46"/>
      <c r="EP124" s="46"/>
      <c r="EQ124" s="46"/>
      <c r="ER124" s="19"/>
      <c r="ES124" s="41"/>
      <c r="ET124" s="18"/>
      <c r="EU124" s="47"/>
      <c r="EV124" s="41"/>
      <c r="EZ124" s="41"/>
      <c r="FA124" s="41"/>
      <c r="FB124" s="41"/>
      <c r="FG124" s="41"/>
      <c r="FL124" s="41"/>
      <c r="FM124" s="43"/>
      <c r="FN124" s="43"/>
      <c r="FO124" s="43"/>
      <c r="FP124" s="44"/>
      <c r="FQ124" s="41"/>
      <c r="FR124" s="45"/>
      <c r="FS124" s="45"/>
      <c r="FT124" s="45"/>
      <c r="FU124" s="45"/>
      <c r="FV124" s="41"/>
      <c r="FW124" s="46"/>
      <c r="FX124" s="46"/>
      <c r="FY124" s="46"/>
      <c r="FZ124" s="19"/>
      <c r="GA124" s="41"/>
      <c r="GB124" s="18"/>
      <c r="GC124" s="47"/>
      <c r="GD124" s="41"/>
      <c r="GH124" s="41"/>
      <c r="GI124" s="41"/>
      <c r="GJ124" s="41"/>
      <c r="GO124" s="41"/>
      <c r="GT124" s="41"/>
      <c r="GU124" s="43"/>
      <c r="GV124" s="43"/>
      <c r="GW124" s="43"/>
      <c r="GX124" s="44"/>
      <c r="GY124" s="41"/>
      <c r="GZ124" s="45"/>
      <c r="HA124" s="45"/>
      <c r="HB124" s="45"/>
      <c r="HC124" s="45"/>
      <c r="HD124" s="41"/>
      <c r="HE124" s="46"/>
      <c r="HF124" s="46"/>
      <c r="HG124" s="46"/>
      <c r="HH124" s="19"/>
      <c r="HI124" s="41"/>
      <c r="HJ124" s="18"/>
      <c r="HK124" s="47"/>
      <c r="HL124" s="41"/>
      <c r="HP124" s="41"/>
      <c r="HQ124" s="41"/>
      <c r="HR124" s="41"/>
      <c r="HW124" s="41"/>
      <c r="IB124" s="41"/>
      <c r="IC124" s="43"/>
      <c r="ID124" s="43"/>
      <c r="IE124" s="43"/>
      <c r="IF124" s="44"/>
      <c r="IG124" s="41"/>
      <c r="IH124" s="45"/>
      <c r="II124" s="45"/>
      <c r="IJ124" s="45"/>
      <c r="IK124" s="45"/>
      <c r="IL124" s="41"/>
      <c r="IM124" s="46"/>
      <c r="IN124" s="46"/>
      <c r="IO124" s="46"/>
      <c r="IP124" s="19"/>
      <c r="IQ124" s="41"/>
      <c r="IR124" s="18"/>
      <c r="IS124" s="47"/>
      <c r="IT124" s="41"/>
    </row>
    <row r="125" spans="1:254" s="42" customFormat="1" ht="12.75">
      <c r="A125" s="20" t="s">
        <v>367</v>
      </c>
      <c r="B125" s="20"/>
      <c r="C125" s="21"/>
      <c r="D125" s="22">
        <f>IF(MOD(SUM($M125+$T125+$AA125+$AH125+$AO125+$AV125),1)&gt;=0.6,INT(SUM($M125+$T125+$AA125+$AH125+$AO125+$AV125))+1+MOD(SUM($M125+$T125+$AA125+$AH125+$AO125+$AV125),1)-0.6,SUM($M125+$T125+$AA125+$AH125+$AO125+$AV125))</f>
        <v>662.5</v>
      </c>
      <c r="E125" s="23">
        <f>$N125+$U125+$AB125+$AI125+$AP125+$AW125</f>
        <v>60</v>
      </c>
      <c r="F125" s="24">
        <f>$O125+$V125+$AC125+$AJ125+$AQ125+$AX125</f>
        <v>2792</v>
      </c>
      <c r="G125" s="23">
        <f>$P125+$W125+$AD125+$AK125+$AR125+$AY125</f>
        <v>185</v>
      </c>
      <c r="H125" s="23">
        <f>$Q125+X125+AE125+AL125+AS125+AZ125</f>
        <v>10</v>
      </c>
      <c r="I125" s="25" t="s">
        <v>368</v>
      </c>
      <c r="J125" s="22">
        <f>IF(G125&lt;&gt;0,F125/G125,"")</f>
        <v>15.091891891891892</v>
      </c>
      <c r="K125" s="22">
        <f>IF(D125&lt;&gt;0,F125/D125,"")</f>
        <v>4.21433962264151</v>
      </c>
      <c r="L125" s="22">
        <f>IF(G125&lt;&gt;0,(INT(D125)*6+(10*(D125-INT(D125))))/G125,"")</f>
        <v>21.497297297297298</v>
      </c>
      <c r="M125" s="26">
        <v>4</v>
      </c>
      <c r="N125" s="26">
        <v>0</v>
      </c>
      <c r="O125" s="26">
        <v>19</v>
      </c>
      <c r="P125" s="26">
        <v>0</v>
      </c>
      <c r="Q125" s="26"/>
      <c r="R125" s="27" t="s">
        <v>74</v>
      </c>
      <c r="S125" s="28">
        <f>IF(P125&lt;&gt;0,O125/P125,"")</f>
      </c>
      <c r="T125" s="29">
        <v>17</v>
      </c>
      <c r="U125" s="29">
        <v>1</v>
      </c>
      <c r="V125" s="29">
        <v>86</v>
      </c>
      <c r="W125" s="29">
        <v>1</v>
      </c>
      <c r="X125" s="29"/>
      <c r="Y125" s="30" t="s">
        <v>369</v>
      </c>
      <c r="Z125" s="31">
        <f>IF(W125&lt;&gt;0,V125/W125,"")</f>
        <v>86</v>
      </c>
      <c r="AA125" s="32">
        <v>129.5</v>
      </c>
      <c r="AB125" s="32">
        <v>5</v>
      </c>
      <c r="AC125" s="32">
        <v>535</v>
      </c>
      <c r="AD125" s="33">
        <v>34</v>
      </c>
      <c r="AE125" s="33">
        <v>1</v>
      </c>
      <c r="AF125" s="33" t="s">
        <v>370</v>
      </c>
      <c r="AG125" s="28">
        <f>IF(AD125&lt;&gt;0,AC125/AD125,"")</f>
        <v>15.735294117647058</v>
      </c>
      <c r="AH125" s="34">
        <f>290.5+9</f>
        <v>299.5</v>
      </c>
      <c r="AI125" s="34">
        <f>34+1</f>
        <v>35</v>
      </c>
      <c r="AJ125" s="34">
        <f>1210+37</f>
        <v>1247</v>
      </c>
      <c r="AK125" s="34">
        <f>93+1</f>
        <v>94</v>
      </c>
      <c r="AL125" s="34">
        <v>7</v>
      </c>
      <c r="AM125" s="34" t="s">
        <v>368</v>
      </c>
      <c r="AN125" s="35">
        <f>IF(AK125&lt;&gt;0,AJ125/AK125,"")</f>
        <v>13.26595744680851</v>
      </c>
      <c r="AO125" s="36">
        <f>(133.1+27.2+27+20.2)+5</f>
        <v>212.49999999999997</v>
      </c>
      <c r="AP125" s="36">
        <v>19</v>
      </c>
      <c r="AQ125" s="36">
        <f>(563+99+154+82)+7</f>
        <v>905</v>
      </c>
      <c r="AR125" s="36">
        <f>(38+8+1+6)+3</f>
        <v>56</v>
      </c>
      <c r="AS125" s="36">
        <v>2</v>
      </c>
      <c r="AT125" s="48" t="s">
        <v>371</v>
      </c>
      <c r="AU125" s="37">
        <f>IF(AR125&lt;&gt;0,AQ125/AR125,"")</f>
        <v>16.160714285714285</v>
      </c>
      <c r="AV125" s="38"/>
      <c r="AW125" s="38"/>
      <c r="AX125" s="39"/>
      <c r="AY125" s="40"/>
      <c r="AZ125" s="40"/>
      <c r="BA125" s="40"/>
      <c r="BB125" s="39">
        <f>IF(AY125&lt;&gt;0,AX125/AY125,"")</f>
      </c>
      <c r="BC125" s="41"/>
      <c r="BD125" s="41"/>
      <c r="BI125" s="41"/>
      <c r="BN125" s="41"/>
      <c r="BO125" s="43"/>
      <c r="BP125" s="43"/>
      <c r="BQ125" s="43"/>
      <c r="BR125" s="44"/>
      <c r="BS125" s="41"/>
      <c r="BT125" s="45"/>
      <c r="BU125" s="45"/>
      <c r="BV125" s="45"/>
      <c r="BW125" s="45"/>
      <c r="BX125" s="41"/>
      <c r="BY125" s="46"/>
      <c r="BZ125" s="46"/>
      <c r="CA125" s="46"/>
      <c r="CB125" s="19"/>
      <c r="CC125" s="41"/>
      <c r="CD125" s="18"/>
      <c r="CE125" s="47"/>
      <c r="CF125" s="41"/>
      <c r="CJ125" s="41"/>
      <c r="CK125" s="41"/>
      <c r="CL125" s="41"/>
      <c r="CQ125" s="41"/>
      <c r="CV125" s="41"/>
      <c r="CW125" s="43"/>
      <c r="CX125" s="43"/>
      <c r="CY125" s="43"/>
      <c r="CZ125" s="44"/>
      <c r="DA125" s="41"/>
      <c r="DB125" s="45"/>
      <c r="DC125" s="45"/>
      <c r="DD125" s="45"/>
      <c r="DE125" s="45"/>
      <c r="DF125" s="41"/>
      <c r="DG125" s="46"/>
      <c r="DH125" s="46"/>
      <c r="DI125" s="46"/>
      <c r="DJ125" s="19"/>
      <c r="DK125" s="41"/>
      <c r="DL125" s="18"/>
      <c r="DM125" s="47"/>
      <c r="DN125" s="41"/>
      <c r="DR125" s="41"/>
      <c r="DS125" s="41"/>
      <c r="DT125" s="41"/>
      <c r="DY125" s="41"/>
      <c r="ED125" s="41"/>
      <c r="EE125" s="43"/>
      <c r="EF125" s="43"/>
      <c r="EG125" s="43"/>
      <c r="EH125" s="44"/>
      <c r="EI125" s="41"/>
      <c r="EJ125" s="45"/>
      <c r="EK125" s="45"/>
      <c r="EL125" s="45"/>
      <c r="EM125" s="45"/>
      <c r="EN125" s="41"/>
      <c r="EO125" s="46"/>
      <c r="EP125" s="46"/>
      <c r="EQ125" s="46"/>
      <c r="ER125" s="19"/>
      <c r="ES125" s="41"/>
      <c r="ET125" s="18"/>
      <c r="EU125" s="47"/>
      <c r="EV125" s="41"/>
      <c r="EZ125" s="41"/>
      <c r="FA125" s="41"/>
      <c r="FB125" s="41"/>
      <c r="FG125" s="41"/>
      <c r="FL125" s="41"/>
      <c r="FM125" s="43"/>
      <c r="FN125" s="43"/>
      <c r="FO125" s="43"/>
      <c r="FP125" s="44"/>
      <c r="FQ125" s="41"/>
      <c r="FR125" s="45"/>
      <c r="FS125" s="45"/>
      <c r="FT125" s="45"/>
      <c r="FU125" s="45"/>
      <c r="FV125" s="41"/>
      <c r="FW125" s="46"/>
      <c r="FX125" s="46"/>
      <c r="FY125" s="46"/>
      <c r="FZ125" s="19"/>
      <c r="GA125" s="41"/>
      <c r="GB125" s="18"/>
      <c r="GC125" s="47"/>
      <c r="GD125" s="41"/>
      <c r="GH125" s="41"/>
      <c r="GI125" s="41"/>
      <c r="GJ125" s="41"/>
      <c r="GO125" s="41"/>
      <c r="GT125" s="41"/>
      <c r="GU125" s="43"/>
      <c r="GV125" s="43"/>
      <c r="GW125" s="43"/>
      <c r="GX125" s="44"/>
      <c r="GY125" s="41"/>
      <c r="GZ125" s="45"/>
      <c r="HA125" s="45"/>
      <c r="HB125" s="45"/>
      <c r="HC125" s="45"/>
      <c r="HD125" s="41"/>
      <c r="HE125" s="46"/>
      <c r="HF125" s="46"/>
      <c r="HG125" s="46"/>
      <c r="HH125" s="19"/>
      <c r="HI125" s="41"/>
      <c r="HJ125" s="18"/>
      <c r="HK125" s="47"/>
      <c r="HL125" s="41"/>
      <c r="HP125" s="41"/>
      <c r="HQ125" s="41"/>
      <c r="HR125" s="41"/>
      <c r="HW125" s="41"/>
      <c r="IB125" s="41"/>
      <c r="IC125" s="43"/>
      <c r="ID125" s="43"/>
      <c r="IE125" s="43"/>
      <c r="IF125" s="44"/>
      <c r="IG125" s="41"/>
      <c r="IH125" s="45"/>
      <c r="II125" s="45"/>
      <c r="IJ125" s="45"/>
      <c r="IK125" s="45"/>
      <c r="IL125" s="41"/>
      <c r="IM125" s="46"/>
      <c r="IN125" s="46"/>
      <c r="IO125" s="46"/>
      <c r="IP125" s="19"/>
      <c r="IQ125" s="41"/>
      <c r="IR125" s="18"/>
      <c r="IS125" s="47"/>
      <c r="IT125" s="41"/>
    </row>
    <row r="126" spans="1:254" s="42" customFormat="1" ht="12.75">
      <c r="A126" s="20" t="s">
        <v>372</v>
      </c>
      <c r="B126" s="20">
        <v>1985</v>
      </c>
      <c r="C126" s="21">
        <v>90</v>
      </c>
      <c r="D126" s="22">
        <f>IF(MOD(SUM($M126+$T126+$AA126+$AH126+$AO126+$AV126),1)&gt;=0.6,INT(SUM($M126+$T126+$AA126+$AH126+$AO126+$AV126))+1+MOD(SUM($M126+$T126+$AA126+$AH126+$AO126+$AV126),1)-0.6,SUM($M126+$T126+$AA126+$AH126+$AO126+$AV126))</f>
        <v>71</v>
      </c>
      <c r="E126" s="23">
        <f>$N126+$U126+$AB126+$AI126+$AP126+$AW126</f>
        <v>17</v>
      </c>
      <c r="F126" s="24">
        <f>$O126+$V126+$AC126+$AJ126+$AQ126+$AX126</f>
        <v>180</v>
      </c>
      <c r="G126" s="23">
        <f>$P126+$W126+$AD126+$AK126+$AR126+$AY126</f>
        <v>13</v>
      </c>
      <c r="H126" s="23">
        <f>$Q126+X126+AE126+AL126+AS126+AZ126</f>
        <v>0</v>
      </c>
      <c r="I126" s="25" t="s">
        <v>373</v>
      </c>
      <c r="J126" s="22">
        <f>IF(G126&lt;&gt;0,F126/G126,"")</f>
        <v>13.846153846153847</v>
      </c>
      <c r="K126" s="22">
        <f>IF(D126&lt;&gt;0,F126/D126,"")</f>
        <v>2.535211267605634</v>
      </c>
      <c r="L126" s="22">
        <f>IF(G126&lt;&gt;0,(INT(D126)*6+(10*(D126-INT(D126))))/G126,"")</f>
        <v>32.76923076923077</v>
      </c>
      <c r="M126" s="26"/>
      <c r="N126" s="26"/>
      <c r="O126" s="26"/>
      <c r="P126" s="26"/>
      <c r="Q126" s="26"/>
      <c r="R126" s="26"/>
      <c r="S126" s="28">
        <f>IF(P126&lt;&gt;0,O126/P126,"")</f>
      </c>
      <c r="T126" s="29">
        <v>71</v>
      </c>
      <c r="U126" s="29">
        <v>17</v>
      </c>
      <c r="V126" s="29">
        <v>180</v>
      </c>
      <c r="W126" s="29">
        <v>13</v>
      </c>
      <c r="X126" s="29"/>
      <c r="Y126" s="30" t="s">
        <v>373</v>
      </c>
      <c r="Z126" s="31">
        <f>IF(W126&lt;&gt;0,V126/W126,"")</f>
        <v>13.846153846153847</v>
      </c>
      <c r="AA126" s="32"/>
      <c r="AB126" s="32"/>
      <c r="AC126" s="32"/>
      <c r="AD126" s="33"/>
      <c r="AE126" s="33"/>
      <c r="AF126" s="33"/>
      <c r="AG126" s="28">
        <f>IF(AD126&lt;&gt;0,AC126/AD126,"")</f>
      </c>
      <c r="AH126" s="34"/>
      <c r="AI126" s="34"/>
      <c r="AJ126" s="34"/>
      <c r="AK126" s="34"/>
      <c r="AL126" s="34"/>
      <c r="AM126" s="34"/>
      <c r="AN126" s="35">
        <f>IF(AK126&lt;&gt;0,AJ126/AK126,"")</f>
      </c>
      <c r="AO126" s="36"/>
      <c r="AP126" s="36"/>
      <c r="AQ126" s="36"/>
      <c r="AR126" s="36"/>
      <c r="AS126" s="36"/>
      <c r="AT126" s="36"/>
      <c r="AU126" s="37">
        <f>IF(AR126&lt;&gt;0,AQ126/AR126,"")</f>
      </c>
      <c r="AV126" s="38"/>
      <c r="AW126" s="38"/>
      <c r="AX126" s="39"/>
      <c r="AY126" s="40"/>
      <c r="AZ126" s="40"/>
      <c r="BA126" s="40"/>
      <c r="BB126" s="39">
        <f>IF(AY126&lt;&gt;0,AX126/AY126,"")</f>
      </c>
      <c r="BC126" s="41"/>
      <c r="BD126" s="41"/>
      <c r="BI126" s="41"/>
      <c r="BN126" s="41"/>
      <c r="BO126" s="43"/>
      <c r="BP126" s="43"/>
      <c r="BQ126" s="43"/>
      <c r="BR126" s="44"/>
      <c r="BS126" s="41"/>
      <c r="BT126" s="45"/>
      <c r="BU126" s="45"/>
      <c r="BV126" s="45"/>
      <c r="BW126" s="45"/>
      <c r="BX126" s="41"/>
      <c r="BY126" s="46"/>
      <c r="BZ126" s="46"/>
      <c r="CA126" s="46"/>
      <c r="CB126" s="19"/>
      <c r="CC126" s="41"/>
      <c r="CD126" s="18"/>
      <c r="CE126" s="47"/>
      <c r="CF126" s="41"/>
      <c r="CJ126" s="41"/>
      <c r="CK126" s="41"/>
      <c r="CL126" s="41"/>
      <c r="CQ126" s="41"/>
      <c r="CV126" s="41"/>
      <c r="CW126" s="43"/>
      <c r="CX126" s="43"/>
      <c r="CY126" s="43"/>
      <c r="CZ126" s="44"/>
      <c r="DA126" s="41"/>
      <c r="DB126" s="45"/>
      <c r="DC126" s="45"/>
      <c r="DD126" s="45"/>
      <c r="DE126" s="45"/>
      <c r="DF126" s="41"/>
      <c r="DG126" s="46"/>
      <c r="DH126" s="46"/>
      <c r="DI126" s="46"/>
      <c r="DJ126" s="19"/>
      <c r="DK126" s="41"/>
      <c r="DL126" s="18"/>
      <c r="DM126" s="47"/>
      <c r="DN126" s="41"/>
      <c r="DR126" s="41"/>
      <c r="DS126" s="41"/>
      <c r="DT126" s="41"/>
      <c r="DY126" s="41"/>
      <c r="ED126" s="41"/>
      <c r="EE126" s="43"/>
      <c r="EF126" s="43"/>
      <c r="EG126" s="43"/>
      <c r="EH126" s="44"/>
      <c r="EI126" s="41"/>
      <c r="EJ126" s="45"/>
      <c r="EK126" s="45"/>
      <c r="EL126" s="45"/>
      <c r="EM126" s="45"/>
      <c r="EN126" s="41"/>
      <c r="EO126" s="46"/>
      <c r="EP126" s="46"/>
      <c r="EQ126" s="46"/>
      <c r="ER126" s="19"/>
      <c r="ES126" s="41"/>
      <c r="ET126" s="18"/>
      <c r="EU126" s="47"/>
      <c r="EV126" s="41"/>
      <c r="EZ126" s="41"/>
      <c r="FA126" s="41"/>
      <c r="FB126" s="41"/>
      <c r="FG126" s="41"/>
      <c r="FL126" s="41"/>
      <c r="FM126" s="43"/>
      <c r="FN126" s="43"/>
      <c r="FO126" s="43"/>
      <c r="FP126" s="44"/>
      <c r="FQ126" s="41"/>
      <c r="FR126" s="45"/>
      <c r="FS126" s="45"/>
      <c r="FT126" s="45"/>
      <c r="FU126" s="45"/>
      <c r="FV126" s="41"/>
      <c r="FW126" s="46"/>
      <c r="FX126" s="46"/>
      <c r="FY126" s="46"/>
      <c r="FZ126" s="19"/>
      <c r="GA126" s="41"/>
      <c r="GB126" s="18"/>
      <c r="GC126" s="47"/>
      <c r="GD126" s="41"/>
      <c r="GH126" s="41"/>
      <c r="GI126" s="41"/>
      <c r="GJ126" s="41"/>
      <c r="GO126" s="41"/>
      <c r="GT126" s="41"/>
      <c r="GU126" s="43"/>
      <c r="GV126" s="43"/>
      <c r="GW126" s="43"/>
      <c r="GX126" s="44"/>
      <c r="GY126" s="41"/>
      <c r="GZ126" s="45"/>
      <c r="HA126" s="45"/>
      <c r="HB126" s="45"/>
      <c r="HC126" s="45"/>
      <c r="HD126" s="41"/>
      <c r="HE126" s="46"/>
      <c r="HF126" s="46"/>
      <c r="HG126" s="46"/>
      <c r="HH126" s="19"/>
      <c r="HI126" s="41"/>
      <c r="HJ126" s="18"/>
      <c r="HK126" s="47"/>
      <c r="HL126" s="41"/>
      <c r="HP126" s="41"/>
      <c r="HQ126" s="41"/>
      <c r="HR126" s="41"/>
      <c r="HW126" s="41"/>
      <c r="IB126" s="41"/>
      <c r="IC126" s="43"/>
      <c r="ID126" s="43"/>
      <c r="IE126" s="43"/>
      <c r="IF126" s="44"/>
      <c r="IG126" s="41"/>
      <c r="IH126" s="45"/>
      <c r="II126" s="45"/>
      <c r="IJ126" s="45"/>
      <c r="IK126" s="45"/>
      <c r="IL126" s="41"/>
      <c r="IM126" s="46"/>
      <c r="IN126" s="46"/>
      <c r="IO126" s="46"/>
      <c r="IP126" s="19"/>
      <c r="IQ126" s="41"/>
      <c r="IR126" s="18"/>
      <c r="IS126" s="47"/>
      <c r="IT126" s="41"/>
    </row>
    <row r="127" spans="1:254" s="42" customFormat="1" ht="12.75">
      <c r="A127" s="20" t="s">
        <v>374</v>
      </c>
      <c r="B127" s="20"/>
      <c r="C127" s="21"/>
      <c r="D127" s="22">
        <f>IF(MOD(SUM($M127+$T127+$AA127+$AH127+$AO127+$AV127),1)&gt;=0.6,INT(SUM($M127+$T127+$AA127+$AH127+$AO127+$AV127))+1+MOD(SUM($M127+$T127+$AA127+$AH127+$AO127+$AV127),1)-0.6,SUM($M127+$T127+$AA127+$AH127+$AO127+$AV127))</f>
        <v>499.1</v>
      </c>
      <c r="E127" s="23">
        <f>$N127+$U127+$AB127+$AI127+$AP127+$AW127</f>
        <v>45</v>
      </c>
      <c r="F127" s="24">
        <f>$O127+$V127+$AC127+$AJ127+$AQ127+$AX127</f>
        <v>2285</v>
      </c>
      <c r="G127" s="23">
        <f>$P127+$W127+$AD127+$AK127+$AR127+$AY127</f>
        <v>95</v>
      </c>
      <c r="H127" s="23">
        <f>$Q127+X127+AE127+AL127+AS127+AZ127</f>
        <v>2</v>
      </c>
      <c r="I127" s="25" t="s">
        <v>375</v>
      </c>
      <c r="J127" s="22">
        <f>IF(G127&lt;&gt;0,F127/G127,"")</f>
        <v>24.05263157894737</v>
      </c>
      <c r="K127" s="22">
        <f>IF(D127&lt;&gt;0,F127/D127,"")</f>
        <v>4.5782408335003</v>
      </c>
      <c r="L127" s="22">
        <f>IF(G127&lt;&gt;0,(INT(D127)*6+(10*(D127-INT(D127))))/G127,"")</f>
        <v>31.526315789473685</v>
      </c>
      <c r="M127" s="26">
        <v>333.1</v>
      </c>
      <c r="N127" s="26">
        <v>32</v>
      </c>
      <c r="O127" s="26">
        <v>1470</v>
      </c>
      <c r="P127" s="26">
        <v>72</v>
      </c>
      <c r="Q127" s="26">
        <v>2</v>
      </c>
      <c r="R127" s="27" t="s">
        <v>375</v>
      </c>
      <c r="S127" s="28">
        <f>IF(P127&lt;&gt;0,O127/P127,"")</f>
        <v>20.416666666666668</v>
      </c>
      <c r="T127" s="29">
        <v>93</v>
      </c>
      <c r="U127" s="29">
        <v>4</v>
      </c>
      <c r="V127" s="29">
        <v>515</v>
      </c>
      <c r="W127" s="29">
        <v>14</v>
      </c>
      <c r="X127" s="29"/>
      <c r="Y127" s="30" t="s">
        <v>376</v>
      </c>
      <c r="Z127" s="31">
        <f>IF(W127&lt;&gt;0,V127/W127,"")</f>
        <v>36.785714285714285</v>
      </c>
      <c r="AA127" s="32">
        <v>45</v>
      </c>
      <c r="AB127" s="32">
        <v>2</v>
      </c>
      <c r="AC127" s="32">
        <v>194</v>
      </c>
      <c r="AD127" s="33">
        <v>6</v>
      </c>
      <c r="AE127" s="33"/>
      <c r="AF127" s="33" t="s">
        <v>377</v>
      </c>
      <c r="AG127" s="28">
        <f>IF(AD127&lt;&gt;0,AC127/AD127,"")</f>
        <v>32.333333333333336</v>
      </c>
      <c r="AH127" s="34">
        <v>14</v>
      </c>
      <c r="AI127" s="34">
        <v>4</v>
      </c>
      <c r="AJ127" s="34">
        <v>59</v>
      </c>
      <c r="AK127" s="34">
        <v>0</v>
      </c>
      <c r="AL127" s="34"/>
      <c r="AM127" s="34" t="s">
        <v>378</v>
      </c>
      <c r="AN127" s="35">
        <f>IF(AK127&lt;&gt;0,AJ127/AK127,"")</f>
      </c>
      <c r="AO127" s="36">
        <v>14</v>
      </c>
      <c r="AP127" s="36">
        <v>3</v>
      </c>
      <c r="AQ127" s="36">
        <v>47</v>
      </c>
      <c r="AR127" s="36">
        <v>3</v>
      </c>
      <c r="AS127" s="36"/>
      <c r="AT127" s="48" t="s">
        <v>379</v>
      </c>
      <c r="AU127" s="37">
        <f>IF(AR127&lt;&gt;0,AQ127/AR127,"")</f>
        <v>15.666666666666666</v>
      </c>
      <c r="AV127" s="38"/>
      <c r="AW127" s="38"/>
      <c r="AX127" s="39"/>
      <c r="AY127" s="40"/>
      <c r="AZ127" s="40"/>
      <c r="BA127" s="40"/>
      <c r="BB127" s="39">
        <f>IF(AY127&lt;&gt;0,AX127/AY127,"")</f>
      </c>
      <c r="BC127" s="41"/>
      <c r="BD127" s="41"/>
      <c r="BI127" s="41"/>
      <c r="BN127" s="41"/>
      <c r="BO127" s="43"/>
      <c r="BP127" s="43"/>
      <c r="BQ127" s="43"/>
      <c r="BR127" s="44"/>
      <c r="BS127" s="41"/>
      <c r="BT127" s="45"/>
      <c r="BU127" s="45"/>
      <c r="BV127" s="45"/>
      <c r="BW127" s="45"/>
      <c r="BX127" s="41"/>
      <c r="BY127" s="46"/>
      <c r="BZ127" s="46"/>
      <c r="CA127" s="46"/>
      <c r="CB127" s="19"/>
      <c r="CC127" s="41"/>
      <c r="CD127" s="18"/>
      <c r="CE127" s="47"/>
      <c r="CF127" s="41"/>
      <c r="CJ127" s="41"/>
      <c r="CK127" s="41"/>
      <c r="CL127" s="41"/>
      <c r="CQ127" s="41"/>
      <c r="CV127" s="41"/>
      <c r="CW127" s="43"/>
      <c r="CX127" s="43"/>
      <c r="CY127" s="43"/>
      <c r="CZ127" s="44"/>
      <c r="DA127" s="41"/>
      <c r="DB127" s="45"/>
      <c r="DC127" s="45"/>
      <c r="DD127" s="45"/>
      <c r="DE127" s="45"/>
      <c r="DF127" s="41"/>
      <c r="DG127" s="46"/>
      <c r="DH127" s="46"/>
      <c r="DI127" s="46"/>
      <c r="DJ127" s="19"/>
      <c r="DK127" s="41"/>
      <c r="DL127" s="18"/>
      <c r="DM127" s="47"/>
      <c r="DN127" s="41"/>
      <c r="DR127" s="41"/>
      <c r="DS127" s="41"/>
      <c r="DT127" s="41"/>
      <c r="DY127" s="41"/>
      <c r="ED127" s="41"/>
      <c r="EE127" s="43"/>
      <c r="EF127" s="43"/>
      <c r="EG127" s="43"/>
      <c r="EH127" s="44"/>
      <c r="EI127" s="41"/>
      <c r="EJ127" s="45"/>
      <c r="EK127" s="45"/>
      <c r="EL127" s="45"/>
      <c r="EM127" s="45"/>
      <c r="EN127" s="41"/>
      <c r="EO127" s="46"/>
      <c r="EP127" s="46"/>
      <c r="EQ127" s="46"/>
      <c r="ER127" s="19"/>
      <c r="ES127" s="41"/>
      <c r="ET127" s="18"/>
      <c r="EU127" s="47"/>
      <c r="EV127" s="41"/>
      <c r="EZ127" s="41"/>
      <c r="FA127" s="41"/>
      <c r="FB127" s="41"/>
      <c r="FG127" s="41"/>
      <c r="FL127" s="41"/>
      <c r="FM127" s="43"/>
      <c r="FN127" s="43"/>
      <c r="FO127" s="43"/>
      <c r="FP127" s="44"/>
      <c r="FQ127" s="41"/>
      <c r="FR127" s="45"/>
      <c r="FS127" s="45"/>
      <c r="FT127" s="45"/>
      <c r="FU127" s="45"/>
      <c r="FV127" s="41"/>
      <c r="FW127" s="46"/>
      <c r="FX127" s="46"/>
      <c r="FY127" s="46"/>
      <c r="FZ127" s="19"/>
      <c r="GA127" s="41"/>
      <c r="GB127" s="18"/>
      <c r="GC127" s="47"/>
      <c r="GD127" s="41"/>
      <c r="GH127" s="41"/>
      <c r="GI127" s="41"/>
      <c r="GJ127" s="41"/>
      <c r="GO127" s="41"/>
      <c r="GT127" s="41"/>
      <c r="GU127" s="43"/>
      <c r="GV127" s="43"/>
      <c r="GW127" s="43"/>
      <c r="GX127" s="44"/>
      <c r="GY127" s="41"/>
      <c r="GZ127" s="45"/>
      <c r="HA127" s="45"/>
      <c r="HB127" s="45"/>
      <c r="HC127" s="45"/>
      <c r="HD127" s="41"/>
      <c r="HE127" s="46"/>
      <c r="HF127" s="46"/>
      <c r="HG127" s="46"/>
      <c r="HH127" s="19"/>
      <c r="HI127" s="41"/>
      <c r="HJ127" s="18"/>
      <c r="HK127" s="47"/>
      <c r="HL127" s="41"/>
      <c r="HP127" s="41"/>
      <c r="HQ127" s="41"/>
      <c r="HR127" s="41"/>
      <c r="HW127" s="41"/>
      <c r="IB127" s="41"/>
      <c r="IC127" s="43"/>
      <c r="ID127" s="43"/>
      <c r="IE127" s="43"/>
      <c r="IF127" s="44"/>
      <c r="IG127" s="41"/>
      <c r="IH127" s="45"/>
      <c r="II127" s="45"/>
      <c r="IJ127" s="45"/>
      <c r="IK127" s="45"/>
      <c r="IL127" s="41"/>
      <c r="IM127" s="46"/>
      <c r="IN127" s="46"/>
      <c r="IO127" s="46"/>
      <c r="IP127" s="19"/>
      <c r="IQ127" s="41"/>
      <c r="IR127" s="18"/>
      <c r="IS127" s="47"/>
      <c r="IT127" s="41"/>
    </row>
    <row r="128" spans="1:254" s="42" customFormat="1" ht="12.75">
      <c r="A128" s="20" t="s">
        <v>380</v>
      </c>
      <c r="B128" s="20"/>
      <c r="C128" s="21"/>
      <c r="D128" s="22">
        <f>IF(MOD(SUM($M128+$T128+$AA128+$AH128+$AO128+$AV128),1)&gt;=0.6,INT(SUM($M128+$T128+$AA128+$AH128+$AO128+$AV128))+1+MOD(SUM($M128+$T128+$AA128+$AH128+$AO128+$AV128),1)-0.6,SUM($M128+$T128+$AA128+$AH128+$AO128+$AV128))</f>
        <v>15</v>
      </c>
      <c r="E128" s="23">
        <f>$N128+$U128+$AB128+$AI128+$AP128+$AW128</f>
        <v>0</v>
      </c>
      <c r="F128" s="24">
        <f>$O128+$V128+$AC128+$AJ128+$AQ128+$AX128</f>
        <v>109</v>
      </c>
      <c r="G128" s="23">
        <f>$P128+$W128+$AD128+$AK128+$AR128+$AY128</f>
        <v>0</v>
      </c>
      <c r="H128" s="23">
        <f>$Q128+X128+AE128+AL128+AS128+AZ128</f>
        <v>0</v>
      </c>
      <c r="I128" s="25" t="s">
        <v>381</v>
      </c>
      <c r="J128" s="22">
        <f>IF(G128&lt;&gt;0,F128/G128,"")</f>
      </c>
      <c r="K128" s="22">
        <f>IF(D128&lt;&gt;0,F128/D128,"")</f>
        <v>7.266666666666667</v>
      </c>
      <c r="L128" s="22">
        <f>IF(G128&lt;&gt;0,(INT(D128)*6+(10*(D128-INT(D128))))/G128,"")</f>
      </c>
      <c r="M128" s="26"/>
      <c r="N128" s="26"/>
      <c r="O128" s="26"/>
      <c r="P128" s="26"/>
      <c r="Q128" s="26"/>
      <c r="R128" s="26"/>
      <c r="S128" s="28">
        <f>IF(P128&lt;&gt;0,O128/P128,"")</f>
      </c>
      <c r="T128" s="29"/>
      <c r="U128" s="29"/>
      <c r="V128" s="29"/>
      <c r="W128" s="29"/>
      <c r="X128" s="29"/>
      <c r="Y128" s="29"/>
      <c r="Z128" s="31">
        <f>IF(W128&lt;&gt;0,V128/W128,"")</f>
      </c>
      <c r="AA128" s="32">
        <v>4</v>
      </c>
      <c r="AB128" s="32">
        <v>0</v>
      </c>
      <c r="AC128" s="32">
        <v>20</v>
      </c>
      <c r="AD128" s="33">
        <v>0</v>
      </c>
      <c r="AE128" s="33"/>
      <c r="AF128" s="33" t="s">
        <v>381</v>
      </c>
      <c r="AG128" s="28">
        <f>IF(AD128&lt;&gt;0,AC128/AD128,"")</f>
      </c>
      <c r="AH128" s="34">
        <v>11</v>
      </c>
      <c r="AI128" s="34">
        <v>0</v>
      </c>
      <c r="AJ128" s="34">
        <v>89</v>
      </c>
      <c r="AK128" s="34">
        <v>0</v>
      </c>
      <c r="AL128" s="34"/>
      <c r="AM128" s="34" t="s">
        <v>382</v>
      </c>
      <c r="AN128" s="35">
        <f>IF(AK128&lt;&gt;0,AJ128/AK128,"")</f>
      </c>
      <c r="AO128" s="36"/>
      <c r="AP128" s="36"/>
      <c r="AQ128" s="36"/>
      <c r="AR128" s="36"/>
      <c r="AS128" s="36"/>
      <c r="AT128" s="36"/>
      <c r="AU128" s="37">
        <f>IF(AR128&lt;&gt;0,AQ128/AR128,"")</f>
      </c>
      <c r="AV128" s="38"/>
      <c r="AW128" s="38"/>
      <c r="AX128" s="39"/>
      <c r="AY128" s="40"/>
      <c r="AZ128" s="40"/>
      <c r="BA128" s="40"/>
      <c r="BB128" s="39">
        <f>IF(AY128&lt;&gt;0,AX128/AY128,"")</f>
      </c>
      <c r="BC128" s="41"/>
      <c r="BD128" s="41"/>
      <c r="BI128" s="41"/>
      <c r="BN128" s="41"/>
      <c r="BO128" s="43"/>
      <c r="BP128" s="43"/>
      <c r="BQ128" s="43"/>
      <c r="BR128" s="44"/>
      <c r="BS128" s="41"/>
      <c r="BT128" s="45"/>
      <c r="BU128" s="45"/>
      <c r="BV128" s="45"/>
      <c r="BW128" s="45"/>
      <c r="BX128" s="41"/>
      <c r="BY128" s="46"/>
      <c r="BZ128" s="46"/>
      <c r="CA128" s="46"/>
      <c r="CB128" s="19"/>
      <c r="CC128" s="41"/>
      <c r="CD128" s="18"/>
      <c r="CE128" s="47"/>
      <c r="CF128" s="41"/>
      <c r="CJ128" s="41"/>
      <c r="CK128" s="41"/>
      <c r="CL128" s="41"/>
      <c r="CQ128" s="41"/>
      <c r="CV128" s="41"/>
      <c r="CW128" s="43"/>
      <c r="CX128" s="43"/>
      <c r="CY128" s="43"/>
      <c r="CZ128" s="44"/>
      <c r="DA128" s="41"/>
      <c r="DB128" s="45"/>
      <c r="DC128" s="45"/>
      <c r="DD128" s="45"/>
      <c r="DE128" s="45"/>
      <c r="DF128" s="41"/>
      <c r="DG128" s="46"/>
      <c r="DH128" s="46"/>
      <c r="DI128" s="46"/>
      <c r="DJ128" s="19"/>
      <c r="DK128" s="41"/>
      <c r="DL128" s="18"/>
      <c r="DM128" s="47"/>
      <c r="DN128" s="41"/>
      <c r="DR128" s="41"/>
      <c r="DS128" s="41"/>
      <c r="DT128" s="41"/>
      <c r="DY128" s="41"/>
      <c r="ED128" s="41"/>
      <c r="EE128" s="43"/>
      <c r="EF128" s="43"/>
      <c r="EG128" s="43"/>
      <c r="EH128" s="44"/>
      <c r="EI128" s="41"/>
      <c r="EJ128" s="45"/>
      <c r="EK128" s="45"/>
      <c r="EL128" s="45"/>
      <c r="EM128" s="45"/>
      <c r="EN128" s="41"/>
      <c r="EO128" s="46"/>
      <c r="EP128" s="46"/>
      <c r="EQ128" s="46"/>
      <c r="ER128" s="19"/>
      <c r="ES128" s="41"/>
      <c r="ET128" s="18"/>
      <c r="EU128" s="47"/>
      <c r="EV128" s="41"/>
      <c r="EZ128" s="41"/>
      <c r="FA128" s="41"/>
      <c r="FB128" s="41"/>
      <c r="FG128" s="41"/>
      <c r="FL128" s="41"/>
      <c r="FM128" s="43"/>
      <c r="FN128" s="43"/>
      <c r="FO128" s="43"/>
      <c r="FP128" s="44"/>
      <c r="FQ128" s="41"/>
      <c r="FR128" s="45"/>
      <c r="FS128" s="45"/>
      <c r="FT128" s="45"/>
      <c r="FU128" s="45"/>
      <c r="FV128" s="41"/>
      <c r="FW128" s="46"/>
      <c r="FX128" s="46"/>
      <c r="FY128" s="46"/>
      <c r="FZ128" s="19"/>
      <c r="GA128" s="41"/>
      <c r="GB128" s="18"/>
      <c r="GC128" s="47"/>
      <c r="GD128" s="41"/>
      <c r="GH128" s="41"/>
      <c r="GI128" s="41"/>
      <c r="GJ128" s="41"/>
      <c r="GO128" s="41"/>
      <c r="GT128" s="41"/>
      <c r="GU128" s="43"/>
      <c r="GV128" s="43"/>
      <c r="GW128" s="43"/>
      <c r="GX128" s="44"/>
      <c r="GY128" s="41"/>
      <c r="GZ128" s="45"/>
      <c r="HA128" s="45"/>
      <c r="HB128" s="45"/>
      <c r="HC128" s="45"/>
      <c r="HD128" s="41"/>
      <c r="HE128" s="46"/>
      <c r="HF128" s="46"/>
      <c r="HG128" s="46"/>
      <c r="HH128" s="19"/>
      <c r="HI128" s="41"/>
      <c r="HJ128" s="18"/>
      <c r="HK128" s="47"/>
      <c r="HL128" s="41"/>
      <c r="HP128" s="41"/>
      <c r="HQ128" s="41"/>
      <c r="HR128" s="41"/>
      <c r="HW128" s="41"/>
      <c r="IB128" s="41"/>
      <c r="IC128" s="43"/>
      <c r="ID128" s="43"/>
      <c r="IE128" s="43"/>
      <c r="IF128" s="44"/>
      <c r="IG128" s="41"/>
      <c r="IH128" s="45"/>
      <c r="II128" s="45"/>
      <c r="IJ128" s="45"/>
      <c r="IK128" s="45"/>
      <c r="IL128" s="41"/>
      <c r="IM128" s="46"/>
      <c r="IN128" s="46"/>
      <c r="IO128" s="46"/>
      <c r="IP128" s="19"/>
      <c r="IQ128" s="41"/>
      <c r="IR128" s="18"/>
      <c r="IS128" s="47"/>
      <c r="IT128" s="41"/>
    </row>
    <row r="129" spans="1:254" s="42" customFormat="1" ht="12.75">
      <c r="A129" s="20" t="s">
        <v>383</v>
      </c>
      <c r="B129" s="20"/>
      <c r="C129" s="21"/>
      <c r="D129" s="22">
        <f>IF(MOD(SUM($M129+$T129+$AA129+$AH129+$AO129+$AV129),1)&gt;=0.6,INT(SUM($M129+$T129+$AA129+$AH129+$AO129+$AV129))+1+MOD(SUM($M129+$T129+$AA129+$AH129+$AO129+$AV129),1)-0.6,SUM($M129+$T129+$AA129+$AH129+$AO129+$AV129))</f>
        <v>7</v>
      </c>
      <c r="E129" s="23">
        <f>$N129+$U129+$AB129+$AI129+$AP129+$AW129</f>
        <v>0</v>
      </c>
      <c r="F129" s="24">
        <f>$O129+$V129+$AC129+$AJ129+$AQ129+$AX129</f>
        <v>45</v>
      </c>
      <c r="G129" s="23">
        <f>$P129+$W129+$AD129+$AK129+$AR129+$AY129</f>
        <v>3</v>
      </c>
      <c r="H129" s="23">
        <f>$Q129+X129+AE129+AL129+AS129+AZ129</f>
        <v>0</v>
      </c>
      <c r="I129" s="25" t="s">
        <v>384</v>
      </c>
      <c r="J129" s="22">
        <f>IF(G129&lt;&gt;0,F129/G129,"")</f>
        <v>15</v>
      </c>
      <c r="K129" s="22">
        <f>IF(D129&lt;&gt;0,F129/D129,"")</f>
        <v>6.428571428571429</v>
      </c>
      <c r="L129" s="22">
        <f>IF(G129&lt;&gt;0,(INT(D129)*6+(10*(D129-INT(D129))))/G129,"")</f>
        <v>14</v>
      </c>
      <c r="M129" s="26"/>
      <c r="N129" s="26"/>
      <c r="O129" s="26"/>
      <c r="P129" s="26"/>
      <c r="Q129" s="26"/>
      <c r="R129" s="26"/>
      <c r="S129" s="28">
        <f>IF(P129&lt;&gt;0,O129/P129,"")</f>
      </c>
      <c r="T129" s="29"/>
      <c r="U129" s="29"/>
      <c r="V129" s="29"/>
      <c r="W129" s="29"/>
      <c r="X129" s="29"/>
      <c r="Y129" s="29"/>
      <c r="Z129" s="31">
        <f>IF(W129&lt;&gt;0,V129/W129,"")</f>
      </c>
      <c r="AA129" s="32"/>
      <c r="AB129" s="32"/>
      <c r="AC129" s="32"/>
      <c r="AD129" s="33"/>
      <c r="AE129" s="33"/>
      <c r="AF129" s="33"/>
      <c r="AG129" s="28">
        <f>IF(AD129&lt;&gt;0,AC129/AD129,"")</f>
      </c>
      <c r="AH129" s="34">
        <v>7</v>
      </c>
      <c r="AI129" s="34">
        <v>0</v>
      </c>
      <c r="AJ129" s="34">
        <v>45</v>
      </c>
      <c r="AK129" s="34">
        <v>3</v>
      </c>
      <c r="AL129" s="34"/>
      <c r="AM129" s="34" t="s">
        <v>384</v>
      </c>
      <c r="AN129" s="35">
        <f>IF(AK129&lt;&gt;0,AJ129/AK129,"")</f>
        <v>15</v>
      </c>
      <c r="AO129" s="36"/>
      <c r="AP129" s="36"/>
      <c r="AQ129" s="36"/>
      <c r="AR129" s="36"/>
      <c r="AS129" s="36"/>
      <c r="AT129" s="36"/>
      <c r="AU129" s="37">
        <f>IF(AR129&lt;&gt;0,AQ129/AR129,"")</f>
      </c>
      <c r="AV129" s="38"/>
      <c r="AW129" s="38"/>
      <c r="AX129" s="39"/>
      <c r="AY129" s="40"/>
      <c r="AZ129" s="40"/>
      <c r="BA129" s="40"/>
      <c r="BB129" s="39">
        <f>IF(AY129&lt;&gt;0,AX129/AY129,"")</f>
      </c>
      <c r="BC129" s="41"/>
      <c r="BD129" s="41"/>
      <c r="BI129" s="41"/>
      <c r="BN129" s="41"/>
      <c r="BO129" s="43"/>
      <c r="BP129" s="43"/>
      <c r="BQ129" s="43"/>
      <c r="BR129" s="44"/>
      <c r="BS129" s="41"/>
      <c r="BT129" s="45"/>
      <c r="BU129" s="45"/>
      <c r="BV129" s="45"/>
      <c r="BW129" s="45"/>
      <c r="BX129" s="41"/>
      <c r="BY129" s="46"/>
      <c r="BZ129" s="46"/>
      <c r="CA129" s="46"/>
      <c r="CB129" s="19"/>
      <c r="CC129" s="41"/>
      <c r="CD129" s="18"/>
      <c r="CE129" s="47"/>
      <c r="CF129" s="41"/>
      <c r="CJ129" s="41"/>
      <c r="CK129" s="41"/>
      <c r="CL129" s="41"/>
      <c r="CQ129" s="41"/>
      <c r="CV129" s="41"/>
      <c r="CW129" s="43"/>
      <c r="CX129" s="43"/>
      <c r="CY129" s="43"/>
      <c r="CZ129" s="44"/>
      <c r="DA129" s="41"/>
      <c r="DB129" s="45"/>
      <c r="DC129" s="45"/>
      <c r="DD129" s="45"/>
      <c r="DE129" s="45"/>
      <c r="DF129" s="41"/>
      <c r="DG129" s="46"/>
      <c r="DH129" s="46"/>
      <c r="DI129" s="46"/>
      <c r="DJ129" s="19"/>
      <c r="DK129" s="41"/>
      <c r="DL129" s="18"/>
      <c r="DM129" s="47"/>
      <c r="DN129" s="41"/>
      <c r="DR129" s="41"/>
      <c r="DS129" s="41"/>
      <c r="DT129" s="41"/>
      <c r="DY129" s="41"/>
      <c r="ED129" s="41"/>
      <c r="EE129" s="43"/>
      <c r="EF129" s="43"/>
      <c r="EG129" s="43"/>
      <c r="EH129" s="44"/>
      <c r="EI129" s="41"/>
      <c r="EJ129" s="45"/>
      <c r="EK129" s="45"/>
      <c r="EL129" s="45"/>
      <c r="EM129" s="45"/>
      <c r="EN129" s="41"/>
      <c r="EO129" s="46"/>
      <c r="EP129" s="46"/>
      <c r="EQ129" s="46"/>
      <c r="ER129" s="19"/>
      <c r="ES129" s="41"/>
      <c r="ET129" s="18"/>
      <c r="EU129" s="47"/>
      <c r="EV129" s="41"/>
      <c r="EZ129" s="41"/>
      <c r="FA129" s="41"/>
      <c r="FB129" s="41"/>
      <c r="FG129" s="41"/>
      <c r="FL129" s="41"/>
      <c r="FM129" s="43"/>
      <c r="FN129" s="43"/>
      <c r="FO129" s="43"/>
      <c r="FP129" s="44"/>
      <c r="FQ129" s="41"/>
      <c r="FR129" s="45"/>
      <c r="FS129" s="45"/>
      <c r="FT129" s="45"/>
      <c r="FU129" s="45"/>
      <c r="FV129" s="41"/>
      <c r="FW129" s="46"/>
      <c r="FX129" s="46"/>
      <c r="FY129" s="46"/>
      <c r="FZ129" s="19"/>
      <c r="GA129" s="41"/>
      <c r="GB129" s="18"/>
      <c r="GC129" s="47"/>
      <c r="GD129" s="41"/>
      <c r="GH129" s="41"/>
      <c r="GI129" s="41"/>
      <c r="GJ129" s="41"/>
      <c r="GO129" s="41"/>
      <c r="GT129" s="41"/>
      <c r="GU129" s="43"/>
      <c r="GV129" s="43"/>
      <c r="GW129" s="43"/>
      <c r="GX129" s="44"/>
      <c r="GY129" s="41"/>
      <c r="GZ129" s="45"/>
      <c r="HA129" s="45"/>
      <c r="HB129" s="45"/>
      <c r="HC129" s="45"/>
      <c r="HD129" s="41"/>
      <c r="HE129" s="46"/>
      <c r="HF129" s="46"/>
      <c r="HG129" s="46"/>
      <c r="HH129" s="19"/>
      <c r="HI129" s="41"/>
      <c r="HJ129" s="18"/>
      <c r="HK129" s="47"/>
      <c r="HL129" s="41"/>
      <c r="HP129" s="41"/>
      <c r="HQ129" s="41"/>
      <c r="HR129" s="41"/>
      <c r="HW129" s="41"/>
      <c r="IB129" s="41"/>
      <c r="IC129" s="43"/>
      <c r="ID129" s="43"/>
      <c r="IE129" s="43"/>
      <c r="IF129" s="44"/>
      <c r="IG129" s="41"/>
      <c r="IH129" s="45"/>
      <c r="II129" s="45"/>
      <c r="IJ129" s="45"/>
      <c r="IK129" s="45"/>
      <c r="IL129" s="41"/>
      <c r="IM129" s="46"/>
      <c r="IN129" s="46"/>
      <c r="IO129" s="46"/>
      <c r="IP129" s="19"/>
      <c r="IQ129" s="41"/>
      <c r="IR129" s="18"/>
      <c r="IS129" s="47"/>
      <c r="IT129" s="41"/>
    </row>
    <row r="130" spans="1:254" s="42" customFormat="1" ht="12.75">
      <c r="A130" s="68" t="s">
        <v>385</v>
      </c>
      <c r="B130" s="68"/>
      <c r="C130" s="68"/>
      <c r="D130" s="22">
        <f>IF(MOD(SUM($M130+$T130+$AA130+$AH130+$AO130+$AV130),1)&gt;=0.6,INT(SUM($M130+$T130+$AA130+$AH130+$AO130+$AV130))+1+MOD(SUM($M130+$T130+$AA130+$AH130+$AO130+$AV130),1)-0.6,SUM($M130+$T130+$AA130+$AH130+$AO130+$AV130))</f>
        <v>213.00000000000003</v>
      </c>
      <c r="E130" s="23">
        <f>$N130+$U130+$AB130+$AI130+$AP130+$AW130</f>
        <v>23</v>
      </c>
      <c r="F130" s="24">
        <f>$O130+$V130+$AC130+$AJ130+$AQ130+$AX130</f>
        <v>1056</v>
      </c>
      <c r="G130" s="23">
        <f>$P130+$W130+$AD130+$AK130+$AR130+$AY130</f>
        <v>43</v>
      </c>
      <c r="H130" s="23">
        <f>$Q130+X130+AE130+AL130+AS130+AZ130</f>
        <v>0</v>
      </c>
      <c r="I130" s="25" t="s">
        <v>386</v>
      </c>
      <c r="J130" s="22">
        <f>IF(G130&lt;&gt;0,F130/G130,"")</f>
        <v>24.558139534883722</v>
      </c>
      <c r="K130" s="22">
        <f>IF(D130&lt;&gt;0,F130/D130,"")</f>
        <v>4.957746478873239</v>
      </c>
      <c r="L130" s="22">
        <f>IF(G130&lt;&gt;0,(INT(D130)*6+(10*(D130-INT(D130))))/G130,"")</f>
        <v>29.72093023255814</v>
      </c>
      <c r="M130" s="27">
        <v>11.4</v>
      </c>
      <c r="N130" s="27">
        <v>1</v>
      </c>
      <c r="O130" s="27">
        <v>73</v>
      </c>
      <c r="P130" s="27">
        <v>2</v>
      </c>
      <c r="Q130" s="27"/>
      <c r="R130" s="27" t="s">
        <v>387</v>
      </c>
      <c r="S130" s="28">
        <f>IF(P130&lt;&gt;0,O130/P130,"")</f>
        <v>36.5</v>
      </c>
      <c r="T130" s="30">
        <v>126</v>
      </c>
      <c r="U130" s="30">
        <v>13</v>
      </c>
      <c r="V130" s="30">
        <v>640</v>
      </c>
      <c r="W130" s="30">
        <v>21</v>
      </c>
      <c r="X130" s="69"/>
      <c r="Y130" s="30" t="s">
        <v>388</v>
      </c>
      <c r="Z130" s="31">
        <f>IF(W130&lt;&gt;0,V130/W130,"")</f>
        <v>30.476190476190474</v>
      </c>
      <c r="AA130" s="27">
        <v>67.2</v>
      </c>
      <c r="AB130" s="27">
        <v>5</v>
      </c>
      <c r="AC130" s="27">
        <v>334</v>
      </c>
      <c r="AD130" s="27">
        <v>16</v>
      </c>
      <c r="AE130" s="27"/>
      <c r="AF130" s="27" t="s">
        <v>389</v>
      </c>
      <c r="AG130" s="28">
        <f>IF(AD130&lt;&gt;0,AC130/AD130,"")</f>
        <v>20.875</v>
      </c>
      <c r="AH130" s="66">
        <v>8</v>
      </c>
      <c r="AI130" s="66">
        <v>4</v>
      </c>
      <c r="AJ130" s="66">
        <v>9</v>
      </c>
      <c r="AK130" s="66">
        <v>4</v>
      </c>
      <c r="AL130" s="66"/>
      <c r="AM130" s="66" t="s">
        <v>386</v>
      </c>
      <c r="AN130" s="35">
        <f>IF(AK130&lt;&gt;0,AJ130/AK130,"")</f>
        <v>2.25</v>
      </c>
      <c r="AO130" s="70"/>
      <c r="AP130" s="70"/>
      <c r="AQ130" s="70"/>
      <c r="AR130" s="70"/>
      <c r="AS130" s="70"/>
      <c r="AT130" s="70"/>
      <c r="AU130" s="37">
        <f>IF(AR130&lt;&gt;0,AQ130/AR130,"")</f>
      </c>
      <c r="AV130" s="38"/>
      <c r="AW130" s="38"/>
      <c r="AX130" s="39"/>
      <c r="AY130" s="40"/>
      <c r="AZ130" s="40"/>
      <c r="BA130" s="40"/>
      <c r="BB130" s="39">
        <f>IF(AY130&lt;&gt;0,AX130/AY130,"")</f>
      </c>
      <c r="BC130" s="41"/>
      <c r="BD130" s="41"/>
      <c r="BI130" s="41"/>
      <c r="BN130" s="41"/>
      <c r="BO130" s="43"/>
      <c r="BP130" s="43"/>
      <c r="BQ130" s="43"/>
      <c r="BR130" s="44"/>
      <c r="BS130" s="41"/>
      <c r="BT130" s="45"/>
      <c r="BU130" s="45"/>
      <c r="BV130" s="45"/>
      <c r="BW130" s="45"/>
      <c r="BX130" s="41"/>
      <c r="BY130" s="46"/>
      <c r="BZ130" s="46"/>
      <c r="CA130" s="46"/>
      <c r="CB130" s="19"/>
      <c r="CC130" s="41"/>
      <c r="CD130" s="18"/>
      <c r="CE130" s="47"/>
      <c r="CF130" s="41"/>
      <c r="CJ130" s="41"/>
      <c r="CK130" s="41"/>
      <c r="CL130" s="41"/>
      <c r="CQ130" s="41"/>
      <c r="CV130" s="41"/>
      <c r="CW130" s="43"/>
      <c r="CX130" s="43"/>
      <c r="CY130" s="43"/>
      <c r="CZ130" s="44"/>
      <c r="DA130" s="41"/>
      <c r="DB130" s="45"/>
      <c r="DC130" s="45"/>
      <c r="DD130" s="45"/>
      <c r="DE130" s="45"/>
      <c r="DF130" s="41"/>
      <c r="DG130" s="46"/>
      <c r="DH130" s="46"/>
      <c r="DI130" s="46"/>
      <c r="DJ130" s="19"/>
      <c r="DK130" s="41"/>
      <c r="DL130" s="18"/>
      <c r="DM130" s="47"/>
      <c r="DN130" s="41"/>
      <c r="DR130" s="41"/>
      <c r="DS130" s="41"/>
      <c r="DT130" s="41"/>
      <c r="DY130" s="41"/>
      <c r="ED130" s="41"/>
      <c r="EE130" s="43"/>
      <c r="EF130" s="43"/>
      <c r="EG130" s="43"/>
      <c r="EH130" s="44"/>
      <c r="EI130" s="41"/>
      <c r="EJ130" s="45"/>
      <c r="EK130" s="45"/>
      <c r="EL130" s="45"/>
      <c r="EM130" s="45"/>
      <c r="EN130" s="41"/>
      <c r="EO130" s="46"/>
      <c r="EP130" s="46"/>
      <c r="EQ130" s="46"/>
      <c r="ER130" s="19"/>
      <c r="ES130" s="41"/>
      <c r="ET130" s="18"/>
      <c r="EU130" s="47"/>
      <c r="EV130" s="41"/>
      <c r="EZ130" s="41"/>
      <c r="FA130" s="41"/>
      <c r="FB130" s="41"/>
      <c r="FG130" s="41"/>
      <c r="FL130" s="41"/>
      <c r="FM130" s="43"/>
      <c r="FN130" s="43"/>
      <c r="FO130" s="43"/>
      <c r="FP130" s="44"/>
      <c r="FQ130" s="41"/>
      <c r="FR130" s="45"/>
      <c r="FS130" s="45"/>
      <c r="FT130" s="45"/>
      <c r="FU130" s="45"/>
      <c r="FV130" s="41"/>
      <c r="FW130" s="46"/>
      <c r="FX130" s="46"/>
      <c r="FY130" s="46"/>
      <c r="FZ130" s="19"/>
      <c r="GA130" s="41"/>
      <c r="GB130" s="18"/>
      <c r="GC130" s="47"/>
      <c r="GD130" s="41"/>
      <c r="GH130" s="41"/>
      <c r="GI130" s="41"/>
      <c r="GJ130" s="41"/>
      <c r="GO130" s="41"/>
      <c r="GT130" s="41"/>
      <c r="GU130" s="43"/>
      <c r="GV130" s="43"/>
      <c r="GW130" s="43"/>
      <c r="GX130" s="44"/>
      <c r="GY130" s="41"/>
      <c r="GZ130" s="45"/>
      <c r="HA130" s="45"/>
      <c r="HB130" s="45"/>
      <c r="HC130" s="45"/>
      <c r="HD130" s="41"/>
      <c r="HE130" s="46"/>
      <c r="HF130" s="46"/>
      <c r="HG130" s="46"/>
      <c r="HH130" s="19"/>
      <c r="HI130" s="41"/>
      <c r="HJ130" s="18"/>
      <c r="HK130" s="47"/>
      <c r="HL130" s="41"/>
      <c r="HP130" s="41"/>
      <c r="HQ130" s="41"/>
      <c r="HR130" s="41"/>
      <c r="HW130" s="41"/>
      <c r="IB130" s="41"/>
      <c r="IC130" s="43"/>
      <c r="ID130" s="43"/>
      <c r="IE130" s="43"/>
      <c r="IF130" s="44"/>
      <c r="IG130" s="41"/>
      <c r="IH130" s="45"/>
      <c r="II130" s="45"/>
      <c r="IJ130" s="45"/>
      <c r="IK130" s="45"/>
      <c r="IL130" s="41"/>
      <c r="IM130" s="46"/>
      <c r="IN130" s="46"/>
      <c r="IO130" s="46"/>
      <c r="IP130" s="19"/>
      <c r="IQ130" s="41"/>
      <c r="IR130" s="18"/>
      <c r="IS130" s="47"/>
      <c r="IT130" s="41"/>
    </row>
    <row r="131" spans="1:254" s="42" customFormat="1" ht="12.75">
      <c r="A131" s="20" t="s">
        <v>390</v>
      </c>
      <c r="B131" s="20"/>
      <c r="C131" s="21"/>
      <c r="D131" s="22">
        <f>IF(MOD(SUM($M131+$T131+$AA131+$AH131+$AO131+$AV131),1)&gt;=0.6,INT(SUM($M131+$T131+$AA131+$AH131+$AO131+$AV131))+1+MOD(SUM($M131+$T131+$AA131+$AH131+$AO131+$AV131),1)-0.6,SUM($M131+$T131+$AA131+$AH131+$AO131+$AV131))</f>
        <v>14</v>
      </c>
      <c r="E131" s="23">
        <f>$N131+$U131+$AB131+$AI131+$AP131+$AW131</f>
        <v>2</v>
      </c>
      <c r="F131" s="24">
        <f>$O131+$V131+$AC131+$AJ131+$AQ131+$AX131</f>
        <v>56</v>
      </c>
      <c r="G131" s="23">
        <f>$P131+$W131+$AD131+$AK131+$AR131+$AY131</f>
        <v>3</v>
      </c>
      <c r="H131" s="23">
        <f>$Q131+X131+AE131+AL131+AS131+AZ131</f>
        <v>0</v>
      </c>
      <c r="I131" s="25" t="s">
        <v>391</v>
      </c>
      <c r="J131" s="22">
        <f>IF(G131&lt;&gt;0,F131/G131,"")</f>
        <v>18.666666666666668</v>
      </c>
      <c r="K131" s="22">
        <f>IF(D131&lt;&gt;0,F131/D131,"")</f>
        <v>4</v>
      </c>
      <c r="L131" s="22">
        <f>IF(G131&lt;&gt;0,(INT(D131)*6+(10*(D131-INT(D131))))/G131,"")</f>
        <v>28</v>
      </c>
      <c r="M131" s="26"/>
      <c r="N131" s="26"/>
      <c r="O131" s="26"/>
      <c r="P131" s="26"/>
      <c r="Q131" s="26"/>
      <c r="R131" s="26"/>
      <c r="S131" s="28">
        <f>IF(P131&lt;&gt;0,O131/P131,"")</f>
      </c>
      <c r="T131" s="29">
        <v>1</v>
      </c>
      <c r="U131" s="29">
        <v>0</v>
      </c>
      <c r="V131" s="29">
        <v>10</v>
      </c>
      <c r="W131" s="29">
        <v>0</v>
      </c>
      <c r="X131" s="29"/>
      <c r="Y131" s="30" t="s">
        <v>392</v>
      </c>
      <c r="Z131" s="31">
        <f>IF(W131&lt;&gt;0,V131/W131,"")</f>
      </c>
      <c r="AA131" s="32">
        <v>13</v>
      </c>
      <c r="AB131" s="32">
        <v>2</v>
      </c>
      <c r="AC131" s="32">
        <v>46</v>
      </c>
      <c r="AD131" s="33">
        <v>3</v>
      </c>
      <c r="AE131" s="33"/>
      <c r="AF131" s="33" t="s">
        <v>391</v>
      </c>
      <c r="AG131" s="28">
        <f>IF(AD131&lt;&gt;0,AC131/AD131,"")</f>
        <v>15.333333333333334</v>
      </c>
      <c r="AH131" s="34"/>
      <c r="AI131" s="34"/>
      <c r="AJ131" s="34"/>
      <c r="AK131" s="34"/>
      <c r="AL131" s="34"/>
      <c r="AM131" s="34"/>
      <c r="AN131" s="35">
        <f>IF(AK131&lt;&gt;0,AJ131/AK131,"")</f>
      </c>
      <c r="AO131" s="36"/>
      <c r="AP131" s="36"/>
      <c r="AQ131" s="36"/>
      <c r="AR131" s="36"/>
      <c r="AS131" s="36"/>
      <c r="AT131" s="36"/>
      <c r="AU131" s="37">
        <f>IF(AR131&lt;&gt;0,AQ131/AR131,"")</f>
      </c>
      <c r="AV131" s="38"/>
      <c r="AW131" s="38"/>
      <c r="AX131" s="39"/>
      <c r="AY131" s="40"/>
      <c r="AZ131" s="40"/>
      <c r="BA131" s="40"/>
      <c r="BB131" s="39">
        <f>IF(AY131&lt;&gt;0,AX131/AY131,"")</f>
      </c>
      <c r="BC131" s="41"/>
      <c r="BD131" s="41"/>
      <c r="BI131" s="41"/>
      <c r="BN131" s="41"/>
      <c r="BO131" s="43"/>
      <c r="BP131" s="43"/>
      <c r="BQ131" s="43"/>
      <c r="BR131" s="44"/>
      <c r="BS131" s="41"/>
      <c r="BT131" s="45"/>
      <c r="BU131" s="45"/>
      <c r="BV131" s="45"/>
      <c r="BW131" s="45"/>
      <c r="BX131" s="41"/>
      <c r="BY131" s="46"/>
      <c r="BZ131" s="46"/>
      <c r="CA131" s="46"/>
      <c r="CB131" s="19"/>
      <c r="CC131" s="41"/>
      <c r="CD131" s="18"/>
      <c r="CE131" s="47"/>
      <c r="CF131" s="41"/>
      <c r="CJ131" s="41"/>
      <c r="CK131" s="41"/>
      <c r="CL131" s="41"/>
      <c r="CQ131" s="41"/>
      <c r="CV131" s="41"/>
      <c r="CW131" s="43"/>
      <c r="CX131" s="43"/>
      <c r="CY131" s="43"/>
      <c r="CZ131" s="44"/>
      <c r="DA131" s="41"/>
      <c r="DB131" s="45"/>
      <c r="DC131" s="45"/>
      <c r="DD131" s="45"/>
      <c r="DE131" s="45"/>
      <c r="DF131" s="41"/>
      <c r="DG131" s="46"/>
      <c r="DH131" s="46"/>
      <c r="DI131" s="46"/>
      <c r="DJ131" s="19"/>
      <c r="DK131" s="41"/>
      <c r="DL131" s="18"/>
      <c r="DM131" s="47"/>
      <c r="DN131" s="41"/>
      <c r="DR131" s="41"/>
      <c r="DS131" s="41"/>
      <c r="DT131" s="41"/>
      <c r="DY131" s="41"/>
      <c r="ED131" s="41"/>
      <c r="EE131" s="43"/>
      <c r="EF131" s="43"/>
      <c r="EG131" s="43"/>
      <c r="EH131" s="44"/>
      <c r="EI131" s="41"/>
      <c r="EJ131" s="45"/>
      <c r="EK131" s="45"/>
      <c r="EL131" s="45"/>
      <c r="EM131" s="45"/>
      <c r="EN131" s="41"/>
      <c r="EO131" s="46"/>
      <c r="EP131" s="46"/>
      <c r="EQ131" s="46"/>
      <c r="ER131" s="19"/>
      <c r="ES131" s="41"/>
      <c r="ET131" s="18"/>
      <c r="EU131" s="47"/>
      <c r="EV131" s="41"/>
      <c r="EZ131" s="41"/>
      <c r="FA131" s="41"/>
      <c r="FB131" s="41"/>
      <c r="FG131" s="41"/>
      <c r="FL131" s="41"/>
      <c r="FM131" s="43"/>
      <c r="FN131" s="43"/>
      <c r="FO131" s="43"/>
      <c r="FP131" s="44"/>
      <c r="FQ131" s="41"/>
      <c r="FR131" s="45"/>
      <c r="FS131" s="45"/>
      <c r="FT131" s="45"/>
      <c r="FU131" s="45"/>
      <c r="FV131" s="41"/>
      <c r="FW131" s="46"/>
      <c r="FX131" s="46"/>
      <c r="FY131" s="46"/>
      <c r="FZ131" s="19"/>
      <c r="GA131" s="41"/>
      <c r="GB131" s="18"/>
      <c r="GC131" s="47"/>
      <c r="GD131" s="41"/>
      <c r="GH131" s="41"/>
      <c r="GI131" s="41"/>
      <c r="GJ131" s="41"/>
      <c r="GO131" s="41"/>
      <c r="GT131" s="41"/>
      <c r="GU131" s="43"/>
      <c r="GV131" s="43"/>
      <c r="GW131" s="43"/>
      <c r="GX131" s="44"/>
      <c r="GY131" s="41"/>
      <c r="GZ131" s="45"/>
      <c r="HA131" s="45"/>
      <c r="HB131" s="45"/>
      <c r="HC131" s="45"/>
      <c r="HD131" s="41"/>
      <c r="HE131" s="46"/>
      <c r="HF131" s="46"/>
      <c r="HG131" s="46"/>
      <c r="HH131" s="19"/>
      <c r="HI131" s="41"/>
      <c r="HJ131" s="18"/>
      <c r="HK131" s="47"/>
      <c r="HL131" s="41"/>
      <c r="HP131" s="41"/>
      <c r="HQ131" s="41"/>
      <c r="HR131" s="41"/>
      <c r="HW131" s="41"/>
      <c r="IB131" s="41"/>
      <c r="IC131" s="43"/>
      <c r="ID131" s="43"/>
      <c r="IE131" s="43"/>
      <c r="IF131" s="44"/>
      <c r="IG131" s="41"/>
      <c r="IH131" s="45"/>
      <c r="II131" s="45"/>
      <c r="IJ131" s="45"/>
      <c r="IK131" s="45"/>
      <c r="IL131" s="41"/>
      <c r="IM131" s="46"/>
      <c r="IN131" s="46"/>
      <c r="IO131" s="46"/>
      <c r="IP131" s="19"/>
      <c r="IQ131" s="41"/>
      <c r="IR131" s="18"/>
      <c r="IS131" s="47"/>
      <c r="IT131" s="41"/>
    </row>
    <row r="132" spans="1:254" s="42" customFormat="1" ht="12.75">
      <c r="A132" s="20" t="s">
        <v>393</v>
      </c>
      <c r="B132" s="20"/>
      <c r="C132" s="21"/>
      <c r="D132" s="22">
        <f>IF(MOD(SUM($M132+$T132+$AA132+$AH132+$AO132+$AV132),1)&gt;=0.6,INT(SUM($M132+$T132+$AA132+$AH132+$AO132+$AV132))+1+MOD(SUM($M132+$T132+$AA132+$AH132+$AO132+$AV132),1)-0.6,SUM($M132+$T132+$AA132+$AH132+$AO132+$AV132))</f>
        <v>15</v>
      </c>
      <c r="E132" s="23">
        <f>$N132+$U132+$AB132+$AI132+$AP132+$AW132</f>
        <v>2</v>
      </c>
      <c r="F132" s="24">
        <f>$O132+$V132+$AC132+$AJ132+$AQ132+$AX132</f>
        <v>44</v>
      </c>
      <c r="G132" s="23">
        <f>$P132+$W132+$AD132+$AK132+$AR132+$AY132</f>
        <v>0</v>
      </c>
      <c r="H132" s="23">
        <f>$Q132+X132+AE132+AL132+AS132+AZ132</f>
        <v>0</v>
      </c>
      <c r="I132" s="25" t="s">
        <v>394</v>
      </c>
      <c r="J132" s="22">
        <f>IF(G132&lt;&gt;0,F132/G132,"")</f>
      </c>
      <c r="K132" s="22">
        <f>IF(D132&lt;&gt;0,F132/D132,"")</f>
        <v>2.933333333333333</v>
      </c>
      <c r="L132" s="22">
        <f>IF(G132&lt;&gt;0,(INT(D132)*6+(10*(D132-INT(D132))))/G132,"")</f>
      </c>
      <c r="M132" s="26"/>
      <c r="N132" s="26"/>
      <c r="O132" s="26"/>
      <c r="P132" s="26"/>
      <c r="Q132" s="26"/>
      <c r="R132" s="26"/>
      <c r="S132" s="28">
        <f>IF(P132&lt;&gt;0,O132/P132,"")</f>
      </c>
      <c r="T132" s="29"/>
      <c r="U132" s="29"/>
      <c r="V132" s="29"/>
      <c r="W132" s="29"/>
      <c r="X132" s="29"/>
      <c r="Y132" s="29"/>
      <c r="Z132" s="31">
        <f>IF(W132&lt;&gt;0,V132/W132,"")</f>
      </c>
      <c r="AA132" s="32">
        <v>15</v>
      </c>
      <c r="AB132" s="32">
        <v>2</v>
      </c>
      <c r="AC132" s="32">
        <v>44</v>
      </c>
      <c r="AD132" s="33">
        <v>0</v>
      </c>
      <c r="AE132" s="33"/>
      <c r="AF132" s="33" t="s">
        <v>394</v>
      </c>
      <c r="AG132" s="28">
        <f>IF(AD132&lt;&gt;0,AC132/AD132,"")</f>
      </c>
      <c r="AH132" s="34"/>
      <c r="AI132" s="34"/>
      <c r="AJ132" s="34"/>
      <c r="AK132" s="34"/>
      <c r="AL132" s="34"/>
      <c r="AM132" s="34"/>
      <c r="AN132" s="35">
        <f>IF(AK132&lt;&gt;0,AJ132/AK132,"")</f>
      </c>
      <c r="AO132" s="36"/>
      <c r="AP132" s="36"/>
      <c r="AQ132" s="36"/>
      <c r="AR132" s="36"/>
      <c r="AS132" s="36"/>
      <c r="AT132" s="36"/>
      <c r="AU132" s="37">
        <f>IF(AR132&lt;&gt;0,AQ132/AR132,"")</f>
      </c>
      <c r="AV132" s="38"/>
      <c r="AW132" s="38"/>
      <c r="AX132" s="39"/>
      <c r="AY132" s="40"/>
      <c r="AZ132" s="40"/>
      <c r="BA132" s="40"/>
      <c r="BB132" s="39">
        <f>IF(AY132&lt;&gt;0,AX132/AY132,"")</f>
      </c>
      <c r="BC132" s="41"/>
      <c r="BD132" s="41"/>
      <c r="BI132" s="41"/>
      <c r="BN132" s="41"/>
      <c r="BO132" s="43"/>
      <c r="BP132" s="43"/>
      <c r="BQ132" s="43"/>
      <c r="BR132" s="44"/>
      <c r="BS132" s="41"/>
      <c r="BT132" s="45"/>
      <c r="BU132" s="45"/>
      <c r="BV132" s="45"/>
      <c r="BW132" s="45"/>
      <c r="BX132" s="41"/>
      <c r="BY132" s="46"/>
      <c r="BZ132" s="46"/>
      <c r="CA132" s="46"/>
      <c r="CB132" s="19"/>
      <c r="CC132" s="41"/>
      <c r="CD132" s="18"/>
      <c r="CE132" s="47"/>
      <c r="CF132" s="41"/>
      <c r="CJ132" s="41"/>
      <c r="CK132" s="41"/>
      <c r="CL132" s="41"/>
      <c r="CQ132" s="41"/>
      <c r="CV132" s="41"/>
      <c r="CW132" s="43"/>
      <c r="CX132" s="43"/>
      <c r="CY132" s="43"/>
      <c r="CZ132" s="44"/>
      <c r="DA132" s="41"/>
      <c r="DB132" s="45"/>
      <c r="DC132" s="45"/>
      <c r="DD132" s="45"/>
      <c r="DE132" s="45"/>
      <c r="DF132" s="41"/>
      <c r="DG132" s="46"/>
      <c r="DH132" s="46"/>
      <c r="DI132" s="46"/>
      <c r="DJ132" s="19"/>
      <c r="DK132" s="41"/>
      <c r="DL132" s="18"/>
      <c r="DM132" s="47"/>
      <c r="DN132" s="41"/>
      <c r="DR132" s="41"/>
      <c r="DS132" s="41"/>
      <c r="DT132" s="41"/>
      <c r="DY132" s="41"/>
      <c r="ED132" s="41"/>
      <c r="EE132" s="43"/>
      <c r="EF132" s="43"/>
      <c r="EG132" s="43"/>
      <c r="EH132" s="44"/>
      <c r="EI132" s="41"/>
      <c r="EJ132" s="45"/>
      <c r="EK132" s="45"/>
      <c r="EL132" s="45"/>
      <c r="EM132" s="45"/>
      <c r="EN132" s="41"/>
      <c r="EO132" s="46"/>
      <c r="EP132" s="46"/>
      <c r="EQ132" s="46"/>
      <c r="ER132" s="19"/>
      <c r="ES132" s="41"/>
      <c r="ET132" s="18"/>
      <c r="EU132" s="47"/>
      <c r="EV132" s="41"/>
      <c r="EZ132" s="41"/>
      <c r="FA132" s="41"/>
      <c r="FB132" s="41"/>
      <c r="FG132" s="41"/>
      <c r="FL132" s="41"/>
      <c r="FM132" s="43"/>
      <c r="FN132" s="43"/>
      <c r="FO132" s="43"/>
      <c r="FP132" s="44"/>
      <c r="FQ132" s="41"/>
      <c r="FR132" s="45"/>
      <c r="FS132" s="45"/>
      <c r="FT132" s="45"/>
      <c r="FU132" s="45"/>
      <c r="FV132" s="41"/>
      <c r="FW132" s="46"/>
      <c r="FX132" s="46"/>
      <c r="FY132" s="46"/>
      <c r="FZ132" s="19"/>
      <c r="GA132" s="41"/>
      <c r="GB132" s="18"/>
      <c r="GC132" s="47"/>
      <c r="GD132" s="41"/>
      <c r="GH132" s="41"/>
      <c r="GI132" s="41"/>
      <c r="GJ132" s="41"/>
      <c r="GO132" s="41"/>
      <c r="GT132" s="41"/>
      <c r="GU132" s="43"/>
      <c r="GV132" s="43"/>
      <c r="GW132" s="43"/>
      <c r="GX132" s="44"/>
      <c r="GY132" s="41"/>
      <c r="GZ132" s="45"/>
      <c r="HA132" s="45"/>
      <c r="HB132" s="45"/>
      <c r="HC132" s="45"/>
      <c r="HD132" s="41"/>
      <c r="HE132" s="46"/>
      <c r="HF132" s="46"/>
      <c r="HG132" s="46"/>
      <c r="HH132" s="19"/>
      <c r="HI132" s="41"/>
      <c r="HJ132" s="18"/>
      <c r="HK132" s="47"/>
      <c r="HL132" s="41"/>
      <c r="HP132" s="41"/>
      <c r="HQ132" s="41"/>
      <c r="HR132" s="41"/>
      <c r="HW132" s="41"/>
      <c r="IB132" s="41"/>
      <c r="IC132" s="43"/>
      <c r="ID132" s="43"/>
      <c r="IE132" s="43"/>
      <c r="IF132" s="44"/>
      <c r="IG132" s="41"/>
      <c r="IH132" s="45"/>
      <c r="II132" s="45"/>
      <c r="IJ132" s="45"/>
      <c r="IK132" s="45"/>
      <c r="IL132" s="41"/>
      <c r="IM132" s="46"/>
      <c r="IN132" s="46"/>
      <c r="IO132" s="46"/>
      <c r="IP132" s="19"/>
      <c r="IQ132" s="41"/>
      <c r="IR132" s="18"/>
      <c r="IS132" s="47"/>
      <c r="IT132" s="41"/>
    </row>
    <row r="133" spans="1:254" s="42" customFormat="1" ht="12.75">
      <c r="A133" s="20" t="s">
        <v>395</v>
      </c>
      <c r="B133" s="20"/>
      <c r="C133" s="63"/>
      <c r="D133" s="22">
        <f>IF(MOD(SUM($M133+$T133+$AA133+$AH133+$AO133+$AV133),1)&gt;=0.6,INT(SUM($M133+$T133+$AA133+$AH133+$AO133+$AV133))+1+MOD(SUM($M133+$T133+$AA133+$AH133+$AO133+$AV133),1)-0.6,SUM($M133+$T133+$AA133+$AH133+$AO133+$AV133))</f>
        <v>55</v>
      </c>
      <c r="E133" s="23">
        <f>$N133+$U133+$AB133+$AI133+$AP133+$AW133</f>
        <v>1</v>
      </c>
      <c r="F133" s="24">
        <f>$O133+$V133+$AC133+$AJ133+$AQ133+$AX133</f>
        <v>288</v>
      </c>
      <c r="G133" s="23">
        <f>$P133+$W133+$AD133+$AK133+$AR133+$AY133</f>
        <v>8</v>
      </c>
      <c r="H133" s="23">
        <f>$Q133+X133+AE133+AL133+AS133+AZ133</f>
        <v>0</v>
      </c>
      <c r="I133" s="25" t="s">
        <v>396</v>
      </c>
      <c r="J133" s="22">
        <f>IF(G133&lt;&gt;0,F133/G133,"")</f>
        <v>36</v>
      </c>
      <c r="K133" s="22">
        <f>IF(D133&lt;&gt;0,F133/D133,"")</f>
        <v>5.236363636363636</v>
      </c>
      <c r="L133" s="22">
        <f>IF(G133&lt;&gt;0,(INT(D133)*6+(10*(D133-INT(D133))))/G133,"")</f>
        <v>41.25</v>
      </c>
      <c r="M133" s="26"/>
      <c r="N133" s="26"/>
      <c r="O133" s="26"/>
      <c r="P133" s="26"/>
      <c r="Q133" s="26"/>
      <c r="R133" s="26"/>
      <c r="S133" s="28">
        <f>IF(P133&lt;&gt;0,O133/P133,"")</f>
      </c>
      <c r="T133" s="29"/>
      <c r="U133" s="29"/>
      <c r="V133" s="29"/>
      <c r="W133" s="29"/>
      <c r="X133" s="29"/>
      <c r="Y133" s="29"/>
      <c r="Z133" s="31">
        <f>IF(W133&lt;&gt;0,V133/W133,"")</f>
      </c>
      <c r="AA133" s="26"/>
      <c r="AB133" s="26"/>
      <c r="AC133" s="26"/>
      <c r="AD133" s="26"/>
      <c r="AE133" s="26"/>
      <c r="AF133" s="26"/>
      <c r="AG133" s="28">
        <f>IF(AD133&lt;&gt;0,AC133/AD133,"")</f>
      </c>
      <c r="AH133" s="64">
        <v>4</v>
      </c>
      <c r="AI133" s="64">
        <v>0</v>
      </c>
      <c r="AJ133" s="64">
        <v>27</v>
      </c>
      <c r="AK133" s="64">
        <v>0</v>
      </c>
      <c r="AL133" s="64"/>
      <c r="AM133" s="66" t="s">
        <v>397</v>
      </c>
      <c r="AN133" s="35">
        <f>IF(AK133&lt;&gt;0,AJ133/AK133,"")</f>
      </c>
      <c r="AO133" s="36">
        <v>51</v>
      </c>
      <c r="AP133" s="36">
        <v>1</v>
      </c>
      <c r="AQ133" s="36">
        <v>261</v>
      </c>
      <c r="AR133" s="36">
        <v>8</v>
      </c>
      <c r="AS133" s="36"/>
      <c r="AT133" s="48" t="s">
        <v>396</v>
      </c>
      <c r="AU133" s="37">
        <f>IF(AR133&lt;&gt;0,AQ133/AR133,"")</f>
        <v>32.625</v>
      </c>
      <c r="AV133" s="38"/>
      <c r="AW133" s="38"/>
      <c r="AX133" s="39"/>
      <c r="AY133" s="40"/>
      <c r="AZ133" s="40"/>
      <c r="BA133" s="40"/>
      <c r="BB133" s="39">
        <f>IF(AY133&lt;&gt;0,AX133/AY133,"")</f>
      </c>
      <c r="BC133" s="41"/>
      <c r="BD133" s="41"/>
      <c r="BI133" s="41"/>
      <c r="BN133" s="41"/>
      <c r="BO133" s="43"/>
      <c r="BP133" s="43"/>
      <c r="BQ133" s="43"/>
      <c r="BR133" s="44"/>
      <c r="BS133" s="41"/>
      <c r="BT133" s="45"/>
      <c r="BU133" s="45"/>
      <c r="BV133" s="45"/>
      <c r="BW133" s="45"/>
      <c r="BX133" s="41"/>
      <c r="BY133" s="46"/>
      <c r="BZ133" s="46"/>
      <c r="CA133" s="46"/>
      <c r="CB133" s="19"/>
      <c r="CC133" s="41"/>
      <c r="CD133" s="18"/>
      <c r="CE133" s="47"/>
      <c r="CF133" s="41"/>
      <c r="CJ133" s="41"/>
      <c r="CK133" s="41"/>
      <c r="CL133" s="41"/>
      <c r="CQ133" s="41"/>
      <c r="CV133" s="41"/>
      <c r="CW133" s="43"/>
      <c r="CX133" s="43"/>
      <c r="CY133" s="43"/>
      <c r="CZ133" s="44"/>
      <c r="DA133" s="41"/>
      <c r="DB133" s="45"/>
      <c r="DC133" s="45"/>
      <c r="DD133" s="45"/>
      <c r="DE133" s="45"/>
      <c r="DF133" s="41"/>
      <c r="DG133" s="46"/>
      <c r="DH133" s="46"/>
      <c r="DI133" s="46"/>
      <c r="DJ133" s="19"/>
      <c r="DK133" s="41"/>
      <c r="DL133" s="18"/>
      <c r="DM133" s="47"/>
      <c r="DN133" s="41"/>
      <c r="DR133" s="41"/>
      <c r="DS133" s="41"/>
      <c r="DT133" s="41"/>
      <c r="DY133" s="41"/>
      <c r="ED133" s="41"/>
      <c r="EE133" s="43"/>
      <c r="EF133" s="43"/>
      <c r="EG133" s="43"/>
      <c r="EH133" s="44"/>
      <c r="EI133" s="41"/>
      <c r="EJ133" s="45"/>
      <c r="EK133" s="45"/>
      <c r="EL133" s="45"/>
      <c r="EM133" s="45"/>
      <c r="EN133" s="41"/>
      <c r="EO133" s="46"/>
      <c r="EP133" s="46"/>
      <c r="EQ133" s="46"/>
      <c r="ER133" s="19"/>
      <c r="ES133" s="41"/>
      <c r="ET133" s="18"/>
      <c r="EU133" s="47"/>
      <c r="EV133" s="41"/>
      <c r="EZ133" s="41"/>
      <c r="FA133" s="41"/>
      <c r="FB133" s="41"/>
      <c r="FG133" s="41"/>
      <c r="FL133" s="41"/>
      <c r="FM133" s="43"/>
      <c r="FN133" s="43"/>
      <c r="FO133" s="43"/>
      <c r="FP133" s="44"/>
      <c r="FQ133" s="41"/>
      <c r="FR133" s="45"/>
      <c r="FS133" s="45"/>
      <c r="FT133" s="45"/>
      <c r="FU133" s="45"/>
      <c r="FV133" s="41"/>
      <c r="FW133" s="46"/>
      <c r="FX133" s="46"/>
      <c r="FY133" s="46"/>
      <c r="FZ133" s="19"/>
      <c r="GA133" s="41"/>
      <c r="GB133" s="18"/>
      <c r="GC133" s="47"/>
      <c r="GD133" s="41"/>
      <c r="GH133" s="41"/>
      <c r="GI133" s="41"/>
      <c r="GJ133" s="41"/>
      <c r="GO133" s="41"/>
      <c r="GT133" s="41"/>
      <c r="GU133" s="43"/>
      <c r="GV133" s="43"/>
      <c r="GW133" s="43"/>
      <c r="GX133" s="44"/>
      <c r="GY133" s="41"/>
      <c r="GZ133" s="45"/>
      <c r="HA133" s="45"/>
      <c r="HB133" s="45"/>
      <c r="HC133" s="45"/>
      <c r="HD133" s="41"/>
      <c r="HE133" s="46"/>
      <c r="HF133" s="46"/>
      <c r="HG133" s="46"/>
      <c r="HH133" s="19"/>
      <c r="HI133" s="41"/>
      <c r="HJ133" s="18"/>
      <c r="HK133" s="47"/>
      <c r="HL133" s="41"/>
      <c r="HP133" s="41"/>
      <c r="HQ133" s="41"/>
      <c r="HR133" s="41"/>
      <c r="HW133" s="41"/>
      <c r="IB133" s="41"/>
      <c r="IC133" s="43"/>
      <c r="ID133" s="43"/>
      <c r="IE133" s="43"/>
      <c r="IF133" s="44"/>
      <c r="IG133" s="41"/>
      <c r="IH133" s="45"/>
      <c r="II133" s="45"/>
      <c r="IJ133" s="45"/>
      <c r="IK133" s="45"/>
      <c r="IL133" s="41"/>
      <c r="IM133" s="46"/>
      <c r="IN133" s="46"/>
      <c r="IO133" s="46"/>
      <c r="IP133" s="19"/>
      <c r="IQ133" s="41"/>
      <c r="IR133" s="18"/>
      <c r="IS133" s="47"/>
      <c r="IT133" s="41"/>
    </row>
    <row r="134" spans="1:254" s="42" customFormat="1" ht="12.75">
      <c r="A134" s="20" t="s">
        <v>398</v>
      </c>
      <c r="B134" s="20"/>
      <c r="C134" s="21"/>
      <c r="D134" s="22">
        <f>IF(MOD(SUM($M134+$T134+$AA134+$AH134+$AO134+$AV134),1)&gt;=0.6,INT(SUM($M134+$T134+$AA134+$AH134+$AO134+$AV134))+1+MOD(SUM($M134+$T134+$AA134+$AH134+$AO134+$AV134),1)-0.6,SUM($M134+$T134+$AA134+$AH134+$AO134+$AV134))</f>
        <v>19</v>
      </c>
      <c r="E134" s="23">
        <f>$N134+$U134+$AB134+$AI134+$AP134+$AW134</f>
        <v>3</v>
      </c>
      <c r="F134" s="24">
        <f>$O134+$V134+$AC134+$AJ134+$AQ134+$AX134</f>
        <v>88</v>
      </c>
      <c r="G134" s="23">
        <f>$P134+$W134+$AD134+$AK134+$AR134+$AY134</f>
        <v>2</v>
      </c>
      <c r="H134" s="23">
        <f>$Q134+X134+AE134+AL134+AS134+AZ134</f>
        <v>0</v>
      </c>
      <c r="I134" s="25" t="s">
        <v>139</v>
      </c>
      <c r="J134" s="22">
        <f>IF(G134&lt;&gt;0,F134/G134,"")</f>
        <v>44</v>
      </c>
      <c r="K134" s="22">
        <f>IF(D134&lt;&gt;0,F134/D134,"")</f>
        <v>4.631578947368421</v>
      </c>
      <c r="L134" s="22">
        <f>IF(G134&lt;&gt;0,(INT(D134)*6+(10*(D134-INT(D134))))/G134,"")</f>
        <v>57</v>
      </c>
      <c r="M134" s="26"/>
      <c r="N134" s="26"/>
      <c r="O134" s="26"/>
      <c r="P134" s="26"/>
      <c r="Q134" s="26"/>
      <c r="R134" s="26"/>
      <c r="S134" s="28">
        <f>IF(P134&lt;&gt;0,O134/P134,"")</f>
      </c>
      <c r="T134" s="29"/>
      <c r="U134" s="29"/>
      <c r="V134" s="29"/>
      <c r="W134" s="29"/>
      <c r="X134" s="29"/>
      <c r="Y134" s="29"/>
      <c r="Z134" s="31">
        <f>IF(W134&lt;&gt;0,V134/W134,"")</f>
      </c>
      <c r="AA134" s="32"/>
      <c r="AB134" s="32"/>
      <c r="AC134" s="32"/>
      <c r="AD134" s="33"/>
      <c r="AE134" s="33"/>
      <c r="AF134" s="33"/>
      <c r="AG134" s="28">
        <f>IF(AD134&lt;&gt;0,AC134/AD134,"")</f>
      </c>
      <c r="AH134" s="34">
        <v>5</v>
      </c>
      <c r="AI134" s="34">
        <v>0</v>
      </c>
      <c r="AJ134" s="34">
        <v>21</v>
      </c>
      <c r="AK134" s="34">
        <v>1</v>
      </c>
      <c r="AL134" s="34"/>
      <c r="AM134" s="34" t="s">
        <v>399</v>
      </c>
      <c r="AN134" s="35">
        <f>IF(AK134&lt;&gt;0,AJ134/AK134,"")</f>
        <v>21</v>
      </c>
      <c r="AO134" s="36">
        <v>14</v>
      </c>
      <c r="AP134" s="36">
        <v>3</v>
      </c>
      <c r="AQ134" s="36">
        <v>67</v>
      </c>
      <c r="AR134" s="36">
        <v>1</v>
      </c>
      <c r="AS134" s="36"/>
      <c r="AT134" s="48" t="s">
        <v>139</v>
      </c>
      <c r="AU134" s="37">
        <f>IF(AR134&lt;&gt;0,AQ134/AR134,"")</f>
        <v>67</v>
      </c>
      <c r="AV134" s="38"/>
      <c r="AW134" s="38"/>
      <c r="AX134" s="39"/>
      <c r="AY134" s="40"/>
      <c r="AZ134" s="40"/>
      <c r="BA134" s="40"/>
      <c r="BB134" s="39">
        <f>IF(AY134&lt;&gt;0,AX134/AY134,"")</f>
      </c>
      <c r="BC134" s="41"/>
      <c r="BD134" s="41"/>
      <c r="BI134" s="41"/>
      <c r="BN134" s="41"/>
      <c r="BO134" s="43"/>
      <c r="BP134" s="43"/>
      <c r="BQ134" s="43"/>
      <c r="BR134" s="44"/>
      <c r="BS134" s="41"/>
      <c r="BT134" s="45"/>
      <c r="BU134" s="45"/>
      <c r="BV134" s="45"/>
      <c r="BW134" s="45"/>
      <c r="BX134" s="41"/>
      <c r="BY134" s="46"/>
      <c r="BZ134" s="46"/>
      <c r="CA134" s="46"/>
      <c r="CB134" s="19"/>
      <c r="CC134" s="41"/>
      <c r="CD134" s="18"/>
      <c r="CE134" s="47"/>
      <c r="CF134" s="41"/>
      <c r="CJ134" s="41"/>
      <c r="CK134" s="41"/>
      <c r="CL134" s="41"/>
      <c r="CQ134" s="41"/>
      <c r="CV134" s="41"/>
      <c r="CW134" s="43"/>
      <c r="CX134" s="43"/>
      <c r="CY134" s="43"/>
      <c r="CZ134" s="44"/>
      <c r="DA134" s="41"/>
      <c r="DB134" s="45"/>
      <c r="DC134" s="45"/>
      <c r="DD134" s="45"/>
      <c r="DE134" s="45"/>
      <c r="DF134" s="41"/>
      <c r="DG134" s="46"/>
      <c r="DH134" s="46"/>
      <c r="DI134" s="46"/>
      <c r="DJ134" s="19"/>
      <c r="DK134" s="41"/>
      <c r="DL134" s="18"/>
      <c r="DM134" s="47"/>
      <c r="DN134" s="41"/>
      <c r="DR134" s="41"/>
      <c r="DS134" s="41"/>
      <c r="DT134" s="41"/>
      <c r="DY134" s="41"/>
      <c r="ED134" s="41"/>
      <c r="EE134" s="43"/>
      <c r="EF134" s="43"/>
      <c r="EG134" s="43"/>
      <c r="EH134" s="44"/>
      <c r="EI134" s="41"/>
      <c r="EJ134" s="45"/>
      <c r="EK134" s="45"/>
      <c r="EL134" s="45"/>
      <c r="EM134" s="45"/>
      <c r="EN134" s="41"/>
      <c r="EO134" s="46"/>
      <c r="EP134" s="46"/>
      <c r="EQ134" s="46"/>
      <c r="ER134" s="19"/>
      <c r="ES134" s="41"/>
      <c r="ET134" s="18"/>
      <c r="EU134" s="47"/>
      <c r="EV134" s="41"/>
      <c r="EZ134" s="41"/>
      <c r="FA134" s="41"/>
      <c r="FB134" s="41"/>
      <c r="FG134" s="41"/>
      <c r="FL134" s="41"/>
      <c r="FM134" s="43"/>
      <c r="FN134" s="43"/>
      <c r="FO134" s="43"/>
      <c r="FP134" s="44"/>
      <c r="FQ134" s="41"/>
      <c r="FR134" s="45"/>
      <c r="FS134" s="45"/>
      <c r="FT134" s="45"/>
      <c r="FU134" s="45"/>
      <c r="FV134" s="41"/>
      <c r="FW134" s="46"/>
      <c r="FX134" s="46"/>
      <c r="FY134" s="46"/>
      <c r="FZ134" s="19"/>
      <c r="GA134" s="41"/>
      <c r="GB134" s="18"/>
      <c r="GC134" s="47"/>
      <c r="GD134" s="41"/>
      <c r="GH134" s="41"/>
      <c r="GI134" s="41"/>
      <c r="GJ134" s="41"/>
      <c r="GO134" s="41"/>
      <c r="GT134" s="41"/>
      <c r="GU134" s="43"/>
      <c r="GV134" s="43"/>
      <c r="GW134" s="43"/>
      <c r="GX134" s="44"/>
      <c r="GY134" s="41"/>
      <c r="GZ134" s="45"/>
      <c r="HA134" s="45"/>
      <c r="HB134" s="45"/>
      <c r="HC134" s="45"/>
      <c r="HD134" s="41"/>
      <c r="HE134" s="46"/>
      <c r="HF134" s="46"/>
      <c r="HG134" s="46"/>
      <c r="HH134" s="19"/>
      <c r="HI134" s="41"/>
      <c r="HJ134" s="18"/>
      <c r="HK134" s="47"/>
      <c r="HL134" s="41"/>
      <c r="HP134" s="41"/>
      <c r="HQ134" s="41"/>
      <c r="HR134" s="41"/>
      <c r="HW134" s="41"/>
      <c r="IB134" s="41"/>
      <c r="IC134" s="43"/>
      <c r="ID134" s="43"/>
      <c r="IE134" s="43"/>
      <c r="IF134" s="44"/>
      <c r="IG134" s="41"/>
      <c r="IH134" s="45"/>
      <c r="II134" s="45"/>
      <c r="IJ134" s="45"/>
      <c r="IK134" s="45"/>
      <c r="IL134" s="41"/>
      <c r="IM134" s="46"/>
      <c r="IN134" s="46"/>
      <c r="IO134" s="46"/>
      <c r="IP134" s="19"/>
      <c r="IQ134" s="41"/>
      <c r="IR134" s="18"/>
      <c r="IS134" s="47"/>
      <c r="IT134" s="41"/>
    </row>
    <row r="135" spans="1:254" s="42" customFormat="1" ht="12.75">
      <c r="A135" s="20" t="s">
        <v>400</v>
      </c>
      <c r="B135" s="20"/>
      <c r="C135" s="21"/>
      <c r="D135" s="22">
        <f>IF(MOD(SUM($M135+$T135+$AA135+$AH135+$AO135+$AV135),1)&gt;=0.6,INT(SUM($M135+$T135+$AA135+$AH135+$AO135+$AV135))+1+MOD(SUM($M135+$T135+$AA135+$AH135+$AO135+$AV135),1)-0.6,SUM($M135+$T135+$AA135+$AH135+$AO135+$AV135))</f>
        <v>5</v>
      </c>
      <c r="E135" s="23">
        <f>$N135+$U135+$AB135+$AI135+$AP135+$AW135</f>
        <v>1</v>
      </c>
      <c r="F135" s="24">
        <f>$O135+$V135+$AC135+$AJ135+$AQ135+$AX135</f>
        <v>6</v>
      </c>
      <c r="G135" s="23">
        <f>$P135+$W135+$AD135+$AK135+$AR135+$AY135</f>
        <v>3</v>
      </c>
      <c r="H135" s="23">
        <f>$Q135+X135+AE135+AL135+AS135+AZ135</f>
        <v>0</v>
      </c>
      <c r="I135" s="25" t="s">
        <v>401</v>
      </c>
      <c r="J135" s="22">
        <f>IF(G135&lt;&gt;0,F135/G135,"")</f>
        <v>2</v>
      </c>
      <c r="K135" s="22">
        <f>IF(D135&lt;&gt;0,F135/D135,"")</f>
        <v>1.2</v>
      </c>
      <c r="L135" s="22">
        <f>IF(G135&lt;&gt;0,(INT(D135)*6+(10*(D135-INT(D135))))/G135,"")</f>
        <v>10</v>
      </c>
      <c r="M135" s="26"/>
      <c r="N135" s="26"/>
      <c r="O135" s="26"/>
      <c r="P135" s="26"/>
      <c r="Q135" s="26"/>
      <c r="R135" s="26"/>
      <c r="S135" s="28">
        <f>IF(P135&lt;&gt;0,O135/P135,"")</f>
      </c>
      <c r="T135" s="29"/>
      <c r="U135" s="29"/>
      <c r="V135" s="29"/>
      <c r="W135" s="29"/>
      <c r="X135" s="29"/>
      <c r="Y135" s="29"/>
      <c r="Z135" s="31">
        <f>IF(W135&lt;&gt;0,V135/W135,"")</f>
      </c>
      <c r="AA135" s="32"/>
      <c r="AB135" s="32"/>
      <c r="AC135" s="32"/>
      <c r="AD135" s="33"/>
      <c r="AE135" s="33"/>
      <c r="AF135" s="33"/>
      <c r="AG135" s="28">
        <f>IF(AD135&lt;&gt;0,AC135/AD135,"")</f>
      </c>
      <c r="AH135" s="34"/>
      <c r="AI135" s="34"/>
      <c r="AJ135" s="34"/>
      <c r="AK135" s="34"/>
      <c r="AL135" s="34"/>
      <c r="AM135" s="34"/>
      <c r="AN135" s="35">
        <f>IF(AK135&lt;&gt;0,AJ135/AK135,"")</f>
      </c>
      <c r="AO135" s="36">
        <v>5</v>
      </c>
      <c r="AP135" s="36">
        <v>1</v>
      </c>
      <c r="AQ135" s="36">
        <v>6</v>
      </c>
      <c r="AR135" s="36">
        <v>3</v>
      </c>
      <c r="AS135" s="36"/>
      <c r="AT135" s="48" t="s">
        <v>401</v>
      </c>
      <c r="AU135" s="37">
        <f>IF(AR135&lt;&gt;0,AQ135/AR135,"")</f>
        <v>2</v>
      </c>
      <c r="AV135" s="38"/>
      <c r="AW135" s="38"/>
      <c r="AX135" s="39"/>
      <c r="AY135" s="40"/>
      <c r="AZ135" s="40"/>
      <c r="BA135" s="40"/>
      <c r="BB135" s="39">
        <f>IF(AY135&lt;&gt;0,AX135/AY135,"")</f>
      </c>
      <c r="BC135" s="41"/>
      <c r="BD135" s="41"/>
      <c r="BI135" s="41"/>
      <c r="BN135" s="41"/>
      <c r="BO135" s="43"/>
      <c r="BP135" s="43"/>
      <c r="BQ135" s="43"/>
      <c r="BR135" s="44"/>
      <c r="BS135" s="41"/>
      <c r="BT135" s="45"/>
      <c r="BU135" s="45"/>
      <c r="BV135" s="45"/>
      <c r="BW135" s="45"/>
      <c r="BX135" s="41"/>
      <c r="BY135" s="46"/>
      <c r="BZ135" s="46"/>
      <c r="CA135" s="46"/>
      <c r="CB135" s="19"/>
      <c r="CC135" s="41"/>
      <c r="CD135" s="18"/>
      <c r="CE135" s="47"/>
      <c r="CF135" s="41"/>
      <c r="CJ135" s="41"/>
      <c r="CK135" s="41"/>
      <c r="CL135" s="41"/>
      <c r="CQ135" s="41"/>
      <c r="CV135" s="41"/>
      <c r="CW135" s="43"/>
      <c r="CX135" s="43"/>
      <c r="CY135" s="43"/>
      <c r="CZ135" s="44"/>
      <c r="DA135" s="41"/>
      <c r="DB135" s="45"/>
      <c r="DC135" s="45"/>
      <c r="DD135" s="45"/>
      <c r="DE135" s="45"/>
      <c r="DF135" s="41"/>
      <c r="DG135" s="46"/>
      <c r="DH135" s="46"/>
      <c r="DI135" s="46"/>
      <c r="DJ135" s="19"/>
      <c r="DK135" s="41"/>
      <c r="DL135" s="18"/>
      <c r="DM135" s="47"/>
      <c r="DN135" s="41"/>
      <c r="DR135" s="41"/>
      <c r="DS135" s="41"/>
      <c r="DT135" s="41"/>
      <c r="DY135" s="41"/>
      <c r="ED135" s="41"/>
      <c r="EE135" s="43"/>
      <c r="EF135" s="43"/>
      <c r="EG135" s="43"/>
      <c r="EH135" s="44"/>
      <c r="EI135" s="41"/>
      <c r="EJ135" s="45"/>
      <c r="EK135" s="45"/>
      <c r="EL135" s="45"/>
      <c r="EM135" s="45"/>
      <c r="EN135" s="41"/>
      <c r="EO135" s="46"/>
      <c r="EP135" s="46"/>
      <c r="EQ135" s="46"/>
      <c r="ER135" s="19"/>
      <c r="ES135" s="41"/>
      <c r="ET135" s="18"/>
      <c r="EU135" s="47"/>
      <c r="EV135" s="41"/>
      <c r="EZ135" s="41"/>
      <c r="FA135" s="41"/>
      <c r="FB135" s="41"/>
      <c r="FG135" s="41"/>
      <c r="FL135" s="41"/>
      <c r="FM135" s="43"/>
      <c r="FN135" s="43"/>
      <c r="FO135" s="43"/>
      <c r="FP135" s="44"/>
      <c r="FQ135" s="41"/>
      <c r="FR135" s="45"/>
      <c r="FS135" s="45"/>
      <c r="FT135" s="45"/>
      <c r="FU135" s="45"/>
      <c r="FV135" s="41"/>
      <c r="FW135" s="46"/>
      <c r="FX135" s="46"/>
      <c r="FY135" s="46"/>
      <c r="FZ135" s="19"/>
      <c r="GA135" s="41"/>
      <c r="GB135" s="18"/>
      <c r="GC135" s="47"/>
      <c r="GD135" s="41"/>
      <c r="GH135" s="41"/>
      <c r="GI135" s="41"/>
      <c r="GJ135" s="41"/>
      <c r="GO135" s="41"/>
      <c r="GT135" s="41"/>
      <c r="GU135" s="43"/>
      <c r="GV135" s="43"/>
      <c r="GW135" s="43"/>
      <c r="GX135" s="44"/>
      <c r="GY135" s="41"/>
      <c r="GZ135" s="45"/>
      <c r="HA135" s="45"/>
      <c r="HB135" s="45"/>
      <c r="HC135" s="45"/>
      <c r="HD135" s="41"/>
      <c r="HE135" s="46"/>
      <c r="HF135" s="46"/>
      <c r="HG135" s="46"/>
      <c r="HH135" s="19"/>
      <c r="HI135" s="41"/>
      <c r="HJ135" s="18"/>
      <c r="HK135" s="47"/>
      <c r="HL135" s="41"/>
      <c r="HP135" s="41"/>
      <c r="HQ135" s="41"/>
      <c r="HR135" s="41"/>
      <c r="HW135" s="41"/>
      <c r="IB135" s="41"/>
      <c r="IC135" s="43"/>
      <c r="ID135" s="43"/>
      <c r="IE135" s="43"/>
      <c r="IF135" s="44"/>
      <c r="IG135" s="41"/>
      <c r="IH135" s="45"/>
      <c r="II135" s="45"/>
      <c r="IJ135" s="45"/>
      <c r="IK135" s="45"/>
      <c r="IL135" s="41"/>
      <c r="IM135" s="46"/>
      <c r="IN135" s="46"/>
      <c r="IO135" s="46"/>
      <c r="IP135" s="19"/>
      <c r="IQ135" s="41"/>
      <c r="IR135" s="18"/>
      <c r="IS135" s="47"/>
      <c r="IT135" s="41"/>
    </row>
    <row r="136" spans="1:254" s="42" customFormat="1" ht="12.75">
      <c r="A136" s="20" t="s">
        <v>402</v>
      </c>
      <c r="B136" s="20"/>
      <c r="C136" s="21"/>
      <c r="D136" s="22">
        <f>IF(MOD(SUM($M136+$T136+$AA136+$AH136+$AO136+$AV136),1)&gt;=0.6,INT(SUM($M136+$T136+$AA136+$AH136+$AO136+$AV136))+1+MOD(SUM($M136+$T136+$AA136+$AH136+$AO136+$AV136),1)-0.6,SUM($M136+$T136+$AA136+$AH136+$AO136+$AV136))</f>
        <v>88.30000000000001</v>
      </c>
      <c r="E136" s="23">
        <f>$N136+$U136+$AB136+$AI136+$AP136+$AW136</f>
        <v>24</v>
      </c>
      <c r="F136" s="24">
        <f>$O136+$V136+$AC136+$AJ136+$AQ136+$AX136</f>
        <v>266</v>
      </c>
      <c r="G136" s="23">
        <f>$P136+$W136+$AD136+$AK136+$AR136+$AY136</f>
        <v>25</v>
      </c>
      <c r="H136" s="23">
        <f>$Q136+X136+AE136+AL136+AS136+AZ136</f>
        <v>3</v>
      </c>
      <c r="I136" s="25" t="s">
        <v>403</v>
      </c>
      <c r="J136" s="22">
        <f>IF(G136&lt;&gt;0,F136/G136,"")</f>
        <v>10.64</v>
      </c>
      <c r="K136" s="22">
        <f>IF(D136&lt;&gt;0,F136/D136,"")</f>
        <v>3.0124575311438275</v>
      </c>
      <c r="L136" s="22">
        <f>IF(G136&lt;&gt;0,(INT(D136)*6+(10*(D136-INT(D136))))/G136,"")</f>
        <v>21.240000000000006</v>
      </c>
      <c r="M136" s="26"/>
      <c r="N136" s="26"/>
      <c r="O136" s="26"/>
      <c r="P136" s="26"/>
      <c r="Q136" s="26"/>
      <c r="R136" s="26"/>
      <c r="S136" s="28">
        <f>IF(P136&lt;&gt;0,O136/P136,"")</f>
      </c>
      <c r="T136" s="29"/>
      <c r="U136" s="29"/>
      <c r="V136" s="29"/>
      <c r="W136" s="29"/>
      <c r="X136" s="29"/>
      <c r="Y136" s="29"/>
      <c r="Z136" s="31">
        <f>IF(W136&lt;&gt;0,V136/W136,"")</f>
      </c>
      <c r="AA136" s="32">
        <v>35.2</v>
      </c>
      <c r="AB136" s="32">
        <v>8</v>
      </c>
      <c r="AC136" s="32">
        <v>139</v>
      </c>
      <c r="AD136" s="33">
        <v>6</v>
      </c>
      <c r="AE136" s="33"/>
      <c r="AF136" s="33" t="s">
        <v>404</v>
      </c>
      <c r="AG136" s="28">
        <f>IF(AD136&lt;&gt;0,AC136/AD136,"")</f>
        <v>23.166666666666668</v>
      </c>
      <c r="AH136" s="34">
        <v>36.1</v>
      </c>
      <c r="AI136" s="34">
        <v>9</v>
      </c>
      <c r="AJ136" s="34">
        <v>87</v>
      </c>
      <c r="AK136" s="34">
        <v>10</v>
      </c>
      <c r="AL136" s="34">
        <v>2</v>
      </c>
      <c r="AM136" s="34" t="s">
        <v>403</v>
      </c>
      <c r="AN136" s="35">
        <f>IF(AK136&lt;&gt;0,AJ136/AK136,"")</f>
        <v>8.7</v>
      </c>
      <c r="AO136" s="36">
        <v>17</v>
      </c>
      <c r="AP136" s="36">
        <v>7</v>
      </c>
      <c r="AQ136" s="36">
        <v>40</v>
      </c>
      <c r="AR136" s="36">
        <v>9</v>
      </c>
      <c r="AS136" s="36">
        <v>1</v>
      </c>
      <c r="AT136" s="48" t="s">
        <v>405</v>
      </c>
      <c r="AU136" s="37">
        <f>IF(AR136&lt;&gt;0,AQ136/AR136,"")</f>
        <v>4.444444444444445</v>
      </c>
      <c r="AV136" s="38"/>
      <c r="AW136" s="38"/>
      <c r="AX136" s="39"/>
      <c r="AY136" s="40"/>
      <c r="AZ136" s="40"/>
      <c r="BA136" s="40"/>
      <c r="BB136" s="39">
        <f>IF(AY136&lt;&gt;0,AX136/AY136,"")</f>
      </c>
      <c r="BC136" s="41"/>
      <c r="BD136" s="41"/>
      <c r="BI136" s="41"/>
      <c r="BN136" s="41"/>
      <c r="BO136" s="43"/>
      <c r="BP136" s="43"/>
      <c r="BQ136" s="43"/>
      <c r="BR136" s="44"/>
      <c r="BS136" s="41"/>
      <c r="BT136" s="45"/>
      <c r="BU136" s="45"/>
      <c r="BV136" s="45"/>
      <c r="BW136" s="45"/>
      <c r="BX136" s="41"/>
      <c r="BY136" s="46"/>
      <c r="BZ136" s="46"/>
      <c r="CA136" s="46"/>
      <c r="CB136" s="19"/>
      <c r="CC136" s="41"/>
      <c r="CD136" s="18"/>
      <c r="CE136" s="47"/>
      <c r="CF136" s="41"/>
      <c r="CJ136" s="41"/>
      <c r="CK136" s="41"/>
      <c r="CL136" s="41"/>
      <c r="CQ136" s="41"/>
      <c r="CV136" s="41"/>
      <c r="CW136" s="43"/>
      <c r="CX136" s="43"/>
      <c r="CY136" s="43"/>
      <c r="CZ136" s="44"/>
      <c r="DA136" s="41"/>
      <c r="DB136" s="45"/>
      <c r="DC136" s="45"/>
      <c r="DD136" s="45"/>
      <c r="DE136" s="45"/>
      <c r="DF136" s="41"/>
      <c r="DG136" s="46"/>
      <c r="DH136" s="46"/>
      <c r="DI136" s="46"/>
      <c r="DJ136" s="19"/>
      <c r="DK136" s="41"/>
      <c r="DL136" s="18"/>
      <c r="DM136" s="47"/>
      <c r="DN136" s="41"/>
      <c r="DR136" s="41"/>
      <c r="DS136" s="41"/>
      <c r="DT136" s="41"/>
      <c r="DY136" s="41"/>
      <c r="ED136" s="41"/>
      <c r="EE136" s="43"/>
      <c r="EF136" s="43"/>
      <c r="EG136" s="43"/>
      <c r="EH136" s="44"/>
      <c r="EI136" s="41"/>
      <c r="EJ136" s="45"/>
      <c r="EK136" s="45"/>
      <c r="EL136" s="45"/>
      <c r="EM136" s="45"/>
      <c r="EN136" s="41"/>
      <c r="EO136" s="46"/>
      <c r="EP136" s="46"/>
      <c r="EQ136" s="46"/>
      <c r="ER136" s="19"/>
      <c r="ES136" s="41"/>
      <c r="ET136" s="18"/>
      <c r="EU136" s="47"/>
      <c r="EV136" s="41"/>
      <c r="EZ136" s="41"/>
      <c r="FA136" s="41"/>
      <c r="FB136" s="41"/>
      <c r="FG136" s="41"/>
      <c r="FL136" s="41"/>
      <c r="FM136" s="43"/>
      <c r="FN136" s="43"/>
      <c r="FO136" s="43"/>
      <c r="FP136" s="44"/>
      <c r="FQ136" s="41"/>
      <c r="FR136" s="45"/>
      <c r="FS136" s="45"/>
      <c r="FT136" s="45"/>
      <c r="FU136" s="45"/>
      <c r="FV136" s="41"/>
      <c r="FW136" s="46"/>
      <c r="FX136" s="46"/>
      <c r="FY136" s="46"/>
      <c r="FZ136" s="19"/>
      <c r="GA136" s="41"/>
      <c r="GB136" s="18"/>
      <c r="GC136" s="47"/>
      <c r="GD136" s="41"/>
      <c r="GH136" s="41"/>
      <c r="GI136" s="41"/>
      <c r="GJ136" s="41"/>
      <c r="GO136" s="41"/>
      <c r="GT136" s="41"/>
      <c r="GU136" s="43"/>
      <c r="GV136" s="43"/>
      <c r="GW136" s="43"/>
      <c r="GX136" s="44"/>
      <c r="GY136" s="41"/>
      <c r="GZ136" s="45"/>
      <c r="HA136" s="45"/>
      <c r="HB136" s="45"/>
      <c r="HC136" s="45"/>
      <c r="HD136" s="41"/>
      <c r="HE136" s="46"/>
      <c r="HF136" s="46"/>
      <c r="HG136" s="46"/>
      <c r="HH136" s="19"/>
      <c r="HI136" s="41"/>
      <c r="HJ136" s="18"/>
      <c r="HK136" s="47"/>
      <c r="HL136" s="41"/>
      <c r="HP136" s="41"/>
      <c r="HQ136" s="41"/>
      <c r="HR136" s="41"/>
      <c r="HW136" s="41"/>
      <c r="IB136" s="41"/>
      <c r="IC136" s="43"/>
      <c r="ID136" s="43"/>
      <c r="IE136" s="43"/>
      <c r="IF136" s="44"/>
      <c r="IG136" s="41"/>
      <c r="IH136" s="45"/>
      <c r="II136" s="45"/>
      <c r="IJ136" s="45"/>
      <c r="IK136" s="45"/>
      <c r="IL136" s="41"/>
      <c r="IM136" s="46"/>
      <c r="IN136" s="46"/>
      <c r="IO136" s="46"/>
      <c r="IP136" s="19"/>
      <c r="IQ136" s="41"/>
      <c r="IR136" s="18"/>
      <c r="IS136" s="47"/>
      <c r="IT136" s="41"/>
    </row>
    <row r="137" spans="1:254" s="42" customFormat="1" ht="12.75">
      <c r="A137" s="20" t="s">
        <v>406</v>
      </c>
      <c r="B137" s="20"/>
      <c r="C137" s="21"/>
      <c r="D137" s="22">
        <f>IF(MOD(SUM($M137+$T137+$AA137+$AH137+$AO137+$AV137),1)&gt;=0.6,INT(SUM($M137+$T137+$AA137+$AH137+$AO137+$AV137))+1+MOD(SUM($M137+$T137+$AA137+$AH137+$AO137+$AV137),1)-0.6,SUM($M137+$T137+$AA137+$AH137+$AO137+$AV137))</f>
        <v>197</v>
      </c>
      <c r="E137" s="23">
        <f>$N137+$U137+$AB137+$AI137+$AP137+$AW137</f>
        <v>25</v>
      </c>
      <c r="F137" s="24">
        <f>$O137+$V137+$AC137+$AJ137+$AQ137+$AX137</f>
        <v>771</v>
      </c>
      <c r="G137" s="23">
        <f>$P137+$W137+$AD137+$AK137+$AR137+$AY137</f>
        <v>40</v>
      </c>
      <c r="H137" s="23">
        <f>$Q137+X137+AE137+AL137+AS137+AZ137</f>
        <v>0</v>
      </c>
      <c r="I137" s="25" t="s">
        <v>407</v>
      </c>
      <c r="J137" s="22">
        <f>IF(G137&lt;&gt;0,F137/G137,"")</f>
        <v>19.275</v>
      </c>
      <c r="K137" s="22">
        <f>IF(D137&lt;&gt;0,F137/D137,"")</f>
        <v>3.9137055837563453</v>
      </c>
      <c r="L137" s="22">
        <f>IF(G137&lt;&gt;0,(INT(D137)*6+(10*(D137-INT(D137))))/G137,"")</f>
        <v>29.55</v>
      </c>
      <c r="M137" s="26"/>
      <c r="N137" s="26"/>
      <c r="O137" s="26"/>
      <c r="P137" s="26"/>
      <c r="Q137" s="26"/>
      <c r="R137" s="26"/>
      <c r="S137" s="28">
        <f>IF(P137&lt;&gt;0,O137/P137,"")</f>
      </c>
      <c r="T137" s="29">
        <v>36</v>
      </c>
      <c r="U137" s="29">
        <v>3</v>
      </c>
      <c r="V137" s="29">
        <v>178</v>
      </c>
      <c r="W137" s="29">
        <v>4</v>
      </c>
      <c r="X137" s="29"/>
      <c r="Y137" s="30" t="s">
        <v>408</v>
      </c>
      <c r="Z137" s="31">
        <f>IF(W137&lt;&gt;0,V137/W137,"")</f>
        <v>44.5</v>
      </c>
      <c r="AA137" s="32">
        <v>116</v>
      </c>
      <c r="AB137" s="32">
        <v>14</v>
      </c>
      <c r="AC137" s="32">
        <v>438</v>
      </c>
      <c r="AD137" s="33">
        <v>31</v>
      </c>
      <c r="AE137" s="33"/>
      <c r="AF137" s="33" t="s">
        <v>407</v>
      </c>
      <c r="AG137" s="28">
        <f>IF(AD137&lt;&gt;0,AC137/AD137,"")</f>
        <v>14.129032258064516</v>
      </c>
      <c r="AH137" s="34">
        <v>45</v>
      </c>
      <c r="AI137" s="34">
        <v>8</v>
      </c>
      <c r="AJ137" s="34">
        <v>155</v>
      </c>
      <c r="AK137" s="34">
        <v>5</v>
      </c>
      <c r="AL137" s="34"/>
      <c r="AM137" s="34" t="s">
        <v>409</v>
      </c>
      <c r="AN137" s="35">
        <f>IF(AK137&lt;&gt;0,AJ137/AK137,"")</f>
        <v>31</v>
      </c>
      <c r="AO137" s="36"/>
      <c r="AP137" s="36"/>
      <c r="AQ137" s="36"/>
      <c r="AR137" s="36"/>
      <c r="AS137" s="36"/>
      <c r="AT137" s="36"/>
      <c r="AU137" s="37">
        <f>IF(AR137&lt;&gt;0,AQ137/AR137,"")</f>
      </c>
      <c r="AV137" s="38"/>
      <c r="AW137" s="38"/>
      <c r="AX137" s="39"/>
      <c r="AY137" s="40"/>
      <c r="AZ137" s="40"/>
      <c r="BA137" s="40"/>
      <c r="BB137" s="39">
        <f>IF(AY137&lt;&gt;0,AX137/AY137,"")</f>
      </c>
      <c r="BC137" s="41"/>
      <c r="BD137" s="41"/>
      <c r="BI137" s="41"/>
      <c r="BN137" s="41"/>
      <c r="BO137" s="43"/>
      <c r="BP137" s="43"/>
      <c r="BQ137" s="43"/>
      <c r="BR137" s="44"/>
      <c r="BS137" s="41"/>
      <c r="BT137" s="45"/>
      <c r="BU137" s="45"/>
      <c r="BV137" s="45"/>
      <c r="BW137" s="45"/>
      <c r="BX137" s="41"/>
      <c r="BY137" s="46"/>
      <c r="BZ137" s="46"/>
      <c r="CA137" s="46"/>
      <c r="CB137" s="19"/>
      <c r="CC137" s="41"/>
      <c r="CD137" s="18"/>
      <c r="CE137" s="47"/>
      <c r="CF137" s="41"/>
      <c r="CJ137" s="41"/>
      <c r="CK137" s="41"/>
      <c r="CL137" s="41"/>
      <c r="CQ137" s="41"/>
      <c r="CV137" s="41"/>
      <c r="CW137" s="43"/>
      <c r="CX137" s="43"/>
      <c r="CY137" s="43"/>
      <c r="CZ137" s="44"/>
      <c r="DA137" s="41"/>
      <c r="DB137" s="45"/>
      <c r="DC137" s="45"/>
      <c r="DD137" s="45"/>
      <c r="DE137" s="45"/>
      <c r="DF137" s="41"/>
      <c r="DG137" s="46"/>
      <c r="DH137" s="46"/>
      <c r="DI137" s="46"/>
      <c r="DJ137" s="19"/>
      <c r="DK137" s="41"/>
      <c r="DL137" s="18"/>
      <c r="DM137" s="47"/>
      <c r="DN137" s="41"/>
      <c r="DR137" s="41"/>
      <c r="DS137" s="41"/>
      <c r="DT137" s="41"/>
      <c r="DY137" s="41"/>
      <c r="ED137" s="41"/>
      <c r="EE137" s="43"/>
      <c r="EF137" s="43"/>
      <c r="EG137" s="43"/>
      <c r="EH137" s="44"/>
      <c r="EI137" s="41"/>
      <c r="EJ137" s="45"/>
      <c r="EK137" s="45"/>
      <c r="EL137" s="45"/>
      <c r="EM137" s="45"/>
      <c r="EN137" s="41"/>
      <c r="EO137" s="46"/>
      <c r="EP137" s="46"/>
      <c r="EQ137" s="46"/>
      <c r="ER137" s="19"/>
      <c r="ES137" s="41"/>
      <c r="ET137" s="18"/>
      <c r="EU137" s="47"/>
      <c r="EV137" s="41"/>
      <c r="EZ137" s="41"/>
      <c r="FA137" s="41"/>
      <c r="FB137" s="41"/>
      <c r="FG137" s="41"/>
      <c r="FL137" s="41"/>
      <c r="FM137" s="43"/>
      <c r="FN137" s="43"/>
      <c r="FO137" s="43"/>
      <c r="FP137" s="44"/>
      <c r="FQ137" s="41"/>
      <c r="FR137" s="45"/>
      <c r="FS137" s="45"/>
      <c r="FT137" s="45"/>
      <c r="FU137" s="45"/>
      <c r="FV137" s="41"/>
      <c r="FW137" s="46"/>
      <c r="FX137" s="46"/>
      <c r="FY137" s="46"/>
      <c r="FZ137" s="19"/>
      <c r="GA137" s="41"/>
      <c r="GB137" s="18"/>
      <c r="GC137" s="47"/>
      <c r="GD137" s="41"/>
      <c r="GH137" s="41"/>
      <c r="GI137" s="41"/>
      <c r="GJ137" s="41"/>
      <c r="GO137" s="41"/>
      <c r="GT137" s="41"/>
      <c r="GU137" s="43"/>
      <c r="GV137" s="43"/>
      <c r="GW137" s="43"/>
      <c r="GX137" s="44"/>
      <c r="GY137" s="41"/>
      <c r="GZ137" s="45"/>
      <c r="HA137" s="45"/>
      <c r="HB137" s="45"/>
      <c r="HC137" s="45"/>
      <c r="HD137" s="41"/>
      <c r="HE137" s="46"/>
      <c r="HF137" s="46"/>
      <c r="HG137" s="46"/>
      <c r="HH137" s="19"/>
      <c r="HI137" s="41"/>
      <c r="HJ137" s="18"/>
      <c r="HK137" s="47"/>
      <c r="HL137" s="41"/>
      <c r="HP137" s="41"/>
      <c r="HQ137" s="41"/>
      <c r="HR137" s="41"/>
      <c r="HW137" s="41"/>
      <c r="IB137" s="41"/>
      <c r="IC137" s="43"/>
      <c r="ID137" s="43"/>
      <c r="IE137" s="43"/>
      <c r="IF137" s="44"/>
      <c r="IG137" s="41"/>
      <c r="IH137" s="45"/>
      <c r="II137" s="45"/>
      <c r="IJ137" s="45"/>
      <c r="IK137" s="45"/>
      <c r="IL137" s="41"/>
      <c r="IM137" s="46"/>
      <c r="IN137" s="46"/>
      <c r="IO137" s="46"/>
      <c r="IP137" s="19"/>
      <c r="IQ137" s="41"/>
      <c r="IR137" s="18"/>
      <c r="IS137" s="47"/>
      <c r="IT137" s="41"/>
    </row>
    <row r="138" spans="1:254" s="42" customFormat="1" ht="12.75">
      <c r="A138" s="20" t="s">
        <v>410</v>
      </c>
      <c r="B138" s="20"/>
      <c r="C138" s="21"/>
      <c r="D138" s="22">
        <f>IF(MOD(SUM($M138+$T138+$AA138+$AH138+$AO138+$AV138),1)&gt;=0.6,INT(SUM($M138+$T138+$AA138+$AH138+$AO138+$AV138))+1+MOD(SUM($M138+$T138+$AA138+$AH138+$AO138+$AV138),1)-0.6,SUM($M138+$T138+$AA138+$AH138+$AO138+$AV138))</f>
        <v>214.2</v>
      </c>
      <c r="E138" s="23">
        <f>$N138+$U138+$AB138+$AI138+$AP138+$AW138</f>
        <v>10</v>
      </c>
      <c r="F138" s="24">
        <f>$O138+$V138+$AC138+$AJ138+$AQ138+$AX138</f>
        <v>1198</v>
      </c>
      <c r="G138" s="23">
        <f>$P138+$W138+$AD138+$AK138+$AR138+$AY138</f>
        <v>39</v>
      </c>
      <c r="H138" s="23">
        <f>$Q138+X138+AE138+AL138+AS138+AZ138</f>
        <v>1</v>
      </c>
      <c r="I138" s="25" t="s">
        <v>411</v>
      </c>
      <c r="J138" s="22">
        <f>IF(G138&lt;&gt;0,F138/G138,"")</f>
        <v>30.71794871794872</v>
      </c>
      <c r="K138" s="22">
        <f>IF(D138&lt;&gt;0,F138/D138,"")</f>
        <v>5.592903828197946</v>
      </c>
      <c r="L138" s="22">
        <f>IF(G138&lt;&gt;0,(INT(D138)*6+(10*(D138-INT(D138))))/G138,"")</f>
        <v>32.97435897435897</v>
      </c>
      <c r="M138" s="26"/>
      <c r="N138" s="26"/>
      <c r="O138" s="26"/>
      <c r="P138" s="26"/>
      <c r="Q138" s="26"/>
      <c r="R138" s="26"/>
      <c r="S138" s="28">
        <f>IF(P138&lt;&gt;0,O138/P138,"")</f>
      </c>
      <c r="T138" s="29"/>
      <c r="U138" s="29"/>
      <c r="V138" s="29"/>
      <c r="W138" s="29"/>
      <c r="X138" s="29"/>
      <c r="Y138" s="29"/>
      <c r="Z138" s="31">
        <f>IF(W138&lt;&gt;0,V138/W138,"")</f>
      </c>
      <c r="AA138" s="32"/>
      <c r="AB138" s="32"/>
      <c r="AC138" s="32"/>
      <c r="AD138" s="33"/>
      <c r="AE138" s="33"/>
      <c r="AF138" s="33"/>
      <c r="AG138" s="28">
        <f>IF(AD138&lt;&gt;0,AC138/AD138,"")</f>
      </c>
      <c r="AH138" s="34">
        <v>124.1</v>
      </c>
      <c r="AI138" s="34">
        <v>4</v>
      </c>
      <c r="AJ138" s="34">
        <v>712</v>
      </c>
      <c r="AK138" s="34">
        <v>24</v>
      </c>
      <c r="AL138" s="34"/>
      <c r="AM138" s="34" t="s">
        <v>412</v>
      </c>
      <c r="AN138" s="35">
        <f>IF(AK138&lt;&gt;0,AJ138/AK138,"")</f>
        <v>29.666666666666668</v>
      </c>
      <c r="AO138" s="36">
        <v>90.1</v>
      </c>
      <c r="AP138" s="36">
        <v>6</v>
      </c>
      <c r="AQ138" s="36">
        <v>486</v>
      </c>
      <c r="AR138" s="36">
        <v>15</v>
      </c>
      <c r="AS138" s="36">
        <v>1</v>
      </c>
      <c r="AT138" s="48" t="s">
        <v>411</v>
      </c>
      <c r="AU138" s="37">
        <f>IF(AR138&lt;&gt;0,AQ138/AR138,"")</f>
        <v>32.4</v>
      </c>
      <c r="AV138" s="38"/>
      <c r="AW138" s="38"/>
      <c r="AX138" s="39"/>
      <c r="AY138" s="40"/>
      <c r="AZ138" s="40"/>
      <c r="BA138" s="40"/>
      <c r="BB138" s="39">
        <f>IF(AY138&lt;&gt;0,AX138/AY138,"")</f>
      </c>
      <c r="BC138" s="41"/>
      <c r="BD138" s="41"/>
      <c r="BI138" s="41"/>
      <c r="BN138" s="41"/>
      <c r="BO138" s="43"/>
      <c r="BP138" s="43"/>
      <c r="BQ138" s="43"/>
      <c r="BR138" s="44"/>
      <c r="BS138" s="41"/>
      <c r="BT138" s="45"/>
      <c r="BU138" s="45"/>
      <c r="BV138" s="45"/>
      <c r="BW138" s="45"/>
      <c r="BX138" s="41"/>
      <c r="BY138" s="46"/>
      <c r="BZ138" s="46"/>
      <c r="CA138" s="46"/>
      <c r="CB138" s="19"/>
      <c r="CC138" s="41"/>
      <c r="CD138" s="18"/>
      <c r="CE138" s="47"/>
      <c r="CF138" s="41"/>
      <c r="CJ138" s="41"/>
      <c r="CK138" s="41"/>
      <c r="CL138" s="41"/>
      <c r="CQ138" s="41"/>
      <c r="CV138" s="41"/>
      <c r="CW138" s="43"/>
      <c r="CX138" s="43"/>
      <c r="CY138" s="43"/>
      <c r="CZ138" s="44"/>
      <c r="DA138" s="41"/>
      <c r="DB138" s="45"/>
      <c r="DC138" s="45"/>
      <c r="DD138" s="45"/>
      <c r="DE138" s="45"/>
      <c r="DF138" s="41"/>
      <c r="DG138" s="46"/>
      <c r="DH138" s="46"/>
      <c r="DI138" s="46"/>
      <c r="DJ138" s="19"/>
      <c r="DK138" s="41"/>
      <c r="DL138" s="18"/>
      <c r="DM138" s="47"/>
      <c r="DN138" s="41"/>
      <c r="DR138" s="41"/>
      <c r="DS138" s="41"/>
      <c r="DT138" s="41"/>
      <c r="DY138" s="41"/>
      <c r="ED138" s="41"/>
      <c r="EE138" s="43"/>
      <c r="EF138" s="43"/>
      <c r="EG138" s="43"/>
      <c r="EH138" s="44"/>
      <c r="EI138" s="41"/>
      <c r="EJ138" s="45"/>
      <c r="EK138" s="45"/>
      <c r="EL138" s="45"/>
      <c r="EM138" s="45"/>
      <c r="EN138" s="41"/>
      <c r="EO138" s="46"/>
      <c r="EP138" s="46"/>
      <c r="EQ138" s="46"/>
      <c r="ER138" s="19"/>
      <c r="ES138" s="41"/>
      <c r="ET138" s="18"/>
      <c r="EU138" s="47"/>
      <c r="EV138" s="41"/>
      <c r="EZ138" s="41"/>
      <c r="FA138" s="41"/>
      <c r="FB138" s="41"/>
      <c r="FG138" s="41"/>
      <c r="FL138" s="41"/>
      <c r="FM138" s="43"/>
      <c r="FN138" s="43"/>
      <c r="FO138" s="43"/>
      <c r="FP138" s="44"/>
      <c r="FQ138" s="41"/>
      <c r="FR138" s="45"/>
      <c r="FS138" s="45"/>
      <c r="FT138" s="45"/>
      <c r="FU138" s="45"/>
      <c r="FV138" s="41"/>
      <c r="FW138" s="46"/>
      <c r="FX138" s="46"/>
      <c r="FY138" s="46"/>
      <c r="FZ138" s="19"/>
      <c r="GA138" s="41"/>
      <c r="GB138" s="18"/>
      <c r="GC138" s="47"/>
      <c r="GD138" s="41"/>
      <c r="GH138" s="41"/>
      <c r="GI138" s="41"/>
      <c r="GJ138" s="41"/>
      <c r="GO138" s="41"/>
      <c r="GT138" s="41"/>
      <c r="GU138" s="43"/>
      <c r="GV138" s="43"/>
      <c r="GW138" s="43"/>
      <c r="GX138" s="44"/>
      <c r="GY138" s="41"/>
      <c r="GZ138" s="45"/>
      <c r="HA138" s="45"/>
      <c r="HB138" s="45"/>
      <c r="HC138" s="45"/>
      <c r="HD138" s="41"/>
      <c r="HE138" s="46"/>
      <c r="HF138" s="46"/>
      <c r="HG138" s="46"/>
      <c r="HH138" s="19"/>
      <c r="HI138" s="41"/>
      <c r="HJ138" s="18"/>
      <c r="HK138" s="47"/>
      <c r="HL138" s="41"/>
      <c r="HP138" s="41"/>
      <c r="HQ138" s="41"/>
      <c r="HR138" s="41"/>
      <c r="HW138" s="41"/>
      <c r="IB138" s="41"/>
      <c r="IC138" s="43"/>
      <c r="ID138" s="43"/>
      <c r="IE138" s="43"/>
      <c r="IF138" s="44"/>
      <c r="IG138" s="41"/>
      <c r="IH138" s="45"/>
      <c r="II138" s="45"/>
      <c r="IJ138" s="45"/>
      <c r="IK138" s="45"/>
      <c r="IL138" s="41"/>
      <c r="IM138" s="46"/>
      <c r="IN138" s="46"/>
      <c r="IO138" s="46"/>
      <c r="IP138" s="19"/>
      <c r="IQ138" s="41"/>
      <c r="IR138" s="18"/>
      <c r="IS138" s="47"/>
      <c r="IT138" s="41"/>
    </row>
    <row r="139" spans="1:254" s="42" customFormat="1" ht="12.75">
      <c r="A139" s="13" t="s">
        <v>413</v>
      </c>
      <c r="B139" s="13"/>
      <c r="C139" s="13"/>
      <c r="D139" s="22">
        <f>IF(MOD(SUM($M139+$T139+$AA139+$AH139+$AO139+$AV139),1)&gt;=0.6,INT(SUM($M139+$T139+$AA139+$AH139+$AO139+$AV139))+1+MOD(SUM($M139+$T139+$AA139+$AH139+$AO139+$AV139),1)-0.6,SUM($M139+$T139+$AA139+$AH139+$AO139+$AV139))</f>
        <v>4.1</v>
      </c>
      <c r="E139" s="23">
        <f>$N139+$U139+$AB139+$AI139+$AP139+$AW139</f>
        <v>0</v>
      </c>
      <c r="F139" s="24">
        <f>$O139+$V139+$AC139+$AJ139+$AQ139+$AX139</f>
        <v>33</v>
      </c>
      <c r="G139" s="23">
        <f>$P139+$W139+$AD139+$AK139+$AR139+$AY139</f>
        <v>2</v>
      </c>
      <c r="H139" s="23">
        <f>$Q139+X139+AE139+AL139+AS139+AZ139</f>
        <v>0</v>
      </c>
      <c r="I139" s="49" t="s">
        <v>414</v>
      </c>
      <c r="J139" s="22">
        <f>IF(G139&lt;&gt;0,F139/G139,"")</f>
        <v>16.5</v>
      </c>
      <c r="K139" s="22">
        <f>IF(D139&lt;&gt;0,F139/D139,"")</f>
        <v>8.048780487804878</v>
      </c>
      <c r="L139" s="22">
        <f>IF(G139&lt;&gt;0,(INT(D139)*6+(10*(D139-INT(D139))))/G139,"")</f>
        <v>12.499999999999998</v>
      </c>
      <c r="M139" s="50"/>
      <c r="N139" s="50"/>
      <c r="O139" s="50"/>
      <c r="P139" s="50"/>
      <c r="Q139" s="50"/>
      <c r="R139" s="50"/>
      <c r="S139" s="52">
        <f>IF(P139&lt;&gt;0,O139/P139,"")</f>
      </c>
      <c r="T139" s="53"/>
      <c r="U139" s="53"/>
      <c r="V139" s="53"/>
      <c r="W139" s="53"/>
      <c r="X139" s="53"/>
      <c r="Y139" s="53"/>
      <c r="Z139" s="54">
        <f>IF(W139&lt;&gt;0,V139/W139,"")</f>
      </c>
      <c r="AA139" s="50"/>
      <c r="AB139" s="50"/>
      <c r="AC139" s="50"/>
      <c r="AD139" s="50"/>
      <c r="AE139" s="50"/>
      <c r="AF139" s="50"/>
      <c r="AG139" s="52">
        <f>IF(AD139&lt;&gt;0,AC139/AD139,"")</f>
      </c>
      <c r="AH139" s="55">
        <v>3.1</v>
      </c>
      <c r="AI139" s="55">
        <v>0</v>
      </c>
      <c r="AJ139" s="55">
        <v>31</v>
      </c>
      <c r="AK139" s="55">
        <v>2</v>
      </c>
      <c r="AL139" s="55"/>
      <c r="AM139" s="61" t="s">
        <v>414</v>
      </c>
      <c r="AN139" s="56">
        <f>IF(AK139&lt;&gt;0,AJ139/AK139,"")</f>
        <v>15.5</v>
      </c>
      <c r="AO139" s="57">
        <v>1</v>
      </c>
      <c r="AP139" s="57">
        <v>0</v>
      </c>
      <c r="AQ139" s="57">
        <v>2</v>
      </c>
      <c r="AR139" s="57">
        <v>0</v>
      </c>
      <c r="AS139" s="57"/>
      <c r="AT139" s="62" t="s">
        <v>415</v>
      </c>
      <c r="AU139" s="58">
        <f>IF(AR139&lt;&gt;0,AQ139/AR139,"")</f>
      </c>
      <c r="AV139" s="59"/>
      <c r="AW139" s="59"/>
      <c r="AX139" s="59"/>
      <c r="AY139" s="59"/>
      <c r="AZ139" s="59"/>
      <c r="BA139" s="59"/>
      <c r="BB139" s="60">
        <f>IF(AY139&lt;&gt;0,AX139/AY139,"")</f>
      </c>
      <c r="BC139" s="41"/>
      <c r="BD139" s="41"/>
      <c r="BI139" s="41"/>
      <c r="BN139" s="41"/>
      <c r="BO139" s="43"/>
      <c r="BP139" s="43"/>
      <c r="BQ139" s="43"/>
      <c r="BR139" s="44"/>
      <c r="BS139" s="41"/>
      <c r="BT139" s="45"/>
      <c r="BU139" s="45"/>
      <c r="BV139" s="45"/>
      <c r="BW139" s="45"/>
      <c r="BX139" s="41"/>
      <c r="BY139" s="46"/>
      <c r="BZ139" s="46"/>
      <c r="CA139" s="46"/>
      <c r="CB139" s="19"/>
      <c r="CC139" s="41"/>
      <c r="CD139" s="18"/>
      <c r="CE139" s="47"/>
      <c r="CF139" s="41"/>
      <c r="CJ139" s="41"/>
      <c r="CK139" s="41"/>
      <c r="CL139" s="41"/>
      <c r="CQ139" s="41"/>
      <c r="CV139" s="41"/>
      <c r="CW139" s="43"/>
      <c r="CX139" s="43"/>
      <c r="CY139" s="43"/>
      <c r="CZ139" s="44"/>
      <c r="DA139" s="41"/>
      <c r="DB139" s="45"/>
      <c r="DC139" s="45"/>
      <c r="DD139" s="45"/>
      <c r="DE139" s="45"/>
      <c r="DF139" s="41"/>
      <c r="DG139" s="46"/>
      <c r="DH139" s="46"/>
      <c r="DI139" s="46"/>
      <c r="DJ139" s="19"/>
      <c r="DK139" s="41"/>
      <c r="DL139" s="18"/>
      <c r="DM139" s="47"/>
      <c r="DN139" s="41"/>
      <c r="DR139" s="41"/>
      <c r="DS139" s="41"/>
      <c r="DT139" s="41"/>
      <c r="DY139" s="41"/>
      <c r="ED139" s="41"/>
      <c r="EE139" s="43"/>
      <c r="EF139" s="43"/>
      <c r="EG139" s="43"/>
      <c r="EH139" s="44"/>
      <c r="EI139" s="41"/>
      <c r="EJ139" s="45"/>
      <c r="EK139" s="45"/>
      <c r="EL139" s="45"/>
      <c r="EM139" s="45"/>
      <c r="EN139" s="41"/>
      <c r="EO139" s="46"/>
      <c r="EP139" s="46"/>
      <c r="EQ139" s="46"/>
      <c r="ER139" s="19"/>
      <c r="ES139" s="41"/>
      <c r="ET139" s="18"/>
      <c r="EU139" s="47"/>
      <c r="EV139" s="41"/>
      <c r="EZ139" s="41"/>
      <c r="FA139" s="41"/>
      <c r="FB139" s="41"/>
      <c r="FG139" s="41"/>
      <c r="FL139" s="41"/>
      <c r="FM139" s="43"/>
      <c r="FN139" s="43"/>
      <c r="FO139" s="43"/>
      <c r="FP139" s="44"/>
      <c r="FQ139" s="41"/>
      <c r="FR139" s="45"/>
      <c r="FS139" s="45"/>
      <c r="FT139" s="45"/>
      <c r="FU139" s="45"/>
      <c r="FV139" s="41"/>
      <c r="FW139" s="46"/>
      <c r="FX139" s="46"/>
      <c r="FY139" s="46"/>
      <c r="FZ139" s="19"/>
      <c r="GA139" s="41"/>
      <c r="GB139" s="18"/>
      <c r="GC139" s="47"/>
      <c r="GD139" s="41"/>
      <c r="GH139" s="41"/>
      <c r="GI139" s="41"/>
      <c r="GJ139" s="41"/>
      <c r="GO139" s="41"/>
      <c r="GT139" s="41"/>
      <c r="GU139" s="43"/>
      <c r="GV139" s="43"/>
      <c r="GW139" s="43"/>
      <c r="GX139" s="44"/>
      <c r="GY139" s="41"/>
      <c r="GZ139" s="45"/>
      <c r="HA139" s="45"/>
      <c r="HB139" s="45"/>
      <c r="HC139" s="45"/>
      <c r="HD139" s="41"/>
      <c r="HE139" s="46"/>
      <c r="HF139" s="46"/>
      <c r="HG139" s="46"/>
      <c r="HH139" s="19"/>
      <c r="HI139" s="41"/>
      <c r="HJ139" s="18"/>
      <c r="HK139" s="47"/>
      <c r="HL139" s="41"/>
      <c r="HP139" s="41"/>
      <c r="HQ139" s="41"/>
      <c r="HR139" s="41"/>
      <c r="HW139" s="41"/>
      <c r="IB139" s="41"/>
      <c r="IC139" s="43"/>
      <c r="ID139" s="43"/>
      <c r="IE139" s="43"/>
      <c r="IF139" s="44"/>
      <c r="IG139" s="41"/>
      <c r="IH139" s="45"/>
      <c r="II139" s="45"/>
      <c r="IJ139" s="45"/>
      <c r="IK139" s="45"/>
      <c r="IL139" s="41"/>
      <c r="IM139" s="46"/>
      <c r="IN139" s="46"/>
      <c r="IO139" s="46"/>
      <c r="IP139" s="19"/>
      <c r="IQ139" s="41"/>
      <c r="IR139" s="18"/>
      <c r="IS139" s="47"/>
      <c r="IT139" s="41"/>
    </row>
    <row r="140" spans="1:254" s="42" customFormat="1" ht="12.75">
      <c r="A140" s="20" t="s">
        <v>416</v>
      </c>
      <c r="B140" s="20"/>
      <c r="C140" s="21"/>
      <c r="D140" s="22">
        <f>IF(MOD(SUM($M140+$T140+$AA140+$AH140+$AO140+$AV140),1)&gt;=0.6,INT(SUM($M140+$T140+$AA140+$AH140+$AO140+$AV140))+1+MOD(SUM($M140+$T140+$AA140+$AH140+$AO140+$AV140),1)-0.6,SUM($M140+$T140+$AA140+$AH140+$AO140+$AV140))</f>
        <v>2</v>
      </c>
      <c r="E140" s="23">
        <f>$N140+$U140+$AB140+$AI140+$AP140+$AW140</f>
        <v>0</v>
      </c>
      <c r="F140" s="24">
        <f>$O140+$V140+$AC140+$AJ140+$AQ140+$AX140</f>
        <v>10</v>
      </c>
      <c r="G140" s="23">
        <f>$P140+$W140+$AD140+$AK140+$AR140+$AY140</f>
        <v>0</v>
      </c>
      <c r="H140" s="23">
        <f>$Q140+X140+AE140+AL140+AS140+AZ140</f>
        <v>0</v>
      </c>
      <c r="I140" s="25" t="s">
        <v>201</v>
      </c>
      <c r="J140" s="22">
        <f>IF(G140&lt;&gt;0,F140/G140,"")</f>
      </c>
      <c r="K140" s="22">
        <f>IF(D140&lt;&gt;0,F140/D140,"")</f>
        <v>5</v>
      </c>
      <c r="L140" s="22">
        <f>IF(G140&lt;&gt;0,(INT(D140)*6+(10*(D140-INT(D140))))/G140,"")</f>
      </c>
      <c r="M140" s="26"/>
      <c r="N140" s="26"/>
      <c r="O140" s="26"/>
      <c r="P140" s="26"/>
      <c r="Q140" s="26"/>
      <c r="R140" s="26"/>
      <c r="S140" s="28">
        <f>IF(P140&lt;&gt;0,O140/P140,"")</f>
      </c>
      <c r="T140" s="29"/>
      <c r="U140" s="29"/>
      <c r="V140" s="29"/>
      <c r="W140" s="29"/>
      <c r="X140" s="29"/>
      <c r="Y140" s="29"/>
      <c r="Z140" s="31">
        <f>IF(W140&lt;&gt;0,V140/W140,"")</f>
      </c>
      <c r="AA140" s="32"/>
      <c r="AB140" s="32"/>
      <c r="AC140" s="32"/>
      <c r="AD140" s="33"/>
      <c r="AE140" s="33"/>
      <c r="AF140" s="33"/>
      <c r="AG140" s="28">
        <f>IF(AD140&lt;&gt;0,AC140/AD140,"")</f>
      </c>
      <c r="AH140" s="34">
        <v>2</v>
      </c>
      <c r="AI140" s="34">
        <v>0</v>
      </c>
      <c r="AJ140" s="34">
        <v>10</v>
      </c>
      <c r="AK140" s="34">
        <v>0</v>
      </c>
      <c r="AL140" s="34"/>
      <c r="AM140" s="34" t="s">
        <v>201</v>
      </c>
      <c r="AN140" s="35">
        <f>IF(AK140&lt;&gt;0,AJ140/AK140,"")</f>
      </c>
      <c r="AO140" s="36"/>
      <c r="AP140" s="36"/>
      <c r="AQ140" s="36"/>
      <c r="AR140" s="36"/>
      <c r="AS140" s="36"/>
      <c r="AT140" s="36"/>
      <c r="AU140" s="37">
        <f>IF(AR140&lt;&gt;0,AQ140/AR140,"")</f>
      </c>
      <c r="AV140" s="38"/>
      <c r="AW140" s="38"/>
      <c r="AX140" s="39"/>
      <c r="AY140" s="40"/>
      <c r="AZ140" s="40"/>
      <c r="BA140" s="40"/>
      <c r="BB140" s="39">
        <f>IF(AY140&lt;&gt;0,AX140/AY140,"")</f>
      </c>
      <c r="BC140" s="41"/>
      <c r="BD140" s="41"/>
      <c r="BI140" s="41"/>
      <c r="BN140" s="41"/>
      <c r="BO140" s="43"/>
      <c r="BP140" s="43"/>
      <c r="BQ140" s="43"/>
      <c r="BR140" s="44"/>
      <c r="BS140" s="41"/>
      <c r="BT140" s="45"/>
      <c r="BU140" s="45"/>
      <c r="BV140" s="45"/>
      <c r="BW140" s="45"/>
      <c r="BX140" s="41"/>
      <c r="BY140" s="46"/>
      <c r="BZ140" s="46"/>
      <c r="CA140" s="46"/>
      <c r="CB140" s="19"/>
      <c r="CC140" s="41"/>
      <c r="CD140" s="18"/>
      <c r="CE140" s="47"/>
      <c r="CF140" s="41"/>
      <c r="CJ140" s="41"/>
      <c r="CK140" s="41"/>
      <c r="CL140" s="41"/>
      <c r="CQ140" s="41"/>
      <c r="CV140" s="41"/>
      <c r="CW140" s="43"/>
      <c r="CX140" s="43"/>
      <c r="CY140" s="43"/>
      <c r="CZ140" s="44"/>
      <c r="DA140" s="41"/>
      <c r="DB140" s="45"/>
      <c r="DC140" s="45"/>
      <c r="DD140" s="45"/>
      <c r="DE140" s="45"/>
      <c r="DF140" s="41"/>
      <c r="DG140" s="46"/>
      <c r="DH140" s="46"/>
      <c r="DI140" s="46"/>
      <c r="DJ140" s="19"/>
      <c r="DK140" s="41"/>
      <c r="DL140" s="18"/>
      <c r="DM140" s="47"/>
      <c r="DN140" s="41"/>
      <c r="DR140" s="41"/>
      <c r="DS140" s="41"/>
      <c r="DT140" s="41"/>
      <c r="DY140" s="41"/>
      <c r="ED140" s="41"/>
      <c r="EE140" s="43"/>
      <c r="EF140" s="43"/>
      <c r="EG140" s="43"/>
      <c r="EH140" s="44"/>
      <c r="EI140" s="41"/>
      <c r="EJ140" s="45"/>
      <c r="EK140" s="45"/>
      <c r="EL140" s="45"/>
      <c r="EM140" s="45"/>
      <c r="EN140" s="41"/>
      <c r="EO140" s="46"/>
      <c r="EP140" s="46"/>
      <c r="EQ140" s="46"/>
      <c r="ER140" s="19"/>
      <c r="ES140" s="41"/>
      <c r="ET140" s="18"/>
      <c r="EU140" s="47"/>
      <c r="EV140" s="41"/>
      <c r="EZ140" s="41"/>
      <c r="FA140" s="41"/>
      <c r="FB140" s="41"/>
      <c r="FG140" s="41"/>
      <c r="FL140" s="41"/>
      <c r="FM140" s="43"/>
      <c r="FN140" s="43"/>
      <c r="FO140" s="43"/>
      <c r="FP140" s="44"/>
      <c r="FQ140" s="41"/>
      <c r="FR140" s="45"/>
      <c r="FS140" s="45"/>
      <c r="FT140" s="45"/>
      <c r="FU140" s="45"/>
      <c r="FV140" s="41"/>
      <c r="FW140" s="46"/>
      <c r="FX140" s="46"/>
      <c r="FY140" s="46"/>
      <c r="FZ140" s="19"/>
      <c r="GA140" s="41"/>
      <c r="GB140" s="18"/>
      <c r="GC140" s="47"/>
      <c r="GD140" s="41"/>
      <c r="GH140" s="41"/>
      <c r="GI140" s="41"/>
      <c r="GJ140" s="41"/>
      <c r="GO140" s="41"/>
      <c r="GT140" s="41"/>
      <c r="GU140" s="43"/>
      <c r="GV140" s="43"/>
      <c r="GW140" s="43"/>
      <c r="GX140" s="44"/>
      <c r="GY140" s="41"/>
      <c r="GZ140" s="45"/>
      <c r="HA140" s="45"/>
      <c r="HB140" s="45"/>
      <c r="HC140" s="45"/>
      <c r="HD140" s="41"/>
      <c r="HE140" s="46"/>
      <c r="HF140" s="46"/>
      <c r="HG140" s="46"/>
      <c r="HH140" s="19"/>
      <c r="HI140" s="41"/>
      <c r="HJ140" s="18"/>
      <c r="HK140" s="47"/>
      <c r="HL140" s="41"/>
      <c r="HP140" s="41"/>
      <c r="HQ140" s="41"/>
      <c r="HR140" s="41"/>
      <c r="HW140" s="41"/>
      <c r="IB140" s="41"/>
      <c r="IC140" s="43"/>
      <c r="ID140" s="43"/>
      <c r="IE140" s="43"/>
      <c r="IF140" s="44"/>
      <c r="IG140" s="41"/>
      <c r="IH140" s="45"/>
      <c r="II140" s="45"/>
      <c r="IJ140" s="45"/>
      <c r="IK140" s="45"/>
      <c r="IL140" s="41"/>
      <c r="IM140" s="46"/>
      <c r="IN140" s="46"/>
      <c r="IO140" s="46"/>
      <c r="IP140" s="19"/>
      <c r="IQ140" s="41"/>
      <c r="IR140" s="18"/>
      <c r="IS140" s="47"/>
      <c r="IT140" s="41"/>
    </row>
    <row r="141" spans="1:254" s="42" customFormat="1" ht="12.75">
      <c r="A141" s="20" t="s">
        <v>417</v>
      </c>
      <c r="B141" s="20"/>
      <c r="C141" s="63"/>
      <c r="D141" s="22">
        <f>IF(MOD(SUM($M141+$T141+$AA141+$AH141+$AO141+$AV141),1)&gt;=0.6,INT(SUM($M141+$T141+$AA141+$AH141+$AO141+$AV141))+1+MOD(SUM($M141+$T141+$AA141+$AH141+$AO141+$AV141),1)-0.6,SUM($M141+$T141+$AA141+$AH141+$AO141+$AV141))</f>
        <v>66</v>
      </c>
      <c r="E141" s="23">
        <f>$N141+$U141+$AB141+$AI141+$AP141+$AW141</f>
        <v>12</v>
      </c>
      <c r="F141" s="24">
        <f>$O141+$V141+$AC141+$AJ141+$AQ141+$AX141</f>
        <v>289</v>
      </c>
      <c r="G141" s="23">
        <f>$P141+$W141+$AD141+$AK141+$AR141+$AY141</f>
        <v>19</v>
      </c>
      <c r="H141" s="23">
        <f>$Q141+X141+AE141+AL141+AS141+AZ141</f>
        <v>0</v>
      </c>
      <c r="I141" s="25" t="s">
        <v>418</v>
      </c>
      <c r="J141" s="22">
        <f>IF(G141&lt;&gt;0,F141/G141,"")</f>
        <v>15.210526315789474</v>
      </c>
      <c r="K141" s="22">
        <f>IF(D141&lt;&gt;0,F141/D141,"")</f>
        <v>4.378787878787879</v>
      </c>
      <c r="L141" s="22">
        <f>IF(G141&lt;&gt;0,(INT(D141)*6+(10*(D141-INT(D141))))/G141,"")</f>
        <v>20.842105263157894</v>
      </c>
      <c r="M141" s="26"/>
      <c r="N141" s="26"/>
      <c r="O141" s="26"/>
      <c r="P141" s="26"/>
      <c r="Q141" s="26"/>
      <c r="R141" s="26"/>
      <c r="S141" s="28">
        <f>IF(P141&lt;&gt;0,O141/P141,"")</f>
      </c>
      <c r="T141" s="29"/>
      <c r="U141" s="29"/>
      <c r="V141" s="29"/>
      <c r="W141" s="29"/>
      <c r="X141" s="29"/>
      <c r="Y141" s="29"/>
      <c r="Z141" s="31">
        <f>IF(W141&lt;&gt;0,V141/W141,"")</f>
      </c>
      <c r="AA141" s="26">
        <v>21</v>
      </c>
      <c r="AB141" s="26">
        <v>2</v>
      </c>
      <c r="AC141" s="26">
        <v>128</v>
      </c>
      <c r="AD141" s="26">
        <v>4</v>
      </c>
      <c r="AE141" s="26"/>
      <c r="AF141" s="27" t="s">
        <v>419</v>
      </c>
      <c r="AG141" s="28">
        <f>IF(AD141&lt;&gt;0,AC141/AD141,"")</f>
        <v>32</v>
      </c>
      <c r="AH141" s="64">
        <v>23</v>
      </c>
      <c r="AI141" s="64">
        <v>2</v>
      </c>
      <c r="AJ141" s="64">
        <v>102</v>
      </c>
      <c r="AK141" s="64">
        <v>7</v>
      </c>
      <c r="AL141" s="64"/>
      <c r="AM141" s="66" t="s">
        <v>418</v>
      </c>
      <c r="AN141" s="35">
        <f>IF(AK141&lt;&gt;0,AJ141/AK141,"")</f>
        <v>14.571428571428571</v>
      </c>
      <c r="AO141" s="36">
        <v>22</v>
      </c>
      <c r="AP141" s="36">
        <v>8</v>
      </c>
      <c r="AQ141" s="36">
        <v>59</v>
      </c>
      <c r="AR141" s="36">
        <v>8</v>
      </c>
      <c r="AS141" s="36"/>
      <c r="AT141" s="48" t="s">
        <v>420</v>
      </c>
      <c r="AU141" s="37">
        <f>IF(AR141&lt;&gt;0,AQ141/AR141,"")</f>
        <v>7.375</v>
      </c>
      <c r="AV141" s="38"/>
      <c r="AW141" s="38"/>
      <c r="AX141" s="39"/>
      <c r="AY141" s="40"/>
      <c r="AZ141" s="40"/>
      <c r="BA141" s="40"/>
      <c r="BB141" s="39">
        <f>IF(AY141&lt;&gt;0,AX141/AY141,"")</f>
      </c>
      <c r="BC141" s="41"/>
      <c r="BD141" s="41"/>
      <c r="BI141" s="41"/>
      <c r="BN141" s="41"/>
      <c r="BO141" s="43"/>
      <c r="BP141" s="43"/>
      <c r="BQ141" s="43"/>
      <c r="BR141" s="44"/>
      <c r="BS141" s="41"/>
      <c r="BT141" s="45"/>
      <c r="BU141" s="45"/>
      <c r="BV141" s="45"/>
      <c r="BW141" s="45"/>
      <c r="BX141" s="41"/>
      <c r="BY141" s="46"/>
      <c r="BZ141" s="46"/>
      <c r="CA141" s="46"/>
      <c r="CB141" s="19"/>
      <c r="CC141" s="41"/>
      <c r="CD141" s="18"/>
      <c r="CE141" s="47"/>
      <c r="CF141" s="41"/>
      <c r="CJ141" s="41"/>
      <c r="CK141" s="41"/>
      <c r="CL141" s="41"/>
      <c r="CQ141" s="41"/>
      <c r="CV141" s="41"/>
      <c r="CW141" s="43"/>
      <c r="CX141" s="43"/>
      <c r="CY141" s="43"/>
      <c r="CZ141" s="44"/>
      <c r="DA141" s="41"/>
      <c r="DB141" s="45"/>
      <c r="DC141" s="45"/>
      <c r="DD141" s="45"/>
      <c r="DE141" s="45"/>
      <c r="DF141" s="41"/>
      <c r="DG141" s="46"/>
      <c r="DH141" s="46"/>
      <c r="DI141" s="46"/>
      <c r="DJ141" s="19"/>
      <c r="DK141" s="41"/>
      <c r="DL141" s="18"/>
      <c r="DM141" s="47"/>
      <c r="DN141" s="41"/>
      <c r="DR141" s="41"/>
      <c r="DS141" s="41"/>
      <c r="DT141" s="41"/>
      <c r="DY141" s="41"/>
      <c r="ED141" s="41"/>
      <c r="EE141" s="43"/>
      <c r="EF141" s="43"/>
      <c r="EG141" s="43"/>
      <c r="EH141" s="44"/>
      <c r="EI141" s="41"/>
      <c r="EJ141" s="45"/>
      <c r="EK141" s="45"/>
      <c r="EL141" s="45"/>
      <c r="EM141" s="45"/>
      <c r="EN141" s="41"/>
      <c r="EO141" s="46"/>
      <c r="EP141" s="46"/>
      <c r="EQ141" s="46"/>
      <c r="ER141" s="19"/>
      <c r="ES141" s="41"/>
      <c r="ET141" s="18"/>
      <c r="EU141" s="47"/>
      <c r="EV141" s="41"/>
      <c r="EZ141" s="41"/>
      <c r="FA141" s="41"/>
      <c r="FB141" s="41"/>
      <c r="FG141" s="41"/>
      <c r="FL141" s="41"/>
      <c r="FM141" s="43"/>
      <c r="FN141" s="43"/>
      <c r="FO141" s="43"/>
      <c r="FP141" s="44"/>
      <c r="FQ141" s="41"/>
      <c r="FR141" s="45"/>
      <c r="FS141" s="45"/>
      <c r="FT141" s="45"/>
      <c r="FU141" s="45"/>
      <c r="FV141" s="41"/>
      <c r="FW141" s="46"/>
      <c r="FX141" s="46"/>
      <c r="FY141" s="46"/>
      <c r="FZ141" s="19"/>
      <c r="GA141" s="41"/>
      <c r="GB141" s="18"/>
      <c r="GC141" s="47"/>
      <c r="GD141" s="41"/>
      <c r="GH141" s="41"/>
      <c r="GI141" s="41"/>
      <c r="GJ141" s="41"/>
      <c r="GO141" s="41"/>
      <c r="GT141" s="41"/>
      <c r="GU141" s="43"/>
      <c r="GV141" s="43"/>
      <c r="GW141" s="43"/>
      <c r="GX141" s="44"/>
      <c r="GY141" s="41"/>
      <c r="GZ141" s="45"/>
      <c r="HA141" s="45"/>
      <c r="HB141" s="45"/>
      <c r="HC141" s="45"/>
      <c r="HD141" s="41"/>
      <c r="HE141" s="46"/>
      <c r="HF141" s="46"/>
      <c r="HG141" s="46"/>
      <c r="HH141" s="19"/>
      <c r="HI141" s="41"/>
      <c r="HJ141" s="18"/>
      <c r="HK141" s="47"/>
      <c r="HL141" s="41"/>
      <c r="HP141" s="41"/>
      <c r="HQ141" s="41"/>
      <c r="HR141" s="41"/>
      <c r="HW141" s="41"/>
      <c r="IB141" s="41"/>
      <c r="IC141" s="43"/>
      <c r="ID141" s="43"/>
      <c r="IE141" s="43"/>
      <c r="IF141" s="44"/>
      <c r="IG141" s="41"/>
      <c r="IH141" s="45"/>
      <c r="II141" s="45"/>
      <c r="IJ141" s="45"/>
      <c r="IK141" s="45"/>
      <c r="IL141" s="41"/>
      <c r="IM141" s="46"/>
      <c r="IN141" s="46"/>
      <c r="IO141" s="46"/>
      <c r="IP141" s="19"/>
      <c r="IQ141" s="41"/>
      <c r="IR141" s="18"/>
      <c r="IS141" s="47"/>
      <c r="IT141" s="41"/>
    </row>
    <row r="142" spans="1:254" s="42" customFormat="1" ht="12.75">
      <c r="A142" s="20" t="s">
        <v>421</v>
      </c>
      <c r="B142" s="20"/>
      <c r="C142" s="21"/>
      <c r="D142" s="22">
        <f>IF(MOD(SUM($M142+$T142+$AA142+$AH142+$AO142+$AV142),1)&gt;=0.6,INT(SUM($M142+$T142+$AA142+$AH142+$AO142+$AV142))+1+MOD(SUM($M142+$T142+$AA142+$AH142+$AO142+$AV142),1)-0.6,SUM($M142+$T142+$AA142+$AH142+$AO142+$AV142))</f>
        <v>15</v>
      </c>
      <c r="E142" s="23">
        <f>$N142+$U142+$AB142+$AI142+$AP142+$AW142</f>
        <v>2</v>
      </c>
      <c r="F142" s="24">
        <f>$O142+$V142+$AC142+$AJ142+$AQ142+$AX142</f>
        <v>53</v>
      </c>
      <c r="G142" s="23">
        <f>$P142+$W142+$AD142+$AK142+$AR142+$AY142</f>
        <v>2</v>
      </c>
      <c r="H142" s="23">
        <f>$Q142+X142+AE142+AL142+AS142+AZ142</f>
        <v>0</v>
      </c>
      <c r="I142" s="25" t="s">
        <v>422</v>
      </c>
      <c r="J142" s="22">
        <f>IF(G142&lt;&gt;0,F142/G142,"")</f>
        <v>26.5</v>
      </c>
      <c r="K142" s="22">
        <f>IF(D142&lt;&gt;0,F142/D142,"")</f>
        <v>3.533333333333333</v>
      </c>
      <c r="L142" s="22">
        <f>IF(G142&lt;&gt;0,(INT(D142)*6+(10*(D142-INT(D142))))/G142,"")</f>
        <v>45</v>
      </c>
      <c r="M142" s="26"/>
      <c r="N142" s="26"/>
      <c r="O142" s="26"/>
      <c r="P142" s="26"/>
      <c r="Q142" s="26"/>
      <c r="R142" s="26"/>
      <c r="S142" s="28">
        <f>IF(P142&lt;&gt;0,O142/P142,"")</f>
      </c>
      <c r="T142" s="29"/>
      <c r="U142" s="29"/>
      <c r="V142" s="29"/>
      <c r="W142" s="29"/>
      <c r="X142" s="29"/>
      <c r="Y142" s="29"/>
      <c r="Z142" s="31">
        <f>IF(W142&lt;&gt;0,V142/W142,"")</f>
      </c>
      <c r="AA142" s="32">
        <v>15</v>
      </c>
      <c r="AB142" s="32">
        <v>2</v>
      </c>
      <c r="AC142" s="32">
        <v>53</v>
      </c>
      <c r="AD142" s="33">
        <v>2</v>
      </c>
      <c r="AE142" s="33"/>
      <c r="AF142" s="33" t="s">
        <v>422</v>
      </c>
      <c r="AG142" s="28">
        <f>IF(AD142&lt;&gt;0,AC142/AD142,"")</f>
        <v>26.5</v>
      </c>
      <c r="AH142" s="34"/>
      <c r="AI142" s="34"/>
      <c r="AJ142" s="34"/>
      <c r="AK142" s="34"/>
      <c r="AL142" s="34"/>
      <c r="AM142" s="34"/>
      <c r="AN142" s="35">
        <f>IF(AK142&lt;&gt;0,AJ142/AK142,"")</f>
      </c>
      <c r="AO142" s="36"/>
      <c r="AP142" s="36"/>
      <c r="AQ142" s="36"/>
      <c r="AR142" s="36"/>
      <c r="AS142" s="36"/>
      <c r="AT142" s="36"/>
      <c r="AU142" s="37">
        <f>IF(AR142&lt;&gt;0,AQ142/AR142,"")</f>
      </c>
      <c r="AV142" s="38"/>
      <c r="AW142" s="38"/>
      <c r="AX142" s="39"/>
      <c r="AY142" s="40"/>
      <c r="AZ142" s="40"/>
      <c r="BA142" s="40"/>
      <c r="BB142" s="39">
        <f>IF(AY142&lt;&gt;0,AX142/AY142,"")</f>
      </c>
      <c r="BC142" s="41"/>
      <c r="BD142" s="41"/>
      <c r="BI142" s="41"/>
      <c r="BN142" s="41"/>
      <c r="BO142" s="43"/>
      <c r="BP142" s="43"/>
      <c r="BQ142" s="43"/>
      <c r="BR142" s="44"/>
      <c r="BS142" s="41"/>
      <c r="BT142" s="45"/>
      <c r="BU142" s="45"/>
      <c r="BV142" s="45"/>
      <c r="BW142" s="45"/>
      <c r="BX142" s="41"/>
      <c r="BY142" s="46"/>
      <c r="BZ142" s="46"/>
      <c r="CA142" s="46"/>
      <c r="CB142" s="19"/>
      <c r="CC142" s="41"/>
      <c r="CD142" s="18"/>
      <c r="CE142" s="47"/>
      <c r="CF142" s="41"/>
      <c r="CJ142" s="41"/>
      <c r="CK142" s="41"/>
      <c r="CL142" s="41"/>
      <c r="CQ142" s="41"/>
      <c r="CV142" s="41"/>
      <c r="CW142" s="43"/>
      <c r="CX142" s="43"/>
      <c r="CY142" s="43"/>
      <c r="CZ142" s="44"/>
      <c r="DA142" s="41"/>
      <c r="DB142" s="45"/>
      <c r="DC142" s="45"/>
      <c r="DD142" s="45"/>
      <c r="DE142" s="45"/>
      <c r="DF142" s="41"/>
      <c r="DG142" s="46"/>
      <c r="DH142" s="46"/>
      <c r="DI142" s="46"/>
      <c r="DJ142" s="19"/>
      <c r="DK142" s="41"/>
      <c r="DL142" s="18"/>
      <c r="DM142" s="47"/>
      <c r="DN142" s="41"/>
      <c r="DR142" s="41"/>
      <c r="DS142" s="41"/>
      <c r="DT142" s="41"/>
      <c r="DY142" s="41"/>
      <c r="ED142" s="41"/>
      <c r="EE142" s="43"/>
      <c r="EF142" s="43"/>
      <c r="EG142" s="43"/>
      <c r="EH142" s="44"/>
      <c r="EI142" s="41"/>
      <c r="EJ142" s="45"/>
      <c r="EK142" s="45"/>
      <c r="EL142" s="45"/>
      <c r="EM142" s="45"/>
      <c r="EN142" s="41"/>
      <c r="EO142" s="46"/>
      <c r="EP142" s="46"/>
      <c r="EQ142" s="46"/>
      <c r="ER142" s="19"/>
      <c r="ES142" s="41"/>
      <c r="ET142" s="18"/>
      <c r="EU142" s="47"/>
      <c r="EV142" s="41"/>
      <c r="EZ142" s="41"/>
      <c r="FA142" s="41"/>
      <c r="FB142" s="41"/>
      <c r="FG142" s="41"/>
      <c r="FL142" s="41"/>
      <c r="FM142" s="43"/>
      <c r="FN142" s="43"/>
      <c r="FO142" s="43"/>
      <c r="FP142" s="44"/>
      <c r="FQ142" s="41"/>
      <c r="FR142" s="45"/>
      <c r="FS142" s="45"/>
      <c r="FT142" s="45"/>
      <c r="FU142" s="45"/>
      <c r="FV142" s="41"/>
      <c r="FW142" s="46"/>
      <c r="FX142" s="46"/>
      <c r="FY142" s="46"/>
      <c r="FZ142" s="19"/>
      <c r="GA142" s="41"/>
      <c r="GB142" s="18"/>
      <c r="GC142" s="47"/>
      <c r="GD142" s="41"/>
      <c r="GH142" s="41"/>
      <c r="GI142" s="41"/>
      <c r="GJ142" s="41"/>
      <c r="GO142" s="41"/>
      <c r="GT142" s="41"/>
      <c r="GU142" s="43"/>
      <c r="GV142" s="43"/>
      <c r="GW142" s="43"/>
      <c r="GX142" s="44"/>
      <c r="GY142" s="41"/>
      <c r="GZ142" s="45"/>
      <c r="HA142" s="45"/>
      <c r="HB142" s="45"/>
      <c r="HC142" s="45"/>
      <c r="HD142" s="41"/>
      <c r="HE142" s="46"/>
      <c r="HF142" s="46"/>
      <c r="HG142" s="46"/>
      <c r="HH142" s="19"/>
      <c r="HI142" s="41"/>
      <c r="HJ142" s="18"/>
      <c r="HK142" s="47"/>
      <c r="HL142" s="41"/>
      <c r="HP142" s="41"/>
      <c r="HQ142" s="41"/>
      <c r="HR142" s="41"/>
      <c r="HW142" s="41"/>
      <c r="IB142" s="41"/>
      <c r="IC142" s="43"/>
      <c r="ID142" s="43"/>
      <c r="IE142" s="43"/>
      <c r="IF142" s="44"/>
      <c r="IG142" s="41"/>
      <c r="IH142" s="45"/>
      <c r="II142" s="45"/>
      <c r="IJ142" s="45"/>
      <c r="IK142" s="45"/>
      <c r="IL142" s="41"/>
      <c r="IM142" s="46"/>
      <c r="IN142" s="46"/>
      <c r="IO142" s="46"/>
      <c r="IP142" s="19"/>
      <c r="IQ142" s="41"/>
      <c r="IR142" s="18"/>
      <c r="IS142" s="47"/>
      <c r="IT142" s="41"/>
    </row>
    <row r="143" spans="1:254" s="42" customFormat="1" ht="12.75">
      <c r="A143" s="20" t="s">
        <v>423</v>
      </c>
      <c r="B143" s="20"/>
      <c r="C143" s="21"/>
      <c r="D143" s="22">
        <f>IF(MOD(SUM($M143+$T143+$AA143+$AH143+$AO143+$AV143),1)&gt;=0.6,INT(SUM($M143+$T143+$AA143+$AH143+$AO143+$AV143))+1+MOD(SUM($M143+$T143+$AA143+$AH143+$AO143+$AV143),1)-0.6,SUM($M143+$T143+$AA143+$AH143+$AO143+$AV143))</f>
        <v>535.3</v>
      </c>
      <c r="E143" s="23">
        <f>$N143+$U143+$AB143+$AI143+$AP143+$AW143</f>
        <v>73</v>
      </c>
      <c r="F143" s="24">
        <f>$O143+$V143+$AC143+$AJ143+$AQ143+$AX143</f>
        <v>2254</v>
      </c>
      <c r="G143" s="23">
        <f>$P143+$W143+$AD143+$AK143+$AR143+$AY143</f>
        <v>95</v>
      </c>
      <c r="H143" s="23">
        <f>$Q143+X143+AE143+AL143+AS143+AZ143</f>
        <v>1</v>
      </c>
      <c r="I143" s="25" t="s">
        <v>424</v>
      </c>
      <c r="J143" s="22">
        <f>IF(G143&lt;&gt;0,F143/G143,"")</f>
        <v>23.726315789473684</v>
      </c>
      <c r="K143" s="22">
        <f>IF(D143&lt;&gt;0,F143/D143,"")</f>
        <v>4.210722959088362</v>
      </c>
      <c r="L143" s="22">
        <f>IF(G143&lt;&gt;0,(INT(D143)*6+(10*(D143-INT(D143))))/G143,"")</f>
        <v>33.821052631578944</v>
      </c>
      <c r="M143" s="26">
        <f>(191.4+103.4)+14</f>
        <v>308.8</v>
      </c>
      <c r="N143" s="26">
        <f>(18+6+6)+0</f>
        <v>30</v>
      </c>
      <c r="O143" s="26">
        <f>(542+114+216+563)+92</f>
        <v>1527</v>
      </c>
      <c r="P143" s="26">
        <f>(24+1+9+16)+3</f>
        <v>53</v>
      </c>
      <c r="Q143" s="26">
        <v>1</v>
      </c>
      <c r="R143" s="27" t="s">
        <v>424</v>
      </c>
      <c r="S143" s="28">
        <f>IF(P143&lt;&gt;0,O143/P143,"")</f>
        <v>28.81132075471698</v>
      </c>
      <c r="T143" s="29">
        <f>(38.5+74+46)+9</f>
        <v>167.5</v>
      </c>
      <c r="U143" s="29">
        <f>(5+16+10)+3</f>
        <v>34</v>
      </c>
      <c r="V143" s="29">
        <f>(149+203+145)+24</f>
        <v>521</v>
      </c>
      <c r="W143" s="29">
        <f>(6+16+10)+0</f>
        <v>32</v>
      </c>
      <c r="X143" s="29"/>
      <c r="Y143" s="30" t="s">
        <v>425</v>
      </c>
      <c r="Z143" s="31">
        <f>IF(W143&lt;&gt;0,V143/W143,"")</f>
        <v>16.28125</v>
      </c>
      <c r="AA143" s="32">
        <v>51</v>
      </c>
      <c r="AB143" s="32">
        <v>5</v>
      </c>
      <c r="AC143" s="32">
        <v>195</v>
      </c>
      <c r="AD143" s="33">
        <v>10</v>
      </c>
      <c r="AE143" s="33"/>
      <c r="AF143" s="33" t="s">
        <v>426</v>
      </c>
      <c r="AG143" s="28">
        <f>IF(AD143&lt;&gt;0,AC143/AD143,"")</f>
        <v>19.5</v>
      </c>
      <c r="AH143" s="34"/>
      <c r="AI143" s="34"/>
      <c r="AJ143" s="34"/>
      <c r="AK143" s="34"/>
      <c r="AL143" s="34"/>
      <c r="AM143" s="34"/>
      <c r="AN143" s="35">
        <f>IF(AK143&lt;&gt;0,AJ143/AK143,"")</f>
      </c>
      <c r="AO143" s="36">
        <v>8</v>
      </c>
      <c r="AP143" s="36">
        <v>4</v>
      </c>
      <c r="AQ143" s="36">
        <v>11</v>
      </c>
      <c r="AR143" s="36">
        <v>0</v>
      </c>
      <c r="AS143" s="36"/>
      <c r="AT143" s="48" t="s">
        <v>427</v>
      </c>
      <c r="AU143" s="37">
        <f>IF(AR143&lt;&gt;0,AQ143/AR143,"")</f>
      </c>
      <c r="AV143" s="38"/>
      <c r="AW143" s="38"/>
      <c r="AX143" s="39"/>
      <c r="AY143" s="40"/>
      <c r="AZ143" s="40"/>
      <c r="BA143" s="40"/>
      <c r="BB143" s="39">
        <f>IF(AY143&lt;&gt;0,AX143/AY143,"")</f>
      </c>
      <c r="BC143" s="41"/>
      <c r="BD143" s="41"/>
      <c r="BI143" s="41"/>
      <c r="BN143" s="41"/>
      <c r="BO143" s="43"/>
      <c r="BP143" s="43"/>
      <c r="BQ143" s="43"/>
      <c r="BR143" s="44"/>
      <c r="BS143" s="41"/>
      <c r="BT143" s="45"/>
      <c r="BU143" s="45"/>
      <c r="BV143" s="45"/>
      <c r="BW143" s="45"/>
      <c r="BX143" s="41"/>
      <c r="BY143" s="46"/>
      <c r="BZ143" s="46"/>
      <c r="CA143" s="46"/>
      <c r="CB143" s="19"/>
      <c r="CC143" s="41"/>
      <c r="CD143" s="18"/>
      <c r="CE143" s="47"/>
      <c r="CF143" s="41"/>
      <c r="CJ143" s="41"/>
      <c r="CK143" s="41"/>
      <c r="CL143" s="41"/>
      <c r="CQ143" s="41"/>
      <c r="CV143" s="41"/>
      <c r="CW143" s="43"/>
      <c r="CX143" s="43"/>
      <c r="CY143" s="43"/>
      <c r="CZ143" s="44"/>
      <c r="DA143" s="41"/>
      <c r="DB143" s="45"/>
      <c r="DC143" s="45"/>
      <c r="DD143" s="45"/>
      <c r="DE143" s="45"/>
      <c r="DF143" s="41"/>
      <c r="DG143" s="46"/>
      <c r="DH143" s="46"/>
      <c r="DI143" s="46"/>
      <c r="DJ143" s="19"/>
      <c r="DK143" s="41"/>
      <c r="DL143" s="18"/>
      <c r="DM143" s="47"/>
      <c r="DN143" s="41"/>
      <c r="DR143" s="41"/>
      <c r="DS143" s="41"/>
      <c r="DT143" s="41"/>
      <c r="DY143" s="41"/>
      <c r="ED143" s="41"/>
      <c r="EE143" s="43"/>
      <c r="EF143" s="43"/>
      <c r="EG143" s="43"/>
      <c r="EH143" s="44"/>
      <c r="EI143" s="41"/>
      <c r="EJ143" s="45"/>
      <c r="EK143" s="45"/>
      <c r="EL143" s="45"/>
      <c r="EM143" s="45"/>
      <c r="EN143" s="41"/>
      <c r="EO143" s="46"/>
      <c r="EP143" s="46"/>
      <c r="EQ143" s="46"/>
      <c r="ER143" s="19"/>
      <c r="ES143" s="41"/>
      <c r="ET143" s="18"/>
      <c r="EU143" s="47"/>
      <c r="EV143" s="41"/>
      <c r="EZ143" s="41"/>
      <c r="FA143" s="41"/>
      <c r="FB143" s="41"/>
      <c r="FG143" s="41"/>
      <c r="FL143" s="41"/>
      <c r="FM143" s="43"/>
      <c r="FN143" s="43"/>
      <c r="FO143" s="43"/>
      <c r="FP143" s="44"/>
      <c r="FQ143" s="41"/>
      <c r="FR143" s="45"/>
      <c r="FS143" s="45"/>
      <c r="FT143" s="45"/>
      <c r="FU143" s="45"/>
      <c r="FV143" s="41"/>
      <c r="FW143" s="46"/>
      <c r="FX143" s="46"/>
      <c r="FY143" s="46"/>
      <c r="FZ143" s="19"/>
      <c r="GA143" s="41"/>
      <c r="GB143" s="18"/>
      <c r="GC143" s="47"/>
      <c r="GD143" s="41"/>
      <c r="GH143" s="41"/>
      <c r="GI143" s="41"/>
      <c r="GJ143" s="41"/>
      <c r="GO143" s="41"/>
      <c r="GT143" s="41"/>
      <c r="GU143" s="43"/>
      <c r="GV143" s="43"/>
      <c r="GW143" s="43"/>
      <c r="GX143" s="44"/>
      <c r="GY143" s="41"/>
      <c r="GZ143" s="45"/>
      <c r="HA143" s="45"/>
      <c r="HB143" s="45"/>
      <c r="HC143" s="45"/>
      <c r="HD143" s="41"/>
      <c r="HE143" s="46"/>
      <c r="HF143" s="46"/>
      <c r="HG143" s="46"/>
      <c r="HH143" s="19"/>
      <c r="HI143" s="41"/>
      <c r="HJ143" s="18"/>
      <c r="HK143" s="47"/>
      <c r="HL143" s="41"/>
      <c r="HP143" s="41"/>
      <c r="HQ143" s="41"/>
      <c r="HR143" s="41"/>
      <c r="HW143" s="41"/>
      <c r="IB143" s="41"/>
      <c r="IC143" s="43"/>
      <c r="ID143" s="43"/>
      <c r="IE143" s="43"/>
      <c r="IF143" s="44"/>
      <c r="IG143" s="41"/>
      <c r="IH143" s="45"/>
      <c r="II143" s="45"/>
      <c r="IJ143" s="45"/>
      <c r="IK143" s="45"/>
      <c r="IL143" s="41"/>
      <c r="IM143" s="46"/>
      <c r="IN143" s="46"/>
      <c r="IO143" s="46"/>
      <c r="IP143" s="19"/>
      <c r="IQ143" s="41"/>
      <c r="IR143" s="18"/>
      <c r="IS143" s="47"/>
      <c r="IT143" s="41"/>
    </row>
    <row r="144" spans="1:254" s="42" customFormat="1" ht="12.75">
      <c r="A144" s="20" t="s">
        <v>428</v>
      </c>
      <c r="B144" s="20"/>
      <c r="C144" s="21"/>
      <c r="D144" s="22">
        <f>IF(MOD(SUM($M144+$T144+$AA144+$AH144+$AO144+$AV144),1)&gt;=0.6,INT(SUM($M144+$T144+$AA144+$AH144+$AO144+$AV144))+1+MOD(SUM($M144+$T144+$AA144+$AH144+$AO144+$AV144),1)-0.6,SUM($M144+$T144+$AA144+$AH144+$AO144+$AV144))</f>
        <v>7</v>
      </c>
      <c r="E144" s="23">
        <f>$N144+$U144+$AB144+$AI144+$AP144+$AW144</f>
        <v>0</v>
      </c>
      <c r="F144" s="24">
        <f>$O144+$V144+$AC144+$AJ144+$AQ144+$AX144</f>
        <v>26</v>
      </c>
      <c r="G144" s="23">
        <f>$P144+$W144+$AD144+$AK144+$AR144+$AY144</f>
        <v>0</v>
      </c>
      <c r="H144" s="23">
        <f>$Q144+X144+AE144+AL144+AS144+AZ144</f>
        <v>0</v>
      </c>
      <c r="I144" s="25" t="s">
        <v>429</v>
      </c>
      <c r="J144" s="22">
        <f>IF(G144&lt;&gt;0,F144/G144,"")</f>
      </c>
      <c r="K144" s="22">
        <f>IF(D144&lt;&gt;0,F144/D144,"")</f>
        <v>3.7142857142857144</v>
      </c>
      <c r="L144" s="22">
        <f>IF(G144&lt;&gt;0,(INT(D144)*6+(10*(D144-INT(D144))))/G144,"")</f>
      </c>
      <c r="M144" s="26"/>
      <c r="N144" s="26"/>
      <c r="O144" s="26"/>
      <c r="P144" s="26"/>
      <c r="Q144" s="26"/>
      <c r="R144" s="26"/>
      <c r="S144" s="28">
        <f>IF(P144&lt;&gt;0,O144/P144,"")</f>
      </c>
      <c r="T144" s="29"/>
      <c r="U144" s="29"/>
      <c r="V144" s="29"/>
      <c r="W144" s="29"/>
      <c r="X144" s="29"/>
      <c r="Y144" s="29"/>
      <c r="Z144" s="31">
        <f>IF(W144&lt;&gt;0,V144/W144,"")</f>
      </c>
      <c r="AA144" s="32"/>
      <c r="AB144" s="32"/>
      <c r="AC144" s="32"/>
      <c r="AD144" s="33"/>
      <c r="AE144" s="33"/>
      <c r="AF144" s="33"/>
      <c r="AG144" s="28">
        <f>IF(AD144&lt;&gt;0,AC144/AD144,"")</f>
      </c>
      <c r="AH144" s="34"/>
      <c r="AI144" s="34"/>
      <c r="AJ144" s="34"/>
      <c r="AK144" s="34"/>
      <c r="AL144" s="34"/>
      <c r="AM144" s="34"/>
      <c r="AN144" s="35">
        <f>IF(AK144&lt;&gt;0,AJ144/AK144,"")</f>
      </c>
      <c r="AO144" s="36">
        <v>7</v>
      </c>
      <c r="AP144" s="36">
        <v>0</v>
      </c>
      <c r="AQ144" s="36">
        <v>26</v>
      </c>
      <c r="AR144" s="36">
        <v>0</v>
      </c>
      <c r="AS144" s="36"/>
      <c r="AT144" s="48" t="s">
        <v>429</v>
      </c>
      <c r="AU144" s="37">
        <f>IF(AR144&lt;&gt;0,AQ144/AR144,"")</f>
      </c>
      <c r="AV144" s="38"/>
      <c r="AW144" s="38"/>
      <c r="AX144" s="39"/>
      <c r="AY144" s="40"/>
      <c r="AZ144" s="40"/>
      <c r="BA144" s="40"/>
      <c r="BB144" s="39">
        <f>IF(AY144&lt;&gt;0,AX144/AY144,"")</f>
      </c>
      <c r="BC144" s="41"/>
      <c r="BD144" s="41"/>
      <c r="BI144" s="41"/>
      <c r="BN144" s="41"/>
      <c r="BO144" s="43"/>
      <c r="BP144" s="43"/>
      <c r="BQ144" s="43"/>
      <c r="BR144" s="44"/>
      <c r="BS144" s="41"/>
      <c r="BT144" s="45"/>
      <c r="BU144" s="45"/>
      <c r="BV144" s="45"/>
      <c r="BW144" s="45"/>
      <c r="BX144" s="41"/>
      <c r="BY144" s="46"/>
      <c r="BZ144" s="46"/>
      <c r="CA144" s="46"/>
      <c r="CB144" s="19"/>
      <c r="CC144" s="41"/>
      <c r="CD144" s="18"/>
      <c r="CE144" s="47"/>
      <c r="CF144" s="41"/>
      <c r="CJ144" s="41"/>
      <c r="CK144" s="41"/>
      <c r="CL144" s="41"/>
      <c r="CQ144" s="41"/>
      <c r="CV144" s="41"/>
      <c r="CW144" s="43"/>
      <c r="CX144" s="43"/>
      <c r="CY144" s="43"/>
      <c r="CZ144" s="44"/>
      <c r="DA144" s="41"/>
      <c r="DB144" s="45"/>
      <c r="DC144" s="45"/>
      <c r="DD144" s="45"/>
      <c r="DE144" s="45"/>
      <c r="DF144" s="41"/>
      <c r="DG144" s="46"/>
      <c r="DH144" s="46"/>
      <c r="DI144" s="46"/>
      <c r="DJ144" s="19"/>
      <c r="DK144" s="41"/>
      <c r="DL144" s="18"/>
      <c r="DM144" s="47"/>
      <c r="DN144" s="41"/>
      <c r="DR144" s="41"/>
      <c r="DS144" s="41"/>
      <c r="DT144" s="41"/>
      <c r="DY144" s="41"/>
      <c r="ED144" s="41"/>
      <c r="EE144" s="43"/>
      <c r="EF144" s="43"/>
      <c r="EG144" s="43"/>
      <c r="EH144" s="44"/>
      <c r="EI144" s="41"/>
      <c r="EJ144" s="45"/>
      <c r="EK144" s="45"/>
      <c r="EL144" s="45"/>
      <c r="EM144" s="45"/>
      <c r="EN144" s="41"/>
      <c r="EO144" s="46"/>
      <c r="EP144" s="46"/>
      <c r="EQ144" s="46"/>
      <c r="ER144" s="19"/>
      <c r="ES144" s="41"/>
      <c r="ET144" s="18"/>
      <c r="EU144" s="47"/>
      <c r="EV144" s="41"/>
      <c r="EZ144" s="41"/>
      <c r="FA144" s="41"/>
      <c r="FB144" s="41"/>
      <c r="FG144" s="41"/>
      <c r="FL144" s="41"/>
      <c r="FM144" s="43"/>
      <c r="FN144" s="43"/>
      <c r="FO144" s="43"/>
      <c r="FP144" s="44"/>
      <c r="FQ144" s="41"/>
      <c r="FR144" s="45"/>
      <c r="FS144" s="45"/>
      <c r="FT144" s="45"/>
      <c r="FU144" s="45"/>
      <c r="FV144" s="41"/>
      <c r="FW144" s="46"/>
      <c r="FX144" s="46"/>
      <c r="FY144" s="46"/>
      <c r="FZ144" s="19"/>
      <c r="GA144" s="41"/>
      <c r="GB144" s="18"/>
      <c r="GC144" s="47"/>
      <c r="GD144" s="41"/>
      <c r="GH144" s="41"/>
      <c r="GI144" s="41"/>
      <c r="GJ144" s="41"/>
      <c r="GO144" s="41"/>
      <c r="GT144" s="41"/>
      <c r="GU144" s="43"/>
      <c r="GV144" s="43"/>
      <c r="GW144" s="43"/>
      <c r="GX144" s="44"/>
      <c r="GY144" s="41"/>
      <c r="GZ144" s="45"/>
      <c r="HA144" s="45"/>
      <c r="HB144" s="45"/>
      <c r="HC144" s="45"/>
      <c r="HD144" s="41"/>
      <c r="HE144" s="46"/>
      <c r="HF144" s="46"/>
      <c r="HG144" s="46"/>
      <c r="HH144" s="19"/>
      <c r="HI144" s="41"/>
      <c r="HJ144" s="18"/>
      <c r="HK144" s="47"/>
      <c r="HL144" s="41"/>
      <c r="HP144" s="41"/>
      <c r="HQ144" s="41"/>
      <c r="HR144" s="41"/>
      <c r="HW144" s="41"/>
      <c r="IB144" s="41"/>
      <c r="IC144" s="43"/>
      <c r="ID144" s="43"/>
      <c r="IE144" s="43"/>
      <c r="IF144" s="44"/>
      <c r="IG144" s="41"/>
      <c r="IH144" s="45"/>
      <c r="II144" s="45"/>
      <c r="IJ144" s="45"/>
      <c r="IK144" s="45"/>
      <c r="IL144" s="41"/>
      <c r="IM144" s="46"/>
      <c r="IN144" s="46"/>
      <c r="IO144" s="46"/>
      <c r="IP144" s="19"/>
      <c r="IQ144" s="41"/>
      <c r="IR144" s="18"/>
      <c r="IS144" s="47"/>
      <c r="IT144" s="41"/>
    </row>
    <row r="145" spans="1:254" s="42" customFormat="1" ht="12.75">
      <c r="A145" s="20" t="s">
        <v>430</v>
      </c>
      <c r="B145" s="20"/>
      <c r="C145" s="21"/>
      <c r="D145" s="22">
        <f>IF(MOD(SUM($M145+$T145+$AA145+$AH145+$AO145+$AV145),1)&gt;=0.6,INT(SUM($M145+$T145+$AA145+$AH145+$AO145+$AV145))+1+MOD(SUM($M145+$T145+$AA145+$AH145+$AO145+$AV145),1)-0.6,SUM($M145+$T145+$AA145+$AH145+$AO145+$AV145))</f>
        <v>18</v>
      </c>
      <c r="E145" s="23">
        <f>$N145+$U145+$AB145+$AI145+$AP145+$AW145</f>
        <v>0</v>
      </c>
      <c r="F145" s="24">
        <f>$O145+$V145+$AC145+$AJ145+$AQ145+$AX145</f>
        <v>108</v>
      </c>
      <c r="G145" s="23">
        <f>$P145+$W145+$AD145+$AK145+$AR145+$AY145</f>
        <v>7</v>
      </c>
      <c r="H145" s="23">
        <f>$Q145+X145+AE145+AL145+AS145+AZ145</f>
        <v>0</v>
      </c>
      <c r="I145" s="25" t="s">
        <v>431</v>
      </c>
      <c r="J145" s="22">
        <f>IF(G145&lt;&gt;0,F145/G145,"")</f>
        <v>15.428571428571429</v>
      </c>
      <c r="K145" s="22">
        <f>IF(D145&lt;&gt;0,F145/D145,"")</f>
        <v>6</v>
      </c>
      <c r="L145" s="22">
        <f>IF(G145&lt;&gt;0,(INT(D145)*6+(10*(D145-INT(D145))))/G145,"")</f>
        <v>15.428571428571429</v>
      </c>
      <c r="M145" s="26"/>
      <c r="N145" s="26"/>
      <c r="O145" s="26"/>
      <c r="P145" s="26"/>
      <c r="Q145" s="26"/>
      <c r="R145" s="26"/>
      <c r="S145" s="28">
        <f>IF(P145&lt;&gt;0,O145/P145,"")</f>
      </c>
      <c r="T145" s="29"/>
      <c r="U145" s="29"/>
      <c r="V145" s="29"/>
      <c r="W145" s="29"/>
      <c r="X145" s="29"/>
      <c r="Y145" s="29"/>
      <c r="Z145" s="31">
        <f>IF(W145&lt;&gt;0,V145/W145,"")</f>
      </c>
      <c r="AA145" s="32">
        <v>18</v>
      </c>
      <c r="AB145" s="32">
        <v>0</v>
      </c>
      <c r="AC145" s="32">
        <v>108</v>
      </c>
      <c r="AD145" s="33">
        <v>7</v>
      </c>
      <c r="AE145" s="33"/>
      <c r="AF145" s="33" t="s">
        <v>431</v>
      </c>
      <c r="AG145" s="28">
        <f>IF(AD145&lt;&gt;0,AC145/AD145,"")</f>
        <v>15.428571428571429</v>
      </c>
      <c r="AH145" s="34"/>
      <c r="AI145" s="34"/>
      <c r="AJ145" s="34"/>
      <c r="AK145" s="34"/>
      <c r="AL145" s="34"/>
      <c r="AM145" s="34"/>
      <c r="AN145" s="35">
        <f>IF(AK145&lt;&gt;0,AJ145/AK145,"")</f>
      </c>
      <c r="AO145" s="36"/>
      <c r="AP145" s="36"/>
      <c r="AQ145" s="36"/>
      <c r="AR145" s="36"/>
      <c r="AS145" s="36"/>
      <c r="AT145" s="36"/>
      <c r="AU145" s="37">
        <f>IF(AR145&lt;&gt;0,AQ145/AR145,"")</f>
      </c>
      <c r="AV145" s="38"/>
      <c r="AW145" s="38"/>
      <c r="AX145" s="39"/>
      <c r="AY145" s="40"/>
      <c r="AZ145" s="40"/>
      <c r="BA145" s="40"/>
      <c r="BB145" s="39">
        <f>IF(AY145&lt;&gt;0,AX145/AY145,"")</f>
      </c>
      <c r="BC145" s="41"/>
      <c r="BD145" s="41"/>
      <c r="BI145" s="41"/>
      <c r="BN145" s="41"/>
      <c r="BO145" s="43"/>
      <c r="BP145" s="43"/>
      <c r="BQ145" s="43"/>
      <c r="BR145" s="44"/>
      <c r="BS145" s="41"/>
      <c r="BT145" s="45"/>
      <c r="BU145" s="45"/>
      <c r="BV145" s="45"/>
      <c r="BW145" s="45"/>
      <c r="BX145" s="41"/>
      <c r="BY145" s="46"/>
      <c r="BZ145" s="46"/>
      <c r="CA145" s="46"/>
      <c r="CB145" s="19"/>
      <c r="CC145" s="41"/>
      <c r="CD145" s="18"/>
      <c r="CE145" s="47"/>
      <c r="CF145" s="41"/>
      <c r="CJ145" s="41"/>
      <c r="CK145" s="41"/>
      <c r="CL145" s="41"/>
      <c r="CQ145" s="41"/>
      <c r="CV145" s="41"/>
      <c r="CW145" s="43"/>
      <c r="CX145" s="43"/>
      <c r="CY145" s="43"/>
      <c r="CZ145" s="44"/>
      <c r="DA145" s="41"/>
      <c r="DB145" s="45"/>
      <c r="DC145" s="45"/>
      <c r="DD145" s="45"/>
      <c r="DE145" s="45"/>
      <c r="DF145" s="41"/>
      <c r="DG145" s="46"/>
      <c r="DH145" s="46"/>
      <c r="DI145" s="46"/>
      <c r="DJ145" s="19"/>
      <c r="DK145" s="41"/>
      <c r="DL145" s="18"/>
      <c r="DM145" s="47"/>
      <c r="DN145" s="41"/>
      <c r="DR145" s="41"/>
      <c r="DS145" s="41"/>
      <c r="DT145" s="41"/>
      <c r="DY145" s="41"/>
      <c r="ED145" s="41"/>
      <c r="EE145" s="43"/>
      <c r="EF145" s="43"/>
      <c r="EG145" s="43"/>
      <c r="EH145" s="44"/>
      <c r="EI145" s="41"/>
      <c r="EJ145" s="45"/>
      <c r="EK145" s="45"/>
      <c r="EL145" s="45"/>
      <c r="EM145" s="45"/>
      <c r="EN145" s="41"/>
      <c r="EO145" s="46"/>
      <c r="EP145" s="46"/>
      <c r="EQ145" s="46"/>
      <c r="ER145" s="19"/>
      <c r="ES145" s="41"/>
      <c r="ET145" s="18"/>
      <c r="EU145" s="47"/>
      <c r="EV145" s="41"/>
      <c r="EZ145" s="41"/>
      <c r="FA145" s="41"/>
      <c r="FB145" s="41"/>
      <c r="FG145" s="41"/>
      <c r="FL145" s="41"/>
      <c r="FM145" s="43"/>
      <c r="FN145" s="43"/>
      <c r="FO145" s="43"/>
      <c r="FP145" s="44"/>
      <c r="FQ145" s="41"/>
      <c r="FR145" s="45"/>
      <c r="FS145" s="45"/>
      <c r="FT145" s="45"/>
      <c r="FU145" s="45"/>
      <c r="FV145" s="41"/>
      <c r="FW145" s="46"/>
      <c r="FX145" s="46"/>
      <c r="FY145" s="46"/>
      <c r="FZ145" s="19"/>
      <c r="GA145" s="41"/>
      <c r="GB145" s="18"/>
      <c r="GC145" s="47"/>
      <c r="GD145" s="41"/>
      <c r="GH145" s="41"/>
      <c r="GI145" s="41"/>
      <c r="GJ145" s="41"/>
      <c r="GO145" s="41"/>
      <c r="GT145" s="41"/>
      <c r="GU145" s="43"/>
      <c r="GV145" s="43"/>
      <c r="GW145" s="43"/>
      <c r="GX145" s="44"/>
      <c r="GY145" s="41"/>
      <c r="GZ145" s="45"/>
      <c r="HA145" s="45"/>
      <c r="HB145" s="45"/>
      <c r="HC145" s="45"/>
      <c r="HD145" s="41"/>
      <c r="HE145" s="46"/>
      <c r="HF145" s="46"/>
      <c r="HG145" s="46"/>
      <c r="HH145" s="19"/>
      <c r="HI145" s="41"/>
      <c r="HJ145" s="18"/>
      <c r="HK145" s="47"/>
      <c r="HL145" s="41"/>
      <c r="HP145" s="41"/>
      <c r="HQ145" s="41"/>
      <c r="HR145" s="41"/>
      <c r="HW145" s="41"/>
      <c r="IB145" s="41"/>
      <c r="IC145" s="43"/>
      <c r="ID145" s="43"/>
      <c r="IE145" s="43"/>
      <c r="IF145" s="44"/>
      <c r="IG145" s="41"/>
      <c r="IH145" s="45"/>
      <c r="II145" s="45"/>
      <c r="IJ145" s="45"/>
      <c r="IK145" s="45"/>
      <c r="IL145" s="41"/>
      <c r="IM145" s="46"/>
      <c r="IN145" s="46"/>
      <c r="IO145" s="46"/>
      <c r="IP145" s="19"/>
      <c r="IQ145" s="41"/>
      <c r="IR145" s="18"/>
      <c r="IS145" s="47"/>
      <c r="IT145" s="41"/>
    </row>
    <row r="146" spans="1:254" s="42" customFormat="1" ht="12.75">
      <c r="A146" s="20" t="s">
        <v>432</v>
      </c>
      <c r="B146" s="20"/>
      <c r="C146" s="21"/>
      <c r="D146" s="22">
        <f>IF(MOD(SUM($M146+$T146+$AA146+$AH146+$AO146+$AV146),1)&gt;=0.6,INT(SUM($M146+$T146+$AA146+$AH146+$AO146+$AV146))+1+MOD(SUM($M146+$T146+$AA146+$AH146+$AO146+$AV146),1)-0.6,SUM($M146+$T146+$AA146+$AH146+$AO146+$AV146))</f>
        <v>107.5</v>
      </c>
      <c r="E146" s="23">
        <f>$N146+$U146+$AB146+$AI146+$AP146+$AW146</f>
        <v>19</v>
      </c>
      <c r="F146" s="24">
        <f>$O146+$V146+$AC146+$AJ146+$AQ146+$AX146</f>
        <v>392</v>
      </c>
      <c r="G146" s="23">
        <f>$P146+$W146+$AD146+$AK146+$AR146+$AY146</f>
        <v>18</v>
      </c>
      <c r="H146" s="23">
        <f>$Q146+X146+AE146+AL146+AS146+AZ146</f>
        <v>0</v>
      </c>
      <c r="I146" s="25" t="s">
        <v>433</v>
      </c>
      <c r="J146" s="22">
        <f>IF(G146&lt;&gt;0,F146/G146,"")</f>
        <v>21.77777777777778</v>
      </c>
      <c r="K146" s="22">
        <f>IF(D146&lt;&gt;0,F146/D146,"")</f>
        <v>3.646511627906977</v>
      </c>
      <c r="L146" s="22">
        <f>IF(G146&lt;&gt;0,(INT(D146)*6+(10*(D146-INT(D146))))/G146,"")</f>
        <v>35.94444444444444</v>
      </c>
      <c r="M146" s="26"/>
      <c r="N146" s="26"/>
      <c r="O146" s="26"/>
      <c r="P146" s="26"/>
      <c r="Q146" s="26"/>
      <c r="R146" s="26"/>
      <c r="S146" s="28">
        <f>IF(P146&lt;&gt;0,O146/P146,"")</f>
      </c>
      <c r="T146" s="29">
        <v>49</v>
      </c>
      <c r="U146" s="29">
        <v>8</v>
      </c>
      <c r="V146" s="29">
        <v>201</v>
      </c>
      <c r="W146" s="29">
        <v>5</v>
      </c>
      <c r="X146" s="29"/>
      <c r="Y146" s="30" t="s">
        <v>434</v>
      </c>
      <c r="Z146" s="31">
        <f>IF(W146&lt;&gt;0,V146/W146,"")</f>
        <v>40.2</v>
      </c>
      <c r="AA146" s="32">
        <v>30</v>
      </c>
      <c r="AB146" s="32">
        <v>7</v>
      </c>
      <c r="AC146" s="32">
        <v>98</v>
      </c>
      <c r="AD146" s="33">
        <v>6</v>
      </c>
      <c r="AE146" s="33"/>
      <c r="AF146" s="33" t="s">
        <v>433</v>
      </c>
      <c r="AG146" s="28">
        <f>IF(AD146&lt;&gt;0,AC146/AD146,"")</f>
        <v>16.333333333333332</v>
      </c>
      <c r="AH146" s="34">
        <v>3</v>
      </c>
      <c r="AI146" s="34">
        <v>0</v>
      </c>
      <c r="AJ146" s="34">
        <v>27</v>
      </c>
      <c r="AK146" s="34">
        <v>1</v>
      </c>
      <c r="AL146" s="34"/>
      <c r="AM146" s="34" t="s">
        <v>119</v>
      </c>
      <c r="AN146" s="35">
        <f>IF(AK146&lt;&gt;0,AJ146/AK146,"")</f>
        <v>27</v>
      </c>
      <c r="AO146" s="36">
        <v>25.5</v>
      </c>
      <c r="AP146" s="36">
        <v>4</v>
      </c>
      <c r="AQ146" s="36">
        <f>56+10</f>
        <v>66</v>
      </c>
      <c r="AR146" s="36">
        <v>6</v>
      </c>
      <c r="AS146" s="36"/>
      <c r="AT146" s="48" t="s">
        <v>435</v>
      </c>
      <c r="AU146" s="37">
        <f>IF(AR146&lt;&gt;0,AQ146/AR146,"")</f>
        <v>11</v>
      </c>
      <c r="AV146" s="38"/>
      <c r="AW146" s="38"/>
      <c r="AX146" s="39"/>
      <c r="AY146" s="40"/>
      <c r="AZ146" s="40"/>
      <c r="BA146" s="40"/>
      <c r="BB146" s="39">
        <f>IF(AY146&lt;&gt;0,AX146/AY146,"")</f>
      </c>
      <c r="BC146" s="41"/>
      <c r="BD146" s="41"/>
      <c r="BI146" s="41"/>
      <c r="BN146" s="41"/>
      <c r="BO146" s="43"/>
      <c r="BP146" s="43"/>
      <c r="BQ146" s="43"/>
      <c r="BR146" s="44"/>
      <c r="BS146" s="41"/>
      <c r="BT146" s="45"/>
      <c r="BU146" s="45"/>
      <c r="BV146" s="45"/>
      <c r="BW146" s="45"/>
      <c r="BX146" s="41"/>
      <c r="BY146" s="46"/>
      <c r="BZ146" s="46"/>
      <c r="CA146" s="46"/>
      <c r="CB146" s="19"/>
      <c r="CC146" s="41"/>
      <c r="CD146" s="18"/>
      <c r="CE146" s="47"/>
      <c r="CF146" s="41"/>
      <c r="CJ146" s="41"/>
      <c r="CK146" s="41"/>
      <c r="CL146" s="41"/>
      <c r="CQ146" s="41"/>
      <c r="CV146" s="41"/>
      <c r="CW146" s="43"/>
      <c r="CX146" s="43"/>
      <c r="CY146" s="43"/>
      <c r="CZ146" s="44"/>
      <c r="DA146" s="41"/>
      <c r="DB146" s="45"/>
      <c r="DC146" s="45"/>
      <c r="DD146" s="45"/>
      <c r="DE146" s="45"/>
      <c r="DF146" s="41"/>
      <c r="DG146" s="46"/>
      <c r="DH146" s="46"/>
      <c r="DI146" s="46"/>
      <c r="DJ146" s="19"/>
      <c r="DK146" s="41"/>
      <c r="DL146" s="18"/>
      <c r="DM146" s="47"/>
      <c r="DN146" s="41"/>
      <c r="DR146" s="41"/>
      <c r="DS146" s="41"/>
      <c r="DT146" s="41"/>
      <c r="DY146" s="41"/>
      <c r="ED146" s="41"/>
      <c r="EE146" s="43"/>
      <c r="EF146" s="43"/>
      <c r="EG146" s="43"/>
      <c r="EH146" s="44"/>
      <c r="EI146" s="41"/>
      <c r="EJ146" s="45"/>
      <c r="EK146" s="45"/>
      <c r="EL146" s="45"/>
      <c r="EM146" s="45"/>
      <c r="EN146" s="41"/>
      <c r="EO146" s="46"/>
      <c r="EP146" s="46"/>
      <c r="EQ146" s="46"/>
      <c r="ER146" s="19"/>
      <c r="ES146" s="41"/>
      <c r="ET146" s="18"/>
      <c r="EU146" s="47"/>
      <c r="EV146" s="41"/>
      <c r="EZ146" s="41"/>
      <c r="FA146" s="41"/>
      <c r="FB146" s="41"/>
      <c r="FG146" s="41"/>
      <c r="FL146" s="41"/>
      <c r="FM146" s="43"/>
      <c r="FN146" s="43"/>
      <c r="FO146" s="43"/>
      <c r="FP146" s="44"/>
      <c r="FQ146" s="41"/>
      <c r="FR146" s="45"/>
      <c r="FS146" s="45"/>
      <c r="FT146" s="45"/>
      <c r="FU146" s="45"/>
      <c r="FV146" s="41"/>
      <c r="FW146" s="46"/>
      <c r="FX146" s="46"/>
      <c r="FY146" s="46"/>
      <c r="FZ146" s="19"/>
      <c r="GA146" s="41"/>
      <c r="GB146" s="18"/>
      <c r="GC146" s="47"/>
      <c r="GD146" s="41"/>
      <c r="GH146" s="41"/>
      <c r="GI146" s="41"/>
      <c r="GJ146" s="41"/>
      <c r="GO146" s="41"/>
      <c r="GT146" s="41"/>
      <c r="GU146" s="43"/>
      <c r="GV146" s="43"/>
      <c r="GW146" s="43"/>
      <c r="GX146" s="44"/>
      <c r="GY146" s="41"/>
      <c r="GZ146" s="45"/>
      <c r="HA146" s="45"/>
      <c r="HB146" s="45"/>
      <c r="HC146" s="45"/>
      <c r="HD146" s="41"/>
      <c r="HE146" s="46"/>
      <c r="HF146" s="46"/>
      <c r="HG146" s="46"/>
      <c r="HH146" s="19"/>
      <c r="HI146" s="41"/>
      <c r="HJ146" s="18"/>
      <c r="HK146" s="47"/>
      <c r="HL146" s="41"/>
      <c r="HP146" s="41"/>
      <c r="HQ146" s="41"/>
      <c r="HR146" s="41"/>
      <c r="HW146" s="41"/>
      <c r="IB146" s="41"/>
      <c r="IC146" s="43"/>
      <c r="ID146" s="43"/>
      <c r="IE146" s="43"/>
      <c r="IF146" s="44"/>
      <c r="IG146" s="41"/>
      <c r="IH146" s="45"/>
      <c r="II146" s="45"/>
      <c r="IJ146" s="45"/>
      <c r="IK146" s="45"/>
      <c r="IL146" s="41"/>
      <c r="IM146" s="46"/>
      <c r="IN146" s="46"/>
      <c r="IO146" s="46"/>
      <c r="IP146" s="19"/>
      <c r="IQ146" s="41"/>
      <c r="IR146" s="18"/>
      <c r="IS146" s="47"/>
      <c r="IT146" s="41"/>
    </row>
    <row r="147" spans="1:254" s="42" customFormat="1" ht="12.75">
      <c r="A147" s="20" t="s">
        <v>436</v>
      </c>
      <c r="B147" s="20"/>
      <c r="C147" s="21"/>
      <c r="D147" s="22">
        <f>IF(MOD(SUM($M147+$T147+$AA147+$AH147+$AO147+$AV147),1)&gt;=0.6,INT(SUM($M147+$T147+$AA147+$AH147+$AO147+$AV147))+1+MOD(SUM($M147+$T147+$AA147+$AH147+$AO147+$AV147),1)-0.6,SUM($M147+$T147+$AA147+$AH147+$AO147+$AV147))</f>
        <v>10.4</v>
      </c>
      <c r="E147" s="23">
        <f>$N147+$U147+$AB147+$AI147+$AP147+$AW147</f>
        <v>1</v>
      </c>
      <c r="F147" s="24">
        <f>$O147+$V147+$AC147+$AJ147+$AQ147+$AX147</f>
        <v>57</v>
      </c>
      <c r="G147" s="23">
        <f>$P147+$W147+$AD147+$AK147+$AR147+$AY147</f>
        <v>2</v>
      </c>
      <c r="H147" s="23">
        <f>$Q147+X147+AE147+AL147+AS147+AZ147</f>
        <v>0</v>
      </c>
      <c r="I147" s="25" t="s">
        <v>437</v>
      </c>
      <c r="J147" s="22">
        <f>IF(G147&lt;&gt;0,F147/G147,"")</f>
        <v>28.5</v>
      </c>
      <c r="K147" s="22">
        <f>IF(D147&lt;&gt;0,F147/D147,"")</f>
        <v>5.480769230769231</v>
      </c>
      <c r="L147" s="22">
        <f>IF(G147&lt;&gt;0,(INT(D147)*6+(10*(D147-INT(D147))))/G147,"")</f>
        <v>32</v>
      </c>
      <c r="M147" s="26"/>
      <c r="N147" s="26"/>
      <c r="O147" s="26"/>
      <c r="P147" s="26"/>
      <c r="Q147" s="26"/>
      <c r="R147" s="26"/>
      <c r="S147" s="28">
        <f>IF(P147&lt;&gt;0,O147/P147,"")</f>
      </c>
      <c r="T147" s="29"/>
      <c r="U147" s="29"/>
      <c r="V147" s="29"/>
      <c r="W147" s="29"/>
      <c r="X147" s="29"/>
      <c r="Y147" s="29"/>
      <c r="Z147" s="31">
        <f>IF(W147&lt;&gt;0,V147/W147,"")</f>
      </c>
      <c r="AA147" s="32"/>
      <c r="AB147" s="32"/>
      <c r="AC147" s="32"/>
      <c r="AD147" s="33"/>
      <c r="AE147" s="33"/>
      <c r="AF147" s="33"/>
      <c r="AG147" s="28">
        <f>IF(AD147&lt;&gt;0,AC147/AD147,"")</f>
      </c>
      <c r="AH147" s="34">
        <v>10.4</v>
      </c>
      <c r="AI147" s="34">
        <v>1</v>
      </c>
      <c r="AJ147" s="34">
        <v>57</v>
      </c>
      <c r="AK147" s="34">
        <v>2</v>
      </c>
      <c r="AL147" s="34"/>
      <c r="AM147" s="34" t="s">
        <v>437</v>
      </c>
      <c r="AN147" s="35">
        <f>IF(AK147&lt;&gt;0,AJ147/AK147,"")</f>
        <v>28.5</v>
      </c>
      <c r="AO147" s="36"/>
      <c r="AP147" s="36"/>
      <c r="AQ147" s="36"/>
      <c r="AR147" s="36"/>
      <c r="AS147" s="36"/>
      <c r="AT147" s="36"/>
      <c r="AU147" s="37">
        <f>IF(AR147&lt;&gt;0,AQ147/AR147,"")</f>
      </c>
      <c r="AV147" s="38"/>
      <c r="AW147" s="38"/>
      <c r="AX147" s="39"/>
      <c r="AY147" s="40"/>
      <c r="AZ147" s="40"/>
      <c r="BA147" s="40"/>
      <c r="BB147" s="39">
        <f>IF(AY147&lt;&gt;0,AX147/AY147,"")</f>
      </c>
      <c r="BC147" s="41"/>
      <c r="BD147" s="41"/>
      <c r="BI147" s="41"/>
      <c r="BN147" s="41"/>
      <c r="BO147" s="43"/>
      <c r="BP147" s="43"/>
      <c r="BQ147" s="43"/>
      <c r="BR147" s="44"/>
      <c r="BS147" s="41"/>
      <c r="BT147" s="45"/>
      <c r="BU147" s="45"/>
      <c r="BV147" s="45"/>
      <c r="BW147" s="45"/>
      <c r="BX147" s="41"/>
      <c r="BY147" s="46"/>
      <c r="BZ147" s="46"/>
      <c r="CA147" s="46"/>
      <c r="CB147" s="19"/>
      <c r="CC147" s="41"/>
      <c r="CD147" s="18"/>
      <c r="CE147" s="47"/>
      <c r="CF147" s="41"/>
      <c r="CJ147" s="41"/>
      <c r="CK147" s="41"/>
      <c r="CL147" s="41"/>
      <c r="CQ147" s="41"/>
      <c r="CV147" s="41"/>
      <c r="CW147" s="43"/>
      <c r="CX147" s="43"/>
      <c r="CY147" s="43"/>
      <c r="CZ147" s="44"/>
      <c r="DA147" s="41"/>
      <c r="DB147" s="45"/>
      <c r="DC147" s="45"/>
      <c r="DD147" s="45"/>
      <c r="DE147" s="45"/>
      <c r="DF147" s="41"/>
      <c r="DG147" s="46"/>
      <c r="DH147" s="46"/>
      <c r="DI147" s="46"/>
      <c r="DJ147" s="19"/>
      <c r="DK147" s="41"/>
      <c r="DL147" s="18"/>
      <c r="DM147" s="47"/>
      <c r="DN147" s="41"/>
      <c r="DR147" s="41"/>
      <c r="DS147" s="41"/>
      <c r="DT147" s="41"/>
      <c r="DY147" s="41"/>
      <c r="ED147" s="41"/>
      <c r="EE147" s="43"/>
      <c r="EF147" s="43"/>
      <c r="EG147" s="43"/>
      <c r="EH147" s="44"/>
      <c r="EI147" s="41"/>
      <c r="EJ147" s="45"/>
      <c r="EK147" s="45"/>
      <c r="EL147" s="45"/>
      <c r="EM147" s="45"/>
      <c r="EN147" s="41"/>
      <c r="EO147" s="46"/>
      <c r="EP147" s="46"/>
      <c r="EQ147" s="46"/>
      <c r="ER147" s="19"/>
      <c r="ES147" s="41"/>
      <c r="ET147" s="18"/>
      <c r="EU147" s="47"/>
      <c r="EV147" s="41"/>
      <c r="EZ147" s="41"/>
      <c r="FA147" s="41"/>
      <c r="FB147" s="41"/>
      <c r="FG147" s="41"/>
      <c r="FL147" s="41"/>
      <c r="FM147" s="43"/>
      <c r="FN147" s="43"/>
      <c r="FO147" s="43"/>
      <c r="FP147" s="44"/>
      <c r="FQ147" s="41"/>
      <c r="FR147" s="45"/>
      <c r="FS147" s="45"/>
      <c r="FT147" s="45"/>
      <c r="FU147" s="45"/>
      <c r="FV147" s="41"/>
      <c r="FW147" s="46"/>
      <c r="FX147" s="46"/>
      <c r="FY147" s="46"/>
      <c r="FZ147" s="19"/>
      <c r="GA147" s="41"/>
      <c r="GB147" s="18"/>
      <c r="GC147" s="47"/>
      <c r="GD147" s="41"/>
      <c r="GH147" s="41"/>
      <c r="GI147" s="41"/>
      <c r="GJ147" s="41"/>
      <c r="GO147" s="41"/>
      <c r="GT147" s="41"/>
      <c r="GU147" s="43"/>
      <c r="GV147" s="43"/>
      <c r="GW147" s="43"/>
      <c r="GX147" s="44"/>
      <c r="GY147" s="41"/>
      <c r="GZ147" s="45"/>
      <c r="HA147" s="45"/>
      <c r="HB147" s="45"/>
      <c r="HC147" s="45"/>
      <c r="HD147" s="41"/>
      <c r="HE147" s="46"/>
      <c r="HF147" s="46"/>
      <c r="HG147" s="46"/>
      <c r="HH147" s="19"/>
      <c r="HI147" s="41"/>
      <c r="HJ147" s="18"/>
      <c r="HK147" s="47"/>
      <c r="HL147" s="41"/>
      <c r="HP147" s="41"/>
      <c r="HQ147" s="41"/>
      <c r="HR147" s="41"/>
      <c r="HW147" s="41"/>
      <c r="IB147" s="41"/>
      <c r="IC147" s="43"/>
      <c r="ID147" s="43"/>
      <c r="IE147" s="43"/>
      <c r="IF147" s="44"/>
      <c r="IG147" s="41"/>
      <c r="IH147" s="45"/>
      <c r="II147" s="45"/>
      <c r="IJ147" s="45"/>
      <c r="IK147" s="45"/>
      <c r="IL147" s="41"/>
      <c r="IM147" s="46"/>
      <c r="IN147" s="46"/>
      <c r="IO147" s="46"/>
      <c r="IP147" s="19"/>
      <c r="IQ147" s="41"/>
      <c r="IR147" s="18"/>
      <c r="IS147" s="47"/>
      <c r="IT147" s="41"/>
    </row>
    <row r="148" spans="1:254" s="42" customFormat="1" ht="12.75">
      <c r="A148" s="20" t="s">
        <v>438</v>
      </c>
      <c r="B148" s="20"/>
      <c r="C148" s="21"/>
      <c r="D148" s="22">
        <f>IF(MOD(SUM($M148+$T148+$AA148+$AH148+$AO148+$AV148),1)&gt;=0.6,INT(SUM($M148+$T148+$AA148+$AH148+$AO148+$AV148))+1+MOD(SUM($M148+$T148+$AA148+$AH148+$AO148+$AV148),1)-0.6,SUM($M148+$T148+$AA148+$AH148+$AO148+$AV148))</f>
        <v>65</v>
      </c>
      <c r="E148" s="23">
        <f>$N148+$U148+$AB148+$AI148+$AP148+$AW148</f>
        <v>8</v>
      </c>
      <c r="F148" s="24">
        <f>$O148+$V148+$AC148+$AJ148+$AQ148+$AX148</f>
        <v>305</v>
      </c>
      <c r="G148" s="23">
        <f>$P148+$W148+$AD148+$AK148+$AR148+$AY148</f>
        <v>8</v>
      </c>
      <c r="H148" s="23">
        <f>$Q148+X148+AE148+AL148+AS148+AZ148</f>
        <v>0</v>
      </c>
      <c r="I148" s="25" t="s">
        <v>439</v>
      </c>
      <c r="J148" s="22">
        <f>IF(G148&lt;&gt;0,F148/G148,"")</f>
        <v>38.125</v>
      </c>
      <c r="K148" s="22">
        <f>IF(D148&lt;&gt;0,F148/D148,"")</f>
        <v>4.6923076923076925</v>
      </c>
      <c r="L148" s="22">
        <f>IF(G148&lt;&gt;0,(INT(D148)*6+(10*(D148-INT(D148))))/G148,"")</f>
        <v>48.75</v>
      </c>
      <c r="M148" s="26"/>
      <c r="N148" s="26"/>
      <c r="O148" s="26"/>
      <c r="P148" s="26"/>
      <c r="Q148" s="26"/>
      <c r="R148" s="26"/>
      <c r="S148" s="28">
        <f>IF(P148&lt;&gt;0,O148/P148,"")</f>
      </c>
      <c r="T148" s="29">
        <v>17</v>
      </c>
      <c r="U148" s="29">
        <v>1</v>
      </c>
      <c r="V148" s="29">
        <v>97</v>
      </c>
      <c r="W148" s="29">
        <v>3</v>
      </c>
      <c r="X148" s="29"/>
      <c r="Y148" s="30" t="s">
        <v>440</v>
      </c>
      <c r="Z148" s="31">
        <f>IF(W148&lt;&gt;0,V148/W148,"")</f>
        <v>32.333333333333336</v>
      </c>
      <c r="AA148" s="32">
        <v>48</v>
      </c>
      <c r="AB148" s="32">
        <v>7</v>
      </c>
      <c r="AC148" s="32">
        <v>208</v>
      </c>
      <c r="AD148" s="33">
        <v>5</v>
      </c>
      <c r="AE148" s="33"/>
      <c r="AF148" s="33" t="s">
        <v>439</v>
      </c>
      <c r="AG148" s="28">
        <f>IF(AD148&lt;&gt;0,AC148/AD148,"")</f>
        <v>41.6</v>
      </c>
      <c r="AH148" s="34"/>
      <c r="AI148" s="34"/>
      <c r="AJ148" s="34"/>
      <c r="AK148" s="34"/>
      <c r="AL148" s="34"/>
      <c r="AM148" s="34"/>
      <c r="AN148" s="35">
        <f>IF(AK148&lt;&gt;0,AJ148/AK148,"")</f>
      </c>
      <c r="AO148" s="36"/>
      <c r="AP148" s="36"/>
      <c r="AQ148" s="36"/>
      <c r="AR148" s="36"/>
      <c r="AS148" s="36"/>
      <c r="AT148" s="36"/>
      <c r="AU148" s="37">
        <f>IF(AR148&lt;&gt;0,AQ148/AR148,"")</f>
      </c>
      <c r="AV148" s="38"/>
      <c r="AW148" s="38"/>
      <c r="AX148" s="39"/>
      <c r="AY148" s="40"/>
      <c r="AZ148" s="40"/>
      <c r="BA148" s="40"/>
      <c r="BB148" s="39">
        <f>IF(AY148&lt;&gt;0,AX148/AY148,"")</f>
      </c>
      <c r="BC148" s="41"/>
      <c r="BD148" s="41"/>
      <c r="BI148" s="41"/>
      <c r="BN148" s="41"/>
      <c r="BO148" s="43"/>
      <c r="BP148" s="43"/>
      <c r="BQ148" s="43"/>
      <c r="BR148" s="44"/>
      <c r="BS148" s="41"/>
      <c r="BT148" s="45"/>
      <c r="BU148" s="45"/>
      <c r="BV148" s="45"/>
      <c r="BW148" s="45"/>
      <c r="BX148" s="41"/>
      <c r="BY148" s="46"/>
      <c r="BZ148" s="46"/>
      <c r="CA148" s="46"/>
      <c r="CB148" s="19"/>
      <c r="CC148" s="41"/>
      <c r="CD148" s="18"/>
      <c r="CE148" s="47"/>
      <c r="CF148" s="41"/>
      <c r="CJ148" s="41"/>
      <c r="CK148" s="41"/>
      <c r="CL148" s="41"/>
      <c r="CQ148" s="41"/>
      <c r="CV148" s="41"/>
      <c r="CW148" s="43"/>
      <c r="CX148" s="43"/>
      <c r="CY148" s="43"/>
      <c r="CZ148" s="44"/>
      <c r="DA148" s="41"/>
      <c r="DB148" s="45"/>
      <c r="DC148" s="45"/>
      <c r="DD148" s="45"/>
      <c r="DE148" s="45"/>
      <c r="DF148" s="41"/>
      <c r="DG148" s="46"/>
      <c r="DH148" s="46"/>
      <c r="DI148" s="46"/>
      <c r="DJ148" s="19"/>
      <c r="DK148" s="41"/>
      <c r="DL148" s="18"/>
      <c r="DM148" s="47"/>
      <c r="DN148" s="41"/>
      <c r="DR148" s="41"/>
      <c r="DS148" s="41"/>
      <c r="DT148" s="41"/>
      <c r="DY148" s="41"/>
      <c r="ED148" s="41"/>
      <c r="EE148" s="43"/>
      <c r="EF148" s="43"/>
      <c r="EG148" s="43"/>
      <c r="EH148" s="44"/>
      <c r="EI148" s="41"/>
      <c r="EJ148" s="45"/>
      <c r="EK148" s="45"/>
      <c r="EL148" s="45"/>
      <c r="EM148" s="45"/>
      <c r="EN148" s="41"/>
      <c r="EO148" s="46"/>
      <c r="EP148" s="46"/>
      <c r="EQ148" s="46"/>
      <c r="ER148" s="19"/>
      <c r="ES148" s="41"/>
      <c r="ET148" s="18"/>
      <c r="EU148" s="47"/>
      <c r="EV148" s="41"/>
      <c r="EZ148" s="41"/>
      <c r="FA148" s="41"/>
      <c r="FB148" s="41"/>
      <c r="FG148" s="41"/>
      <c r="FL148" s="41"/>
      <c r="FM148" s="43"/>
      <c r="FN148" s="43"/>
      <c r="FO148" s="43"/>
      <c r="FP148" s="44"/>
      <c r="FQ148" s="41"/>
      <c r="FR148" s="45"/>
      <c r="FS148" s="45"/>
      <c r="FT148" s="45"/>
      <c r="FU148" s="45"/>
      <c r="FV148" s="41"/>
      <c r="FW148" s="46"/>
      <c r="FX148" s="46"/>
      <c r="FY148" s="46"/>
      <c r="FZ148" s="19"/>
      <c r="GA148" s="41"/>
      <c r="GB148" s="18"/>
      <c r="GC148" s="47"/>
      <c r="GD148" s="41"/>
      <c r="GH148" s="41"/>
      <c r="GI148" s="41"/>
      <c r="GJ148" s="41"/>
      <c r="GO148" s="41"/>
      <c r="GT148" s="41"/>
      <c r="GU148" s="43"/>
      <c r="GV148" s="43"/>
      <c r="GW148" s="43"/>
      <c r="GX148" s="44"/>
      <c r="GY148" s="41"/>
      <c r="GZ148" s="45"/>
      <c r="HA148" s="45"/>
      <c r="HB148" s="45"/>
      <c r="HC148" s="45"/>
      <c r="HD148" s="41"/>
      <c r="HE148" s="46"/>
      <c r="HF148" s="46"/>
      <c r="HG148" s="46"/>
      <c r="HH148" s="19"/>
      <c r="HI148" s="41"/>
      <c r="HJ148" s="18"/>
      <c r="HK148" s="47"/>
      <c r="HL148" s="41"/>
      <c r="HP148" s="41"/>
      <c r="HQ148" s="41"/>
      <c r="HR148" s="41"/>
      <c r="HW148" s="41"/>
      <c r="IB148" s="41"/>
      <c r="IC148" s="43"/>
      <c r="ID148" s="43"/>
      <c r="IE148" s="43"/>
      <c r="IF148" s="44"/>
      <c r="IG148" s="41"/>
      <c r="IH148" s="45"/>
      <c r="II148" s="45"/>
      <c r="IJ148" s="45"/>
      <c r="IK148" s="45"/>
      <c r="IL148" s="41"/>
      <c r="IM148" s="46"/>
      <c r="IN148" s="46"/>
      <c r="IO148" s="46"/>
      <c r="IP148" s="19"/>
      <c r="IQ148" s="41"/>
      <c r="IR148" s="18"/>
      <c r="IS148" s="47"/>
      <c r="IT148" s="41"/>
    </row>
    <row r="149" spans="1:254" s="42" customFormat="1" ht="12.75">
      <c r="A149" s="20" t="s">
        <v>441</v>
      </c>
      <c r="B149" s="20"/>
      <c r="C149" s="21"/>
      <c r="D149" s="22">
        <f>IF(MOD(SUM($M149+$T149+$AA149+$AH149+$AO149+$AV149),1)&gt;=0.6,INT(SUM($M149+$T149+$AA149+$AH149+$AO149+$AV149))+1+MOD(SUM($M149+$T149+$AA149+$AH149+$AO149+$AV149),1)-0.6,SUM($M149+$T149+$AA149+$AH149+$AO149+$AV149))</f>
        <v>18</v>
      </c>
      <c r="E149" s="23">
        <f>$N149+$U149+$AB149+$AI149+$AP149+$AW149</f>
        <v>3</v>
      </c>
      <c r="F149" s="24">
        <f>$O149+$V149+$AC149+$AJ149+$AQ149+$AX149</f>
        <v>59</v>
      </c>
      <c r="G149" s="23">
        <f>$P149+$W149+$AD149+$AK149+$AR149+$AY149</f>
        <v>2</v>
      </c>
      <c r="H149" s="23">
        <f>$Q149+X149+AE149+AL149+AS149+AZ149</f>
        <v>0</v>
      </c>
      <c r="I149" s="25" t="s">
        <v>442</v>
      </c>
      <c r="J149" s="22">
        <f>IF(G149&lt;&gt;0,F149/G149,"")</f>
        <v>29.5</v>
      </c>
      <c r="K149" s="22">
        <f>IF(D149&lt;&gt;0,F149/D149,"")</f>
        <v>3.2777777777777777</v>
      </c>
      <c r="L149" s="22">
        <f>IF(G149&lt;&gt;0,(INT(D149)*6+(10*(D149-INT(D149))))/G149,"")</f>
        <v>54</v>
      </c>
      <c r="M149" s="26"/>
      <c r="N149" s="26"/>
      <c r="O149" s="26"/>
      <c r="P149" s="26"/>
      <c r="Q149" s="26"/>
      <c r="R149" s="26"/>
      <c r="S149" s="28">
        <f>IF(P149&lt;&gt;0,O149/P149,"")</f>
      </c>
      <c r="T149" s="29">
        <v>18</v>
      </c>
      <c r="U149" s="29">
        <v>3</v>
      </c>
      <c r="V149" s="29">
        <v>59</v>
      </c>
      <c r="W149" s="29">
        <v>2</v>
      </c>
      <c r="X149" s="29"/>
      <c r="Y149" s="30" t="s">
        <v>442</v>
      </c>
      <c r="Z149" s="31">
        <f>IF(W149&lt;&gt;0,V149/W149,"")</f>
        <v>29.5</v>
      </c>
      <c r="AA149" s="32"/>
      <c r="AB149" s="32"/>
      <c r="AC149" s="32"/>
      <c r="AD149" s="33"/>
      <c r="AE149" s="33"/>
      <c r="AF149" s="33"/>
      <c r="AG149" s="28">
        <f>IF(AD149&lt;&gt;0,AC149/AD149,"")</f>
      </c>
      <c r="AH149" s="34"/>
      <c r="AI149" s="34"/>
      <c r="AJ149" s="34"/>
      <c r="AK149" s="34"/>
      <c r="AL149" s="34"/>
      <c r="AM149" s="34"/>
      <c r="AN149" s="35">
        <f>IF(AK149&lt;&gt;0,AJ149/AK149,"")</f>
      </c>
      <c r="AO149" s="36"/>
      <c r="AP149" s="36"/>
      <c r="AQ149" s="36"/>
      <c r="AR149" s="36"/>
      <c r="AS149" s="36"/>
      <c r="AT149" s="36"/>
      <c r="AU149" s="37">
        <f>IF(AR149&lt;&gt;0,AQ149/AR149,"")</f>
      </c>
      <c r="AV149" s="38"/>
      <c r="AW149" s="38"/>
      <c r="AX149" s="39"/>
      <c r="AY149" s="40"/>
      <c r="AZ149" s="40"/>
      <c r="BA149" s="40"/>
      <c r="BB149" s="39">
        <f>IF(AY149&lt;&gt;0,AX149/AY149,"")</f>
      </c>
      <c r="BC149" s="41"/>
      <c r="BD149" s="41"/>
      <c r="BI149" s="41"/>
      <c r="BN149" s="41"/>
      <c r="BO149" s="43"/>
      <c r="BP149" s="43"/>
      <c r="BQ149" s="43"/>
      <c r="BR149" s="44"/>
      <c r="BS149" s="41"/>
      <c r="BT149" s="45"/>
      <c r="BU149" s="45"/>
      <c r="BV149" s="45"/>
      <c r="BW149" s="45"/>
      <c r="BX149" s="41"/>
      <c r="BY149" s="46"/>
      <c r="BZ149" s="46"/>
      <c r="CA149" s="46"/>
      <c r="CB149" s="19"/>
      <c r="CC149" s="41"/>
      <c r="CD149" s="18"/>
      <c r="CE149" s="47"/>
      <c r="CF149" s="41"/>
      <c r="CJ149" s="41"/>
      <c r="CK149" s="41"/>
      <c r="CL149" s="41"/>
      <c r="CQ149" s="41"/>
      <c r="CV149" s="41"/>
      <c r="CW149" s="43"/>
      <c r="CX149" s="43"/>
      <c r="CY149" s="43"/>
      <c r="CZ149" s="44"/>
      <c r="DA149" s="41"/>
      <c r="DB149" s="45"/>
      <c r="DC149" s="45"/>
      <c r="DD149" s="45"/>
      <c r="DE149" s="45"/>
      <c r="DF149" s="41"/>
      <c r="DG149" s="46"/>
      <c r="DH149" s="46"/>
      <c r="DI149" s="46"/>
      <c r="DJ149" s="19"/>
      <c r="DK149" s="41"/>
      <c r="DL149" s="18"/>
      <c r="DM149" s="47"/>
      <c r="DN149" s="41"/>
      <c r="DR149" s="41"/>
      <c r="DS149" s="41"/>
      <c r="DT149" s="41"/>
      <c r="DY149" s="41"/>
      <c r="ED149" s="41"/>
      <c r="EE149" s="43"/>
      <c r="EF149" s="43"/>
      <c r="EG149" s="43"/>
      <c r="EH149" s="44"/>
      <c r="EI149" s="41"/>
      <c r="EJ149" s="45"/>
      <c r="EK149" s="45"/>
      <c r="EL149" s="45"/>
      <c r="EM149" s="45"/>
      <c r="EN149" s="41"/>
      <c r="EO149" s="46"/>
      <c r="EP149" s="46"/>
      <c r="EQ149" s="46"/>
      <c r="ER149" s="19"/>
      <c r="ES149" s="41"/>
      <c r="ET149" s="18"/>
      <c r="EU149" s="47"/>
      <c r="EV149" s="41"/>
      <c r="EZ149" s="41"/>
      <c r="FA149" s="41"/>
      <c r="FB149" s="41"/>
      <c r="FG149" s="41"/>
      <c r="FL149" s="41"/>
      <c r="FM149" s="43"/>
      <c r="FN149" s="43"/>
      <c r="FO149" s="43"/>
      <c r="FP149" s="44"/>
      <c r="FQ149" s="41"/>
      <c r="FR149" s="45"/>
      <c r="FS149" s="45"/>
      <c r="FT149" s="45"/>
      <c r="FU149" s="45"/>
      <c r="FV149" s="41"/>
      <c r="FW149" s="46"/>
      <c r="FX149" s="46"/>
      <c r="FY149" s="46"/>
      <c r="FZ149" s="19"/>
      <c r="GA149" s="41"/>
      <c r="GB149" s="18"/>
      <c r="GC149" s="47"/>
      <c r="GD149" s="41"/>
      <c r="GH149" s="41"/>
      <c r="GI149" s="41"/>
      <c r="GJ149" s="41"/>
      <c r="GO149" s="41"/>
      <c r="GT149" s="41"/>
      <c r="GU149" s="43"/>
      <c r="GV149" s="43"/>
      <c r="GW149" s="43"/>
      <c r="GX149" s="44"/>
      <c r="GY149" s="41"/>
      <c r="GZ149" s="45"/>
      <c r="HA149" s="45"/>
      <c r="HB149" s="45"/>
      <c r="HC149" s="45"/>
      <c r="HD149" s="41"/>
      <c r="HE149" s="46"/>
      <c r="HF149" s="46"/>
      <c r="HG149" s="46"/>
      <c r="HH149" s="19"/>
      <c r="HI149" s="41"/>
      <c r="HJ149" s="18"/>
      <c r="HK149" s="47"/>
      <c r="HL149" s="41"/>
      <c r="HP149" s="41"/>
      <c r="HQ149" s="41"/>
      <c r="HR149" s="41"/>
      <c r="HW149" s="41"/>
      <c r="IB149" s="41"/>
      <c r="IC149" s="43"/>
      <c r="ID149" s="43"/>
      <c r="IE149" s="43"/>
      <c r="IF149" s="44"/>
      <c r="IG149" s="41"/>
      <c r="IH149" s="45"/>
      <c r="II149" s="45"/>
      <c r="IJ149" s="45"/>
      <c r="IK149" s="45"/>
      <c r="IL149" s="41"/>
      <c r="IM149" s="46"/>
      <c r="IN149" s="46"/>
      <c r="IO149" s="46"/>
      <c r="IP149" s="19"/>
      <c r="IQ149" s="41"/>
      <c r="IR149" s="18"/>
      <c r="IS149" s="47"/>
      <c r="IT149" s="41"/>
    </row>
    <row r="150" spans="1:254" s="42" customFormat="1" ht="12.75">
      <c r="A150" s="20" t="s">
        <v>443</v>
      </c>
      <c r="B150" s="20"/>
      <c r="C150" s="63"/>
      <c r="D150" s="22">
        <f>IF(MOD(SUM($M150+$T150+$AA150+$AH150+$AO150+$AV150),1)&gt;=0.6,INT(SUM($M150+$T150+$AA150+$AH150+$AO150+$AV150))+1+MOD(SUM($M150+$T150+$AA150+$AH150+$AO150+$AV150),1)-0.6,SUM($M150+$T150+$AA150+$AH150+$AO150+$AV150))</f>
        <v>43.400000000000006</v>
      </c>
      <c r="E150" s="23">
        <f>$N150+$U150+$AB150+$AI150+$AP150+$AW150</f>
        <v>7</v>
      </c>
      <c r="F150" s="24">
        <f>$O150+$V150+$AC150+$AJ150+$AQ150+$AX150</f>
        <v>147</v>
      </c>
      <c r="G150" s="23">
        <f>$P150+$W150+$AD150+$AK150+$AR150+$AY150</f>
        <v>10</v>
      </c>
      <c r="H150" s="23">
        <f>$Q150+X150+AE150+AL150+AS150+AZ150</f>
        <v>0</v>
      </c>
      <c r="I150" s="25" t="s">
        <v>444</v>
      </c>
      <c r="J150" s="22">
        <f>IF(G150&lt;&gt;0,F150/G150,"")</f>
        <v>14.7</v>
      </c>
      <c r="K150" s="22">
        <f>IF(D150&lt;&gt;0,F150/D150,"")</f>
        <v>3.387096774193548</v>
      </c>
      <c r="L150" s="22">
        <f>IF(G150&lt;&gt;0,(INT(D150)*6+(10*(D150-INT(D150))))/G150,"")</f>
        <v>26.200000000000006</v>
      </c>
      <c r="M150" s="26">
        <v>9.3</v>
      </c>
      <c r="N150" s="26">
        <v>1</v>
      </c>
      <c r="O150" s="26">
        <v>31</v>
      </c>
      <c r="P150" s="26">
        <v>4</v>
      </c>
      <c r="Q150" s="26"/>
      <c r="R150" s="27" t="s">
        <v>444</v>
      </c>
      <c r="S150" s="28">
        <f>IF(P150&lt;&gt;0,O150/P150,"")</f>
        <v>7.75</v>
      </c>
      <c r="T150" s="29">
        <v>30.1</v>
      </c>
      <c r="U150" s="29">
        <v>5</v>
      </c>
      <c r="V150" s="29">
        <v>106</v>
      </c>
      <c r="W150" s="29">
        <v>6</v>
      </c>
      <c r="X150" s="29"/>
      <c r="Y150" s="30" t="s">
        <v>445</v>
      </c>
      <c r="Z150" s="31">
        <f>IF(W150&lt;&gt;0,V150/W150,"")</f>
        <v>17.666666666666668</v>
      </c>
      <c r="AA150" s="26">
        <v>4</v>
      </c>
      <c r="AB150" s="26">
        <v>1</v>
      </c>
      <c r="AC150" s="26">
        <v>10</v>
      </c>
      <c r="AD150" s="26">
        <v>0</v>
      </c>
      <c r="AE150" s="26"/>
      <c r="AF150" s="27" t="s">
        <v>446</v>
      </c>
      <c r="AG150" s="28">
        <f>IF(AD150&lt;&gt;0,AC150/AD150,"")</f>
      </c>
      <c r="AH150" s="64"/>
      <c r="AI150" s="64"/>
      <c r="AJ150" s="64"/>
      <c r="AK150" s="64"/>
      <c r="AL150" s="64"/>
      <c r="AM150" s="64"/>
      <c r="AN150" s="35">
        <f>IF(AK150&lt;&gt;0,AJ150/AK150,"")</f>
      </c>
      <c r="AO150" s="36"/>
      <c r="AP150" s="36"/>
      <c r="AQ150" s="36"/>
      <c r="AR150" s="36"/>
      <c r="AS150" s="36"/>
      <c r="AT150" s="36"/>
      <c r="AU150" s="37">
        <f>IF(AR150&lt;&gt;0,AQ150/AR150,"")</f>
      </c>
      <c r="AV150" s="38"/>
      <c r="AW150" s="38"/>
      <c r="AX150" s="39"/>
      <c r="AY150" s="40"/>
      <c r="AZ150" s="40"/>
      <c r="BA150" s="40"/>
      <c r="BB150" s="39">
        <f>IF(AY150&lt;&gt;0,AX150/AY150,"")</f>
      </c>
      <c r="BC150" s="41"/>
      <c r="BD150" s="41"/>
      <c r="BI150" s="41"/>
      <c r="BN150" s="41"/>
      <c r="BO150" s="43"/>
      <c r="BP150" s="43"/>
      <c r="BQ150" s="43"/>
      <c r="BR150" s="44"/>
      <c r="BS150" s="41"/>
      <c r="BT150" s="45"/>
      <c r="BU150" s="45"/>
      <c r="BV150" s="45"/>
      <c r="BW150" s="45"/>
      <c r="BX150" s="41"/>
      <c r="BY150" s="46"/>
      <c r="BZ150" s="46"/>
      <c r="CA150" s="46"/>
      <c r="CB150" s="19"/>
      <c r="CC150" s="41"/>
      <c r="CD150" s="18"/>
      <c r="CE150" s="47"/>
      <c r="CF150" s="41"/>
      <c r="CJ150" s="41"/>
      <c r="CK150" s="41"/>
      <c r="CL150" s="41"/>
      <c r="CQ150" s="41"/>
      <c r="CV150" s="41"/>
      <c r="CW150" s="43"/>
      <c r="CX150" s="43"/>
      <c r="CY150" s="43"/>
      <c r="CZ150" s="44"/>
      <c r="DA150" s="41"/>
      <c r="DB150" s="45"/>
      <c r="DC150" s="45"/>
      <c r="DD150" s="45"/>
      <c r="DE150" s="45"/>
      <c r="DF150" s="41"/>
      <c r="DG150" s="46"/>
      <c r="DH150" s="46"/>
      <c r="DI150" s="46"/>
      <c r="DJ150" s="19"/>
      <c r="DK150" s="41"/>
      <c r="DL150" s="18"/>
      <c r="DM150" s="47"/>
      <c r="DN150" s="41"/>
      <c r="DR150" s="41"/>
      <c r="DS150" s="41"/>
      <c r="DT150" s="41"/>
      <c r="DY150" s="41"/>
      <c r="ED150" s="41"/>
      <c r="EE150" s="43"/>
      <c r="EF150" s="43"/>
      <c r="EG150" s="43"/>
      <c r="EH150" s="44"/>
      <c r="EI150" s="41"/>
      <c r="EJ150" s="45"/>
      <c r="EK150" s="45"/>
      <c r="EL150" s="45"/>
      <c r="EM150" s="45"/>
      <c r="EN150" s="41"/>
      <c r="EO150" s="46"/>
      <c r="EP150" s="46"/>
      <c r="EQ150" s="46"/>
      <c r="ER150" s="19"/>
      <c r="ES150" s="41"/>
      <c r="ET150" s="18"/>
      <c r="EU150" s="47"/>
      <c r="EV150" s="41"/>
      <c r="EZ150" s="41"/>
      <c r="FA150" s="41"/>
      <c r="FB150" s="41"/>
      <c r="FG150" s="41"/>
      <c r="FL150" s="41"/>
      <c r="FM150" s="43"/>
      <c r="FN150" s="43"/>
      <c r="FO150" s="43"/>
      <c r="FP150" s="44"/>
      <c r="FQ150" s="41"/>
      <c r="FR150" s="45"/>
      <c r="FS150" s="45"/>
      <c r="FT150" s="45"/>
      <c r="FU150" s="45"/>
      <c r="FV150" s="41"/>
      <c r="FW150" s="46"/>
      <c r="FX150" s="46"/>
      <c r="FY150" s="46"/>
      <c r="FZ150" s="19"/>
      <c r="GA150" s="41"/>
      <c r="GB150" s="18"/>
      <c r="GC150" s="47"/>
      <c r="GD150" s="41"/>
      <c r="GH150" s="41"/>
      <c r="GI150" s="41"/>
      <c r="GJ150" s="41"/>
      <c r="GO150" s="41"/>
      <c r="GT150" s="41"/>
      <c r="GU150" s="43"/>
      <c r="GV150" s="43"/>
      <c r="GW150" s="43"/>
      <c r="GX150" s="44"/>
      <c r="GY150" s="41"/>
      <c r="GZ150" s="45"/>
      <c r="HA150" s="45"/>
      <c r="HB150" s="45"/>
      <c r="HC150" s="45"/>
      <c r="HD150" s="41"/>
      <c r="HE150" s="46"/>
      <c r="HF150" s="46"/>
      <c r="HG150" s="46"/>
      <c r="HH150" s="19"/>
      <c r="HI150" s="41"/>
      <c r="HJ150" s="18"/>
      <c r="HK150" s="47"/>
      <c r="HL150" s="41"/>
      <c r="HP150" s="41"/>
      <c r="HQ150" s="41"/>
      <c r="HR150" s="41"/>
      <c r="HW150" s="41"/>
      <c r="IB150" s="41"/>
      <c r="IC150" s="43"/>
      <c r="ID150" s="43"/>
      <c r="IE150" s="43"/>
      <c r="IF150" s="44"/>
      <c r="IG150" s="41"/>
      <c r="IH150" s="45"/>
      <c r="II150" s="45"/>
      <c r="IJ150" s="45"/>
      <c r="IK150" s="45"/>
      <c r="IL150" s="41"/>
      <c r="IM150" s="46"/>
      <c r="IN150" s="46"/>
      <c r="IO150" s="46"/>
      <c r="IP150" s="19"/>
      <c r="IQ150" s="41"/>
      <c r="IR150" s="18"/>
      <c r="IS150" s="47"/>
      <c r="IT150" s="41"/>
    </row>
    <row r="151" spans="1:254" s="42" customFormat="1" ht="12.75">
      <c r="A151" s="20" t="s">
        <v>447</v>
      </c>
      <c r="B151" s="20"/>
      <c r="C151" s="21"/>
      <c r="D151" s="22">
        <f>IF(MOD(SUM($M151+$T151+$AA151+$AH151+$AO151+$AV151),1)&gt;=0.6,INT(SUM($M151+$T151+$AA151+$AH151+$AO151+$AV151))+1+MOD(SUM($M151+$T151+$AA151+$AH151+$AO151+$AV151),1)-0.6,SUM($M151+$T151+$AA151+$AH151+$AO151+$AV151))</f>
        <v>35</v>
      </c>
      <c r="E151" s="23">
        <f>$N151+$U151+$AB151+$AI151+$AP151+$AW151</f>
        <v>16</v>
      </c>
      <c r="F151" s="24">
        <f>$O151+$V151+$AC151+$AJ151+$AQ151+$AX151</f>
        <v>161</v>
      </c>
      <c r="G151" s="23">
        <f>$P151+$W151+$AD151+$AK151+$AR151+$AY151</f>
        <v>7</v>
      </c>
      <c r="H151" s="23">
        <f>$Q151+X151+AE151+AL151+AS151+AZ151</f>
        <v>0</v>
      </c>
      <c r="I151" s="25" t="s">
        <v>448</v>
      </c>
      <c r="J151" s="22">
        <f>IF(G151&lt;&gt;0,F151/G151,"")</f>
        <v>23</v>
      </c>
      <c r="K151" s="22">
        <f>IF(D151&lt;&gt;0,F151/D151,"")</f>
        <v>4.6</v>
      </c>
      <c r="L151" s="22">
        <f>IF(G151&lt;&gt;0,(INT(D151)*6+(10*(D151-INT(D151))))/G151,"")</f>
        <v>30</v>
      </c>
      <c r="M151" s="26">
        <v>35</v>
      </c>
      <c r="N151" s="26">
        <v>16</v>
      </c>
      <c r="O151" s="26">
        <v>161</v>
      </c>
      <c r="P151" s="26">
        <v>7</v>
      </c>
      <c r="Q151" s="26"/>
      <c r="R151" s="27" t="s">
        <v>448</v>
      </c>
      <c r="S151" s="28">
        <f>IF(P151&lt;&gt;0,O151/P151,"")</f>
        <v>23</v>
      </c>
      <c r="T151" s="29"/>
      <c r="U151" s="29"/>
      <c r="V151" s="29"/>
      <c r="W151" s="29"/>
      <c r="X151" s="29"/>
      <c r="Y151" s="29"/>
      <c r="Z151" s="31">
        <f>IF(W151&lt;&gt;0,V151/W151,"")</f>
      </c>
      <c r="AA151" s="32"/>
      <c r="AB151" s="32"/>
      <c r="AC151" s="32"/>
      <c r="AD151" s="33"/>
      <c r="AE151" s="33"/>
      <c r="AF151" s="33"/>
      <c r="AG151" s="28">
        <f>IF(AD151&lt;&gt;0,AC151/AD151,"")</f>
      </c>
      <c r="AH151" s="34"/>
      <c r="AI151" s="34"/>
      <c r="AJ151" s="34"/>
      <c r="AK151" s="34"/>
      <c r="AL151" s="34"/>
      <c r="AM151" s="34"/>
      <c r="AN151" s="35">
        <f>IF(AK151&lt;&gt;0,AJ151/AK151,"")</f>
      </c>
      <c r="AO151" s="36"/>
      <c r="AP151" s="36"/>
      <c r="AQ151" s="36"/>
      <c r="AR151" s="36"/>
      <c r="AS151" s="36"/>
      <c r="AT151" s="36"/>
      <c r="AU151" s="37">
        <f>IF(AR151&lt;&gt;0,AQ151/AR151,"")</f>
      </c>
      <c r="AV151" s="38"/>
      <c r="AW151" s="38"/>
      <c r="AX151" s="39"/>
      <c r="AY151" s="40"/>
      <c r="AZ151" s="40"/>
      <c r="BA151" s="40"/>
      <c r="BB151" s="39">
        <f>IF(AY151&lt;&gt;0,AX151/AY151,"")</f>
      </c>
      <c r="BC151" s="41"/>
      <c r="BD151" s="41"/>
      <c r="BI151" s="41"/>
      <c r="BN151" s="41"/>
      <c r="BO151" s="43"/>
      <c r="BP151" s="43"/>
      <c r="BQ151" s="43"/>
      <c r="BR151" s="44"/>
      <c r="BS151" s="41"/>
      <c r="BT151" s="45"/>
      <c r="BU151" s="45"/>
      <c r="BV151" s="45"/>
      <c r="BW151" s="45"/>
      <c r="BX151" s="41"/>
      <c r="BY151" s="46"/>
      <c r="BZ151" s="46"/>
      <c r="CA151" s="46"/>
      <c r="CB151" s="19"/>
      <c r="CC151" s="41"/>
      <c r="CD151" s="18"/>
      <c r="CE151" s="47"/>
      <c r="CF151" s="41"/>
      <c r="CJ151" s="41"/>
      <c r="CK151" s="41"/>
      <c r="CL151" s="41"/>
      <c r="CQ151" s="41"/>
      <c r="CV151" s="41"/>
      <c r="CW151" s="43"/>
      <c r="CX151" s="43"/>
      <c r="CY151" s="43"/>
      <c r="CZ151" s="44"/>
      <c r="DA151" s="41"/>
      <c r="DB151" s="45"/>
      <c r="DC151" s="45"/>
      <c r="DD151" s="45"/>
      <c r="DE151" s="45"/>
      <c r="DF151" s="41"/>
      <c r="DG151" s="46"/>
      <c r="DH151" s="46"/>
      <c r="DI151" s="46"/>
      <c r="DJ151" s="19"/>
      <c r="DK151" s="41"/>
      <c r="DL151" s="18"/>
      <c r="DM151" s="47"/>
      <c r="DN151" s="41"/>
      <c r="DR151" s="41"/>
      <c r="DS151" s="41"/>
      <c r="DT151" s="41"/>
      <c r="DY151" s="41"/>
      <c r="ED151" s="41"/>
      <c r="EE151" s="43"/>
      <c r="EF151" s="43"/>
      <c r="EG151" s="43"/>
      <c r="EH151" s="44"/>
      <c r="EI151" s="41"/>
      <c r="EJ151" s="45"/>
      <c r="EK151" s="45"/>
      <c r="EL151" s="45"/>
      <c r="EM151" s="45"/>
      <c r="EN151" s="41"/>
      <c r="EO151" s="46"/>
      <c r="EP151" s="46"/>
      <c r="EQ151" s="46"/>
      <c r="ER151" s="19"/>
      <c r="ES151" s="41"/>
      <c r="ET151" s="18"/>
      <c r="EU151" s="47"/>
      <c r="EV151" s="41"/>
      <c r="EZ151" s="41"/>
      <c r="FA151" s="41"/>
      <c r="FB151" s="41"/>
      <c r="FG151" s="41"/>
      <c r="FL151" s="41"/>
      <c r="FM151" s="43"/>
      <c r="FN151" s="43"/>
      <c r="FO151" s="43"/>
      <c r="FP151" s="44"/>
      <c r="FQ151" s="41"/>
      <c r="FR151" s="45"/>
      <c r="FS151" s="45"/>
      <c r="FT151" s="45"/>
      <c r="FU151" s="45"/>
      <c r="FV151" s="41"/>
      <c r="FW151" s="46"/>
      <c r="FX151" s="46"/>
      <c r="FY151" s="46"/>
      <c r="FZ151" s="19"/>
      <c r="GA151" s="41"/>
      <c r="GB151" s="18"/>
      <c r="GC151" s="47"/>
      <c r="GD151" s="41"/>
      <c r="GH151" s="41"/>
      <c r="GI151" s="41"/>
      <c r="GJ151" s="41"/>
      <c r="GO151" s="41"/>
      <c r="GT151" s="41"/>
      <c r="GU151" s="43"/>
      <c r="GV151" s="43"/>
      <c r="GW151" s="43"/>
      <c r="GX151" s="44"/>
      <c r="GY151" s="41"/>
      <c r="GZ151" s="45"/>
      <c r="HA151" s="45"/>
      <c r="HB151" s="45"/>
      <c r="HC151" s="45"/>
      <c r="HD151" s="41"/>
      <c r="HE151" s="46"/>
      <c r="HF151" s="46"/>
      <c r="HG151" s="46"/>
      <c r="HH151" s="19"/>
      <c r="HI151" s="41"/>
      <c r="HJ151" s="18"/>
      <c r="HK151" s="47"/>
      <c r="HL151" s="41"/>
      <c r="HP151" s="41"/>
      <c r="HQ151" s="41"/>
      <c r="HR151" s="41"/>
      <c r="HW151" s="41"/>
      <c r="IB151" s="41"/>
      <c r="IC151" s="43"/>
      <c r="ID151" s="43"/>
      <c r="IE151" s="43"/>
      <c r="IF151" s="44"/>
      <c r="IG151" s="41"/>
      <c r="IH151" s="45"/>
      <c r="II151" s="45"/>
      <c r="IJ151" s="45"/>
      <c r="IK151" s="45"/>
      <c r="IL151" s="41"/>
      <c r="IM151" s="46"/>
      <c r="IN151" s="46"/>
      <c r="IO151" s="46"/>
      <c r="IP151" s="19"/>
      <c r="IQ151" s="41"/>
      <c r="IR151" s="18"/>
      <c r="IS151" s="47"/>
      <c r="IT151" s="41"/>
    </row>
    <row r="152" spans="1:254" s="42" customFormat="1" ht="12.75">
      <c r="A152" s="20" t="s">
        <v>449</v>
      </c>
      <c r="B152" s="20"/>
      <c r="C152" s="21"/>
      <c r="D152" s="22">
        <f>IF(MOD(SUM($M152+$T152+$AA152+$AH152+$AO152+$AV152),1)&gt;=0.6,INT(SUM($M152+$T152+$AA152+$AH152+$AO152+$AV152))+1+MOD(SUM($M152+$T152+$AA152+$AH152+$AO152+$AV152),1)-0.6,SUM($M152+$T152+$AA152+$AH152+$AO152+$AV152))</f>
        <v>10.1</v>
      </c>
      <c r="E152" s="23">
        <f>$N152+$U152+$AB152+$AI152+$AP152+$AW152</f>
        <v>2</v>
      </c>
      <c r="F152" s="24">
        <f>$O152+$V152+$AC152+$AJ152+$AQ152+$AX152</f>
        <v>49</v>
      </c>
      <c r="G152" s="23">
        <f>$P152+$W152+$AD152+$AK152+$AR152+$AY152</f>
        <v>5</v>
      </c>
      <c r="H152" s="23">
        <f>$Q152+X152+AE152+AL152+AS152+AZ152</f>
        <v>0</v>
      </c>
      <c r="I152" s="25" t="s">
        <v>450</v>
      </c>
      <c r="J152" s="22">
        <f>IF(G152&lt;&gt;0,F152/G152,"")</f>
        <v>9.8</v>
      </c>
      <c r="K152" s="22">
        <f>IF(D152&lt;&gt;0,F152/D152,"")</f>
        <v>4.851485148514851</v>
      </c>
      <c r="L152" s="22">
        <f>IF(G152&lt;&gt;0,(INT(D152)*6+(10*(D152-INT(D152))))/G152,"")</f>
        <v>12.2</v>
      </c>
      <c r="M152" s="26"/>
      <c r="N152" s="26"/>
      <c r="O152" s="26"/>
      <c r="P152" s="26"/>
      <c r="Q152" s="26"/>
      <c r="R152" s="26"/>
      <c r="S152" s="28">
        <f>IF(P152&lt;&gt;0,O152/P152,"")</f>
      </c>
      <c r="T152" s="29"/>
      <c r="U152" s="29"/>
      <c r="V152" s="29"/>
      <c r="W152" s="29"/>
      <c r="X152" s="29"/>
      <c r="Y152" s="29"/>
      <c r="Z152" s="31">
        <f>IF(W152&lt;&gt;0,V152/W152,"")</f>
      </c>
      <c r="AA152" s="32"/>
      <c r="AB152" s="32"/>
      <c r="AC152" s="32"/>
      <c r="AD152" s="33"/>
      <c r="AE152" s="33"/>
      <c r="AF152" s="33"/>
      <c r="AG152" s="28">
        <f>IF(AD152&lt;&gt;0,AC152/AD152,"")</f>
      </c>
      <c r="AH152" s="34"/>
      <c r="AI152" s="34"/>
      <c r="AJ152" s="34"/>
      <c r="AK152" s="34"/>
      <c r="AL152" s="34"/>
      <c r="AM152" s="34"/>
      <c r="AN152" s="35">
        <f>IF(AK152&lt;&gt;0,AJ152/AK152,"")</f>
      </c>
      <c r="AO152" s="36">
        <v>10.1</v>
      </c>
      <c r="AP152" s="36">
        <v>2</v>
      </c>
      <c r="AQ152" s="36">
        <v>49</v>
      </c>
      <c r="AR152" s="36">
        <v>5</v>
      </c>
      <c r="AS152" s="36"/>
      <c r="AT152" s="48" t="s">
        <v>450</v>
      </c>
      <c r="AU152" s="37">
        <f>IF(AR152&lt;&gt;0,AQ152/AR152,"")</f>
        <v>9.8</v>
      </c>
      <c r="AV152" s="38"/>
      <c r="AW152" s="38"/>
      <c r="AX152" s="39"/>
      <c r="AY152" s="40"/>
      <c r="AZ152" s="40"/>
      <c r="BA152" s="40"/>
      <c r="BB152" s="39">
        <f>IF(AY152&lt;&gt;0,AX152/AY152,"")</f>
      </c>
      <c r="BC152" s="41"/>
      <c r="BD152" s="41"/>
      <c r="BI152" s="41"/>
      <c r="BN152" s="41"/>
      <c r="BO152" s="43"/>
      <c r="BP152" s="43"/>
      <c r="BQ152" s="43"/>
      <c r="BR152" s="44"/>
      <c r="BS152" s="41"/>
      <c r="BT152" s="45"/>
      <c r="BU152" s="45"/>
      <c r="BV152" s="45"/>
      <c r="BW152" s="45"/>
      <c r="BX152" s="41"/>
      <c r="BY152" s="46"/>
      <c r="BZ152" s="46"/>
      <c r="CA152" s="46"/>
      <c r="CB152" s="19"/>
      <c r="CC152" s="41"/>
      <c r="CD152" s="18"/>
      <c r="CE152" s="47"/>
      <c r="CF152" s="41"/>
      <c r="CJ152" s="41"/>
      <c r="CK152" s="41"/>
      <c r="CL152" s="41"/>
      <c r="CQ152" s="41"/>
      <c r="CV152" s="41"/>
      <c r="CW152" s="43"/>
      <c r="CX152" s="43"/>
      <c r="CY152" s="43"/>
      <c r="CZ152" s="44"/>
      <c r="DA152" s="41"/>
      <c r="DB152" s="45"/>
      <c r="DC152" s="45"/>
      <c r="DD152" s="45"/>
      <c r="DE152" s="45"/>
      <c r="DF152" s="41"/>
      <c r="DG152" s="46"/>
      <c r="DH152" s="46"/>
      <c r="DI152" s="46"/>
      <c r="DJ152" s="19"/>
      <c r="DK152" s="41"/>
      <c r="DL152" s="18"/>
      <c r="DM152" s="47"/>
      <c r="DN152" s="41"/>
      <c r="DR152" s="41"/>
      <c r="DS152" s="41"/>
      <c r="DT152" s="41"/>
      <c r="DY152" s="41"/>
      <c r="ED152" s="41"/>
      <c r="EE152" s="43"/>
      <c r="EF152" s="43"/>
      <c r="EG152" s="43"/>
      <c r="EH152" s="44"/>
      <c r="EI152" s="41"/>
      <c r="EJ152" s="45"/>
      <c r="EK152" s="45"/>
      <c r="EL152" s="45"/>
      <c r="EM152" s="45"/>
      <c r="EN152" s="41"/>
      <c r="EO152" s="46"/>
      <c r="EP152" s="46"/>
      <c r="EQ152" s="46"/>
      <c r="ER152" s="19"/>
      <c r="ES152" s="41"/>
      <c r="ET152" s="18"/>
      <c r="EU152" s="47"/>
      <c r="EV152" s="41"/>
      <c r="EZ152" s="41"/>
      <c r="FA152" s="41"/>
      <c r="FB152" s="41"/>
      <c r="FG152" s="41"/>
      <c r="FL152" s="41"/>
      <c r="FM152" s="43"/>
      <c r="FN152" s="43"/>
      <c r="FO152" s="43"/>
      <c r="FP152" s="44"/>
      <c r="FQ152" s="41"/>
      <c r="FR152" s="45"/>
      <c r="FS152" s="45"/>
      <c r="FT152" s="45"/>
      <c r="FU152" s="45"/>
      <c r="FV152" s="41"/>
      <c r="FW152" s="46"/>
      <c r="FX152" s="46"/>
      <c r="FY152" s="46"/>
      <c r="FZ152" s="19"/>
      <c r="GA152" s="41"/>
      <c r="GB152" s="18"/>
      <c r="GC152" s="47"/>
      <c r="GD152" s="41"/>
      <c r="GH152" s="41"/>
      <c r="GI152" s="41"/>
      <c r="GJ152" s="41"/>
      <c r="GO152" s="41"/>
      <c r="GT152" s="41"/>
      <c r="GU152" s="43"/>
      <c r="GV152" s="43"/>
      <c r="GW152" s="43"/>
      <c r="GX152" s="44"/>
      <c r="GY152" s="41"/>
      <c r="GZ152" s="45"/>
      <c r="HA152" s="45"/>
      <c r="HB152" s="45"/>
      <c r="HC152" s="45"/>
      <c r="HD152" s="41"/>
      <c r="HE152" s="46"/>
      <c r="HF152" s="46"/>
      <c r="HG152" s="46"/>
      <c r="HH152" s="19"/>
      <c r="HI152" s="41"/>
      <c r="HJ152" s="18"/>
      <c r="HK152" s="47"/>
      <c r="HL152" s="41"/>
      <c r="HP152" s="41"/>
      <c r="HQ152" s="41"/>
      <c r="HR152" s="41"/>
      <c r="HW152" s="41"/>
      <c r="IB152" s="41"/>
      <c r="IC152" s="43"/>
      <c r="ID152" s="43"/>
      <c r="IE152" s="43"/>
      <c r="IF152" s="44"/>
      <c r="IG152" s="41"/>
      <c r="IH152" s="45"/>
      <c r="II152" s="45"/>
      <c r="IJ152" s="45"/>
      <c r="IK152" s="45"/>
      <c r="IL152" s="41"/>
      <c r="IM152" s="46"/>
      <c r="IN152" s="46"/>
      <c r="IO152" s="46"/>
      <c r="IP152" s="19"/>
      <c r="IQ152" s="41"/>
      <c r="IR152" s="18"/>
      <c r="IS152" s="47"/>
      <c r="IT152" s="41"/>
    </row>
    <row r="153" spans="1:254" s="42" customFormat="1" ht="12.75">
      <c r="A153" s="20" t="s">
        <v>451</v>
      </c>
      <c r="B153" s="20"/>
      <c r="C153" s="21"/>
      <c r="D153" s="22">
        <f>IF(MOD(SUM($M153+$T153+$AA153+$AH153+$AO153+$AV153),1)&gt;=0.6,INT(SUM($M153+$T153+$AA153+$AH153+$AO153+$AV153))+1+MOD(SUM($M153+$T153+$AA153+$AH153+$AO153+$AV153),1)-0.6,SUM($M153+$T153+$AA153+$AH153+$AO153+$AV153))</f>
        <v>90</v>
      </c>
      <c r="E153" s="23">
        <f>$N153+$U153+$AB153+$AI153+$AP153+$AW153</f>
        <v>11</v>
      </c>
      <c r="F153" s="24">
        <f>$O153+$V153+$AC153+$AJ153+$AQ153+$AX153</f>
        <v>418</v>
      </c>
      <c r="G153" s="23">
        <f>$P153+$W153+$AD153+$AK153+$AR153+$AY153</f>
        <v>10</v>
      </c>
      <c r="H153" s="23">
        <f>$Q153+X153+AE153+AL153+AS153+AZ153</f>
        <v>0</v>
      </c>
      <c r="I153" s="25" t="s">
        <v>452</v>
      </c>
      <c r="J153" s="22">
        <f>IF(G153&lt;&gt;0,F153/G153,"")</f>
        <v>41.8</v>
      </c>
      <c r="K153" s="22">
        <f>IF(D153&lt;&gt;0,F153/D153,"")</f>
        <v>4.644444444444445</v>
      </c>
      <c r="L153" s="22">
        <f>IF(G153&lt;&gt;0,(INT(D153)*6+(10*(D153-INT(D153))))/G153,"")</f>
        <v>54</v>
      </c>
      <c r="M153" s="26"/>
      <c r="N153" s="26"/>
      <c r="O153" s="26"/>
      <c r="P153" s="26"/>
      <c r="Q153" s="26"/>
      <c r="R153" s="26"/>
      <c r="S153" s="28">
        <f>IF(P153&lt;&gt;0,O153/P153,"")</f>
      </c>
      <c r="T153" s="29">
        <v>20</v>
      </c>
      <c r="U153" s="29">
        <v>0</v>
      </c>
      <c r="V153" s="29">
        <v>126</v>
      </c>
      <c r="W153" s="29">
        <v>4</v>
      </c>
      <c r="X153" s="29"/>
      <c r="Y153" s="30" t="s">
        <v>453</v>
      </c>
      <c r="Z153" s="31">
        <f>IF(W153&lt;&gt;0,V153/W153,"")</f>
        <v>31.5</v>
      </c>
      <c r="AA153" s="32">
        <v>70</v>
      </c>
      <c r="AB153" s="32">
        <v>11</v>
      </c>
      <c r="AC153" s="32">
        <v>292</v>
      </c>
      <c r="AD153" s="33">
        <v>6</v>
      </c>
      <c r="AE153" s="33"/>
      <c r="AF153" s="33" t="s">
        <v>452</v>
      </c>
      <c r="AG153" s="28">
        <f>IF(AD153&lt;&gt;0,AC153/AD153,"")</f>
        <v>48.666666666666664</v>
      </c>
      <c r="AH153" s="34"/>
      <c r="AI153" s="34"/>
      <c r="AJ153" s="34"/>
      <c r="AK153" s="34"/>
      <c r="AL153" s="34"/>
      <c r="AM153" s="34"/>
      <c r="AN153" s="35">
        <f>IF(AK153&lt;&gt;0,AJ153/AK153,"")</f>
      </c>
      <c r="AO153" s="36"/>
      <c r="AP153" s="36"/>
      <c r="AQ153" s="36"/>
      <c r="AR153" s="36"/>
      <c r="AS153" s="36"/>
      <c r="AT153" s="36"/>
      <c r="AU153" s="37">
        <f>IF(AR153&lt;&gt;0,AQ153/AR153,"")</f>
      </c>
      <c r="AV153" s="38"/>
      <c r="AW153" s="38"/>
      <c r="AX153" s="39"/>
      <c r="AY153" s="40"/>
      <c r="AZ153" s="40"/>
      <c r="BA153" s="40"/>
      <c r="BB153" s="39">
        <f>IF(AY153&lt;&gt;0,AX153/AY153,"")</f>
      </c>
      <c r="BC153" s="41"/>
      <c r="BD153" s="41"/>
      <c r="BI153" s="41"/>
      <c r="BN153" s="41"/>
      <c r="BO153" s="43"/>
      <c r="BP153" s="43"/>
      <c r="BQ153" s="43"/>
      <c r="BR153" s="44"/>
      <c r="BS153" s="41"/>
      <c r="BT153" s="45"/>
      <c r="BU153" s="45"/>
      <c r="BV153" s="45"/>
      <c r="BW153" s="45"/>
      <c r="BX153" s="41"/>
      <c r="BY153" s="46"/>
      <c r="BZ153" s="46"/>
      <c r="CA153" s="46"/>
      <c r="CB153" s="19"/>
      <c r="CC153" s="41"/>
      <c r="CD153" s="18"/>
      <c r="CE153" s="47"/>
      <c r="CF153" s="41"/>
      <c r="CJ153" s="41"/>
      <c r="CK153" s="41"/>
      <c r="CL153" s="41"/>
      <c r="CQ153" s="41"/>
      <c r="CV153" s="41"/>
      <c r="CW153" s="43"/>
      <c r="CX153" s="43"/>
      <c r="CY153" s="43"/>
      <c r="CZ153" s="44"/>
      <c r="DA153" s="41"/>
      <c r="DB153" s="45"/>
      <c r="DC153" s="45"/>
      <c r="DD153" s="45"/>
      <c r="DE153" s="45"/>
      <c r="DF153" s="41"/>
      <c r="DG153" s="46"/>
      <c r="DH153" s="46"/>
      <c r="DI153" s="46"/>
      <c r="DJ153" s="19"/>
      <c r="DK153" s="41"/>
      <c r="DL153" s="18"/>
      <c r="DM153" s="47"/>
      <c r="DN153" s="41"/>
      <c r="DR153" s="41"/>
      <c r="DS153" s="41"/>
      <c r="DT153" s="41"/>
      <c r="DY153" s="41"/>
      <c r="ED153" s="41"/>
      <c r="EE153" s="43"/>
      <c r="EF153" s="43"/>
      <c r="EG153" s="43"/>
      <c r="EH153" s="44"/>
      <c r="EI153" s="41"/>
      <c r="EJ153" s="45"/>
      <c r="EK153" s="45"/>
      <c r="EL153" s="45"/>
      <c r="EM153" s="45"/>
      <c r="EN153" s="41"/>
      <c r="EO153" s="46"/>
      <c r="EP153" s="46"/>
      <c r="EQ153" s="46"/>
      <c r="ER153" s="19"/>
      <c r="ES153" s="41"/>
      <c r="ET153" s="18"/>
      <c r="EU153" s="47"/>
      <c r="EV153" s="41"/>
      <c r="EZ153" s="41"/>
      <c r="FA153" s="41"/>
      <c r="FB153" s="41"/>
      <c r="FG153" s="41"/>
      <c r="FL153" s="41"/>
      <c r="FM153" s="43"/>
      <c r="FN153" s="43"/>
      <c r="FO153" s="43"/>
      <c r="FP153" s="44"/>
      <c r="FQ153" s="41"/>
      <c r="FR153" s="45"/>
      <c r="FS153" s="45"/>
      <c r="FT153" s="45"/>
      <c r="FU153" s="45"/>
      <c r="FV153" s="41"/>
      <c r="FW153" s="46"/>
      <c r="FX153" s="46"/>
      <c r="FY153" s="46"/>
      <c r="FZ153" s="19"/>
      <c r="GA153" s="41"/>
      <c r="GB153" s="18"/>
      <c r="GC153" s="47"/>
      <c r="GD153" s="41"/>
      <c r="GH153" s="41"/>
      <c r="GI153" s="41"/>
      <c r="GJ153" s="41"/>
      <c r="GO153" s="41"/>
      <c r="GT153" s="41"/>
      <c r="GU153" s="43"/>
      <c r="GV153" s="43"/>
      <c r="GW153" s="43"/>
      <c r="GX153" s="44"/>
      <c r="GY153" s="41"/>
      <c r="GZ153" s="45"/>
      <c r="HA153" s="45"/>
      <c r="HB153" s="45"/>
      <c r="HC153" s="45"/>
      <c r="HD153" s="41"/>
      <c r="HE153" s="46"/>
      <c r="HF153" s="46"/>
      <c r="HG153" s="46"/>
      <c r="HH153" s="19"/>
      <c r="HI153" s="41"/>
      <c r="HJ153" s="18"/>
      <c r="HK153" s="47"/>
      <c r="HL153" s="41"/>
      <c r="HP153" s="41"/>
      <c r="HQ153" s="41"/>
      <c r="HR153" s="41"/>
      <c r="HW153" s="41"/>
      <c r="IB153" s="41"/>
      <c r="IC153" s="43"/>
      <c r="ID153" s="43"/>
      <c r="IE153" s="43"/>
      <c r="IF153" s="44"/>
      <c r="IG153" s="41"/>
      <c r="IH153" s="45"/>
      <c r="II153" s="45"/>
      <c r="IJ153" s="45"/>
      <c r="IK153" s="45"/>
      <c r="IL153" s="41"/>
      <c r="IM153" s="46"/>
      <c r="IN153" s="46"/>
      <c r="IO153" s="46"/>
      <c r="IP153" s="19"/>
      <c r="IQ153" s="41"/>
      <c r="IR153" s="18"/>
      <c r="IS153" s="47"/>
      <c r="IT153" s="41"/>
    </row>
    <row r="154" spans="1:254" s="42" customFormat="1" ht="12.75">
      <c r="A154" s="20" t="s">
        <v>454</v>
      </c>
      <c r="B154" s="20"/>
      <c r="C154" s="21"/>
      <c r="D154" s="22">
        <f>IF(MOD(SUM($M154+$T154+$AA154+$AH154+$AO154+$AV154),1)&gt;=0.6,INT(SUM($M154+$T154+$AA154+$AH154+$AO154+$AV154))+1+MOD(SUM($M154+$T154+$AA154+$AH154+$AO154+$AV154),1)-0.6,SUM($M154+$T154+$AA154+$AH154+$AO154+$AV154))</f>
        <v>50.2</v>
      </c>
      <c r="E154" s="23">
        <f>$N154+$U154+$AB154+$AI154+$AP154+$AW154</f>
        <v>1</v>
      </c>
      <c r="F154" s="24">
        <f>$O154+$V154+$AC154+$AJ154+$AQ154+$AX154</f>
        <v>278</v>
      </c>
      <c r="G154" s="23">
        <f>$P154+$W154+$AD154+$AK154+$AR154+$AY154</f>
        <v>4</v>
      </c>
      <c r="H154" s="23">
        <f>$Q154+X154+AE154+AL154+AS154+AZ154</f>
        <v>0</v>
      </c>
      <c r="I154" s="25" t="s">
        <v>160</v>
      </c>
      <c r="J154" s="22">
        <f>IF(G154&lt;&gt;0,F154/G154,"")</f>
        <v>69.5</v>
      </c>
      <c r="K154" s="22">
        <f>IF(D154&lt;&gt;0,F154/D154,"")</f>
        <v>5.537848605577689</v>
      </c>
      <c r="L154" s="22">
        <f>IF(G154&lt;&gt;0,(INT(D154)*6+(10*(D154-INT(D154))))/G154,"")</f>
        <v>75.5</v>
      </c>
      <c r="M154" s="26"/>
      <c r="N154" s="26"/>
      <c r="O154" s="26"/>
      <c r="P154" s="26"/>
      <c r="Q154" s="26"/>
      <c r="R154" s="26"/>
      <c r="S154" s="28">
        <f>IF(P154&lt;&gt;0,O154/P154,"")</f>
      </c>
      <c r="T154" s="29"/>
      <c r="U154" s="29"/>
      <c r="V154" s="29"/>
      <c r="W154" s="29"/>
      <c r="X154" s="29"/>
      <c r="Y154" s="29"/>
      <c r="Z154" s="31">
        <f>IF(W154&lt;&gt;0,V154/W154,"")</f>
      </c>
      <c r="AA154" s="32"/>
      <c r="AB154" s="32"/>
      <c r="AC154" s="32"/>
      <c r="AD154" s="33"/>
      <c r="AE154" s="33"/>
      <c r="AF154" s="33"/>
      <c r="AG154" s="28">
        <f>IF(AD154&lt;&gt;0,AC154/AD154,"")</f>
      </c>
      <c r="AH154" s="34">
        <v>45.2</v>
      </c>
      <c r="AI154" s="34">
        <v>1</v>
      </c>
      <c r="AJ154" s="34">
        <v>258</v>
      </c>
      <c r="AK154" s="34">
        <v>4</v>
      </c>
      <c r="AL154" s="34"/>
      <c r="AM154" s="34" t="s">
        <v>160</v>
      </c>
      <c r="AN154" s="35">
        <f>IF(AK154&lt;&gt;0,AJ154/AK154,"")</f>
        <v>64.5</v>
      </c>
      <c r="AO154" s="36">
        <v>5</v>
      </c>
      <c r="AP154" s="36">
        <v>0</v>
      </c>
      <c r="AQ154" s="36">
        <v>20</v>
      </c>
      <c r="AR154" s="36">
        <v>0</v>
      </c>
      <c r="AS154" s="36"/>
      <c r="AT154" s="48" t="s">
        <v>455</v>
      </c>
      <c r="AU154" s="37">
        <f>IF(AR154&lt;&gt;0,AQ154/AR154,"")</f>
      </c>
      <c r="AV154" s="38"/>
      <c r="AW154" s="38"/>
      <c r="AX154" s="39"/>
      <c r="AY154" s="40"/>
      <c r="AZ154" s="40"/>
      <c r="BA154" s="40"/>
      <c r="BB154" s="39">
        <f>IF(AY154&lt;&gt;0,AX154/AY154,"")</f>
      </c>
      <c r="BC154" s="41"/>
      <c r="BD154" s="41"/>
      <c r="BI154" s="41"/>
      <c r="BN154" s="41"/>
      <c r="BO154" s="43"/>
      <c r="BP154" s="43"/>
      <c r="BQ154" s="43"/>
      <c r="BR154" s="44"/>
      <c r="BS154" s="41"/>
      <c r="BT154" s="45"/>
      <c r="BU154" s="45"/>
      <c r="BV154" s="45"/>
      <c r="BW154" s="45"/>
      <c r="BX154" s="41"/>
      <c r="BY154" s="46"/>
      <c r="BZ154" s="46"/>
      <c r="CA154" s="46"/>
      <c r="CB154" s="19"/>
      <c r="CC154" s="41"/>
      <c r="CD154" s="18"/>
      <c r="CE154" s="47"/>
      <c r="CF154" s="41"/>
      <c r="CJ154" s="41"/>
      <c r="CK154" s="41"/>
      <c r="CL154" s="41"/>
      <c r="CQ154" s="41"/>
      <c r="CV154" s="41"/>
      <c r="CW154" s="43"/>
      <c r="CX154" s="43"/>
      <c r="CY154" s="43"/>
      <c r="CZ154" s="44"/>
      <c r="DA154" s="41"/>
      <c r="DB154" s="45"/>
      <c r="DC154" s="45"/>
      <c r="DD154" s="45"/>
      <c r="DE154" s="45"/>
      <c r="DF154" s="41"/>
      <c r="DG154" s="46"/>
      <c r="DH154" s="46"/>
      <c r="DI154" s="46"/>
      <c r="DJ154" s="19"/>
      <c r="DK154" s="41"/>
      <c r="DL154" s="18"/>
      <c r="DM154" s="47"/>
      <c r="DN154" s="41"/>
      <c r="DR154" s="41"/>
      <c r="DS154" s="41"/>
      <c r="DT154" s="41"/>
      <c r="DY154" s="41"/>
      <c r="ED154" s="41"/>
      <c r="EE154" s="43"/>
      <c r="EF154" s="43"/>
      <c r="EG154" s="43"/>
      <c r="EH154" s="44"/>
      <c r="EI154" s="41"/>
      <c r="EJ154" s="45"/>
      <c r="EK154" s="45"/>
      <c r="EL154" s="45"/>
      <c r="EM154" s="45"/>
      <c r="EN154" s="41"/>
      <c r="EO154" s="46"/>
      <c r="EP154" s="46"/>
      <c r="EQ154" s="46"/>
      <c r="ER154" s="19"/>
      <c r="ES154" s="41"/>
      <c r="ET154" s="18"/>
      <c r="EU154" s="47"/>
      <c r="EV154" s="41"/>
      <c r="EZ154" s="41"/>
      <c r="FA154" s="41"/>
      <c r="FB154" s="41"/>
      <c r="FG154" s="41"/>
      <c r="FL154" s="41"/>
      <c r="FM154" s="43"/>
      <c r="FN154" s="43"/>
      <c r="FO154" s="43"/>
      <c r="FP154" s="44"/>
      <c r="FQ154" s="41"/>
      <c r="FR154" s="45"/>
      <c r="FS154" s="45"/>
      <c r="FT154" s="45"/>
      <c r="FU154" s="45"/>
      <c r="FV154" s="41"/>
      <c r="FW154" s="46"/>
      <c r="FX154" s="46"/>
      <c r="FY154" s="46"/>
      <c r="FZ154" s="19"/>
      <c r="GA154" s="41"/>
      <c r="GB154" s="18"/>
      <c r="GC154" s="47"/>
      <c r="GD154" s="41"/>
      <c r="GH154" s="41"/>
      <c r="GI154" s="41"/>
      <c r="GJ154" s="41"/>
      <c r="GO154" s="41"/>
      <c r="GT154" s="41"/>
      <c r="GU154" s="43"/>
      <c r="GV154" s="43"/>
      <c r="GW154" s="43"/>
      <c r="GX154" s="44"/>
      <c r="GY154" s="41"/>
      <c r="GZ154" s="45"/>
      <c r="HA154" s="45"/>
      <c r="HB154" s="45"/>
      <c r="HC154" s="45"/>
      <c r="HD154" s="41"/>
      <c r="HE154" s="46"/>
      <c r="HF154" s="46"/>
      <c r="HG154" s="46"/>
      <c r="HH154" s="19"/>
      <c r="HI154" s="41"/>
      <c r="HJ154" s="18"/>
      <c r="HK154" s="47"/>
      <c r="HL154" s="41"/>
      <c r="HP154" s="41"/>
      <c r="HQ154" s="41"/>
      <c r="HR154" s="41"/>
      <c r="HW154" s="41"/>
      <c r="IB154" s="41"/>
      <c r="IC154" s="43"/>
      <c r="ID154" s="43"/>
      <c r="IE154" s="43"/>
      <c r="IF154" s="44"/>
      <c r="IG154" s="41"/>
      <c r="IH154" s="45"/>
      <c r="II154" s="45"/>
      <c r="IJ154" s="45"/>
      <c r="IK154" s="45"/>
      <c r="IL154" s="41"/>
      <c r="IM154" s="46"/>
      <c r="IN154" s="46"/>
      <c r="IO154" s="46"/>
      <c r="IP154" s="19"/>
      <c r="IQ154" s="41"/>
      <c r="IR154" s="18"/>
      <c r="IS154" s="47"/>
      <c r="IT154" s="41"/>
    </row>
    <row r="155" spans="1:254" s="42" customFormat="1" ht="12.75">
      <c r="A155" s="20" t="s">
        <v>456</v>
      </c>
      <c r="B155" s="20"/>
      <c r="C155" s="21"/>
      <c r="D155" s="22">
        <f>IF(MOD(SUM($M155+$T155+$AA155+$AH155+$AO155+$AV155),1)&gt;=0.6,INT(SUM($M155+$T155+$AA155+$AH155+$AO155+$AV155))+1+MOD(SUM($M155+$T155+$AA155+$AH155+$AO155+$AV155),1)-0.6,SUM($M155+$T155+$AA155+$AH155+$AO155+$AV155))</f>
        <v>8</v>
      </c>
      <c r="E155" s="23">
        <f>$N155+$U155+$AB155+$AI155+$AP155+$AW155</f>
        <v>0</v>
      </c>
      <c r="F155" s="24">
        <f>$O155+$V155+$AC155+$AJ155+$AQ155+$AX155</f>
        <v>55</v>
      </c>
      <c r="G155" s="23">
        <f>$P155+$W155+$AD155+$AK155+$AR155+$AY155</f>
        <v>1</v>
      </c>
      <c r="H155" s="23">
        <f>$Q155+X155+AE155+AL155+AS155+AZ155</f>
        <v>0</v>
      </c>
      <c r="I155" s="25" t="s">
        <v>457</v>
      </c>
      <c r="J155" s="22">
        <f>IF(G155&lt;&gt;0,F155/G155,"")</f>
        <v>55</v>
      </c>
      <c r="K155" s="22">
        <f>IF(D155&lt;&gt;0,F155/D155,"")</f>
        <v>6.875</v>
      </c>
      <c r="L155" s="22">
        <f>IF(G155&lt;&gt;0,(INT(D155)*6+(10*(D155-INT(D155))))/G155,"")</f>
        <v>48</v>
      </c>
      <c r="M155" s="26">
        <v>8</v>
      </c>
      <c r="N155" s="26">
        <v>0</v>
      </c>
      <c r="O155" s="26">
        <v>55</v>
      </c>
      <c r="P155" s="26">
        <v>1</v>
      </c>
      <c r="Q155" s="26"/>
      <c r="R155" s="27" t="s">
        <v>457</v>
      </c>
      <c r="S155" s="28">
        <f>IF(P155&lt;&gt;0,O155/P155,"")</f>
        <v>55</v>
      </c>
      <c r="T155" s="29"/>
      <c r="U155" s="29"/>
      <c r="V155" s="29"/>
      <c r="W155" s="29"/>
      <c r="X155" s="29"/>
      <c r="Y155" s="29"/>
      <c r="Z155" s="31">
        <f>IF(W155&lt;&gt;0,V155/W155,"")</f>
      </c>
      <c r="AA155" s="32"/>
      <c r="AB155" s="32"/>
      <c r="AC155" s="32"/>
      <c r="AD155" s="33"/>
      <c r="AE155" s="33"/>
      <c r="AF155" s="33"/>
      <c r="AG155" s="28">
        <f>IF(AD155&lt;&gt;0,AC155/AD155,"")</f>
      </c>
      <c r="AH155" s="34"/>
      <c r="AI155" s="34"/>
      <c r="AJ155" s="34"/>
      <c r="AK155" s="34"/>
      <c r="AL155" s="34"/>
      <c r="AM155" s="34"/>
      <c r="AN155" s="35">
        <f>IF(AK155&lt;&gt;0,AJ155/AK155,"")</f>
      </c>
      <c r="AO155" s="36"/>
      <c r="AP155" s="36"/>
      <c r="AQ155" s="36"/>
      <c r="AR155" s="36"/>
      <c r="AS155" s="36"/>
      <c r="AT155" s="36"/>
      <c r="AU155" s="37">
        <f>IF(AR155&lt;&gt;0,AQ155/AR155,"")</f>
      </c>
      <c r="AV155" s="38"/>
      <c r="AW155" s="38"/>
      <c r="AX155" s="39"/>
      <c r="AY155" s="40"/>
      <c r="AZ155" s="40"/>
      <c r="BA155" s="40"/>
      <c r="BB155" s="39">
        <f>IF(AY155&lt;&gt;0,AX155/AY155,"")</f>
      </c>
      <c r="BC155" s="41"/>
      <c r="BD155" s="41"/>
      <c r="BI155" s="41"/>
      <c r="BN155" s="41"/>
      <c r="BO155" s="43"/>
      <c r="BP155" s="43"/>
      <c r="BQ155" s="43"/>
      <c r="BR155" s="44"/>
      <c r="BS155" s="41"/>
      <c r="BT155" s="45"/>
      <c r="BU155" s="45"/>
      <c r="BV155" s="45"/>
      <c r="BW155" s="45"/>
      <c r="BX155" s="41"/>
      <c r="BY155" s="46"/>
      <c r="BZ155" s="46"/>
      <c r="CA155" s="46"/>
      <c r="CB155" s="19"/>
      <c r="CC155" s="41"/>
      <c r="CD155" s="18"/>
      <c r="CE155" s="47"/>
      <c r="CF155" s="41"/>
      <c r="CJ155" s="41"/>
      <c r="CK155" s="41"/>
      <c r="CL155" s="41"/>
      <c r="CQ155" s="41"/>
      <c r="CV155" s="41"/>
      <c r="CW155" s="43"/>
      <c r="CX155" s="43"/>
      <c r="CY155" s="43"/>
      <c r="CZ155" s="44"/>
      <c r="DA155" s="41"/>
      <c r="DB155" s="45"/>
      <c r="DC155" s="45"/>
      <c r="DD155" s="45"/>
      <c r="DE155" s="45"/>
      <c r="DF155" s="41"/>
      <c r="DG155" s="46"/>
      <c r="DH155" s="46"/>
      <c r="DI155" s="46"/>
      <c r="DJ155" s="19"/>
      <c r="DK155" s="41"/>
      <c r="DL155" s="18"/>
      <c r="DM155" s="47"/>
      <c r="DN155" s="41"/>
      <c r="DR155" s="41"/>
      <c r="DS155" s="41"/>
      <c r="DT155" s="41"/>
      <c r="DY155" s="41"/>
      <c r="ED155" s="41"/>
      <c r="EE155" s="43"/>
      <c r="EF155" s="43"/>
      <c r="EG155" s="43"/>
      <c r="EH155" s="44"/>
      <c r="EI155" s="41"/>
      <c r="EJ155" s="45"/>
      <c r="EK155" s="45"/>
      <c r="EL155" s="45"/>
      <c r="EM155" s="45"/>
      <c r="EN155" s="41"/>
      <c r="EO155" s="46"/>
      <c r="EP155" s="46"/>
      <c r="EQ155" s="46"/>
      <c r="ER155" s="19"/>
      <c r="ES155" s="41"/>
      <c r="ET155" s="18"/>
      <c r="EU155" s="47"/>
      <c r="EV155" s="41"/>
      <c r="EZ155" s="41"/>
      <c r="FA155" s="41"/>
      <c r="FB155" s="41"/>
      <c r="FG155" s="41"/>
      <c r="FL155" s="41"/>
      <c r="FM155" s="43"/>
      <c r="FN155" s="43"/>
      <c r="FO155" s="43"/>
      <c r="FP155" s="44"/>
      <c r="FQ155" s="41"/>
      <c r="FR155" s="45"/>
      <c r="FS155" s="45"/>
      <c r="FT155" s="45"/>
      <c r="FU155" s="45"/>
      <c r="FV155" s="41"/>
      <c r="FW155" s="46"/>
      <c r="FX155" s="46"/>
      <c r="FY155" s="46"/>
      <c r="FZ155" s="19"/>
      <c r="GA155" s="41"/>
      <c r="GB155" s="18"/>
      <c r="GC155" s="47"/>
      <c r="GD155" s="41"/>
      <c r="GH155" s="41"/>
      <c r="GI155" s="41"/>
      <c r="GJ155" s="41"/>
      <c r="GO155" s="41"/>
      <c r="GT155" s="41"/>
      <c r="GU155" s="43"/>
      <c r="GV155" s="43"/>
      <c r="GW155" s="43"/>
      <c r="GX155" s="44"/>
      <c r="GY155" s="41"/>
      <c r="GZ155" s="45"/>
      <c r="HA155" s="45"/>
      <c r="HB155" s="45"/>
      <c r="HC155" s="45"/>
      <c r="HD155" s="41"/>
      <c r="HE155" s="46"/>
      <c r="HF155" s="46"/>
      <c r="HG155" s="46"/>
      <c r="HH155" s="19"/>
      <c r="HI155" s="41"/>
      <c r="HJ155" s="18"/>
      <c r="HK155" s="47"/>
      <c r="HL155" s="41"/>
      <c r="HP155" s="41"/>
      <c r="HQ155" s="41"/>
      <c r="HR155" s="41"/>
      <c r="HW155" s="41"/>
      <c r="IB155" s="41"/>
      <c r="IC155" s="43"/>
      <c r="ID155" s="43"/>
      <c r="IE155" s="43"/>
      <c r="IF155" s="44"/>
      <c r="IG155" s="41"/>
      <c r="IH155" s="45"/>
      <c r="II155" s="45"/>
      <c r="IJ155" s="45"/>
      <c r="IK155" s="45"/>
      <c r="IL155" s="41"/>
      <c r="IM155" s="46"/>
      <c r="IN155" s="46"/>
      <c r="IO155" s="46"/>
      <c r="IP155" s="19"/>
      <c r="IQ155" s="41"/>
      <c r="IR155" s="18"/>
      <c r="IS155" s="47"/>
      <c r="IT155" s="41"/>
    </row>
    <row r="156" spans="1:254" s="42" customFormat="1" ht="12.75">
      <c r="A156" s="20" t="s">
        <v>458</v>
      </c>
      <c r="B156" s="20"/>
      <c r="C156" s="21"/>
      <c r="D156" s="22">
        <f>IF(MOD(SUM($M156+$T156+$AA156+$AH156+$AO156+$AV156),1)&gt;=0.6,INT(SUM($M156+$T156+$AA156+$AH156+$AO156+$AV156))+1+MOD(SUM($M156+$T156+$AA156+$AH156+$AO156+$AV156),1)-0.6,SUM($M156+$T156+$AA156+$AH156+$AO156+$AV156))</f>
        <v>34</v>
      </c>
      <c r="E156" s="23">
        <f>$N156+$U156+$AB156+$AI156+$AP156+$AW156</f>
        <v>2</v>
      </c>
      <c r="F156" s="24">
        <f>$O156+$V156+$AC156+$AJ156+$AQ156+$AX156</f>
        <v>193</v>
      </c>
      <c r="G156" s="23">
        <f>$P156+$W156+$AD156+$AK156+$AR156+$AY156</f>
        <v>7</v>
      </c>
      <c r="H156" s="23">
        <f>$Q156+X156+AE156+AL156+AS156+AZ156</f>
        <v>0</v>
      </c>
      <c r="I156" s="25" t="s">
        <v>459</v>
      </c>
      <c r="J156" s="22">
        <f>IF(G156&lt;&gt;0,F156/G156,"")</f>
        <v>27.571428571428573</v>
      </c>
      <c r="K156" s="22">
        <f>IF(D156&lt;&gt;0,F156/D156,"")</f>
        <v>5.676470588235294</v>
      </c>
      <c r="L156" s="22">
        <f>IF(G156&lt;&gt;0,(INT(D156)*6+(10*(D156-INT(D156))))/G156,"")</f>
        <v>29.142857142857142</v>
      </c>
      <c r="M156" s="26"/>
      <c r="N156" s="26"/>
      <c r="O156" s="26"/>
      <c r="P156" s="26"/>
      <c r="Q156" s="26"/>
      <c r="R156" s="26"/>
      <c r="S156" s="28">
        <f>IF(P156&lt;&gt;0,O156/P156,"")</f>
      </c>
      <c r="T156" s="29"/>
      <c r="U156" s="29"/>
      <c r="V156" s="29"/>
      <c r="W156" s="29"/>
      <c r="X156" s="29"/>
      <c r="Y156" s="29"/>
      <c r="Z156" s="31">
        <f>IF(W156&lt;&gt;0,V156/W156,"")</f>
      </c>
      <c r="AA156" s="32"/>
      <c r="AB156" s="32"/>
      <c r="AC156" s="32"/>
      <c r="AD156" s="33"/>
      <c r="AE156" s="33"/>
      <c r="AF156" s="33"/>
      <c r="AG156" s="28">
        <f>IF(AD156&lt;&gt;0,AC156/AD156,"")</f>
      </c>
      <c r="AH156" s="34">
        <v>10</v>
      </c>
      <c r="AI156" s="34">
        <v>0</v>
      </c>
      <c r="AJ156" s="34">
        <v>62</v>
      </c>
      <c r="AK156" s="34">
        <v>1</v>
      </c>
      <c r="AL156" s="34"/>
      <c r="AM156" s="34" t="s">
        <v>460</v>
      </c>
      <c r="AN156" s="35">
        <f>IF(AK156&lt;&gt;0,AJ156/AK156,"")</f>
        <v>62</v>
      </c>
      <c r="AO156" s="36">
        <v>24</v>
      </c>
      <c r="AP156" s="36">
        <f>1+1</f>
        <v>2</v>
      </c>
      <c r="AQ156" s="36">
        <f>43+44+44</f>
        <v>131</v>
      </c>
      <c r="AR156" s="36">
        <v>6</v>
      </c>
      <c r="AS156" s="36"/>
      <c r="AT156" s="48" t="s">
        <v>459</v>
      </c>
      <c r="AU156" s="37">
        <f>IF(AR156&lt;&gt;0,AQ156/AR156,"")</f>
        <v>21.833333333333332</v>
      </c>
      <c r="AV156" s="38"/>
      <c r="AW156" s="38"/>
      <c r="AX156" s="39"/>
      <c r="AY156" s="40"/>
      <c r="AZ156" s="40"/>
      <c r="BA156" s="40"/>
      <c r="BB156" s="39">
        <f>IF(AY156&lt;&gt;0,AX156/AY156,"")</f>
      </c>
      <c r="BC156" s="41"/>
      <c r="BD156" s="41"/>
      <c r="BI156" s="41"/>
      <c r="BN156" s="41"/>
      <c r="BO156" s="43"/>
      <c r="BP156" s="43"/>
      <c r="BQ156" s="43"/>
      <c r="BR156" s="44"/>
      <c r="BS156" s="41"/>
      <c r="BT156" s="45"/>
      <c r="BU156" s="45"/>
      <c r="BV156" s="45"/>
      <c r="BW156" s="45"/>
      <c r="BX156" s="41"/>
      <c r="BY156" s="46"/>
      <c r="BZ156" s="46"/>
      <c r="CA156" s="46"/>
      <c r="CB156" s="19"/>
      <c r="CC156" s="41"/>
      <c r="CD156" s="18"/>
      <c r="CE156" s="47"/>
      <c r="CF156" s="41"/>
      <c r="CJ156" s="41"/>
      <c r="CK156" s="41"/>
      <c r="CL156" s="41"/>
      <c r="CQ156" s="41"/>
      <c r="CV156" s="41"/>
      <c r="CW156" s="43"/>
      <c r="CX156" s="43"/>
      <c r="CY156" s="43"/>
      <c r="CZ156" s="44"/>
      <c r="DA156" s="41"/>
      <c r="DB156" s="45"/>
      <c r="DC156" s="45"/>
      <c r="DD156" s="45"/>
      <c r="DE156" s="45"/>
      <c r="DF156" s="41"/>
      <c r="DG156" s="46"/>
      <c r="DH156" s="46"/>
      <c r="DI156" s="46"/>
      <c r="DJ156" s="19"/>
      <c r="DK156" s="41"/>
      <c r="DL156" s="18"/>
      <c r="DM156" s="47"/>
      <c r="DN156" s="41"/>
      <c r="DR156" s="41"/>
      <c r="DS156" s="41"/>
      <c r="DT156" s="41"/>
      <c r="DY156" s="41"/>
      <c r="ED156" s="41"/>
      <c r="EE156" s="43"/>
      <c r="EF156" s="43"/>
      <c r="EG156" s="43"/>
      <c r="EH156" s="44"/>
      <c r="EI156" s="41"/>
      <c r="EJ156" s="45"/>
      <c r="EK156" s="45"/>
      <c r="EL156" s="45"/>
      <c r="EM156" s="45"/>
      <c r="EN156" s="41"/>
      <c r="EO156" s="46"/>
      <c r="EP156" s="46"/>
      <c r="EQ156" s="46"/>
      <c r="ER156" s="19"/>
      <c r="ES156" s="41"/>
      <c r="ET156" s="18"/>
      <c r="EU156" s="47"/>
      <c r="EV156" s="41"/>
      <c r="EZ156" s="41"/>
      <c r="FA156" s="41"/>
      <c r="FB156" s="41"/>
      <c r="FG156" s="41"/>
      <c r="FL156" s="41"/>
      <c r="FM156" s="43"/>
      <c r="FN156" s="43"/>
      <c r="FO156" s="43"/>
      <c r="FP156" s="44"/>
      <c r="FQ156" s="41"/>
      <c r="FR156" s="45"/>
      <c r="FS156" s="45"/>
      <c r="FT156" s="45"/>
      <c r="FU156" s="45"/>
      <c r="FV156" s="41"/>
      <c r="FW156" s="46"/>
      <c r="FX156" s="46"/>
      <c r="FY156" s="46"/>
      <c r="FZ156" s="19"/>
      <c r="GA156" s="41"/>
      <c r="GB156" s="18"/>
      <c r="GC156" s="47"/>
      <c r="GD156" s="41"/>
      <c r="GH156" s="41"/>
      <c r="GI156" s="41"/>
      <c r="GJ156" s="41"/>
      <c r="GO156" s="41"/>
      <c r="GT156" s="41"/>
      <c r="GU156" s="43"/>
      <c r="GV156" s="43"/>
      <c r="GW156" s="43"/>
      <c r="GX156" s="44"/>
      <c r="GY156" s="41"/>
      <c r="GZ156" s="45"/>
      <c r="HA156" s="45"/>
      <c r="HB156" s="45"/>
      <c r="HC156" s="45"/>
      <c r="HD156" s="41"/>
      <c r="HE156" s="46"/>
      <c r="HF156" s="46"/>
      <c r="HG156" s="46"/>
      <c r="HH156" s="19"/>
      <c r="HI156" s="41"/>
      <c r="HJ156" s="18"/>
      <c r="HK156" s="47"/>
      <c r="HL156" s="41"/>
      <c r="HP156" s="41"/>
      <c r="HQ156" s="41"/>
      <c r="HR156" s="41"/>
      <c r="HW156" s="41"/>
      <c r="IB156" s="41"/>
      <c r="IC156" s="43"/>
      <c r="ID156" s="43"/>
      <c r="IE156" s="43"/>
      <c r="IF156" s="44"/>
      <c r="IG156" s="41"/>
      <c r="IH156" s="45"/>
      <c r="II156" s="45"/>
      <c r="IJ156" s="45"/>
      <c r="IK156" s="45"/>
      <c r="IL156" s="41"/>
      <c r="IM156" s="46"/>
      <c r="IN156" s="46"/>
      <c r="IO156" s="46"/>
      <c r="IP156" s="19"/>
      <c r="IQ156" s="41"/>
      <c r="IR156" s="18"/>
      <c r="IS156" s="47"/>
      <c r="IT156" s="41"/>
    </row>
    <row r="157" spans="1:254" s="42" customFormat="1" ht="12.75">
      <c r="A157" s="20" t="s">
        <v>461</v>
      </c>
      <c r="B157" s="20"/>
      <c r="C157" s="63"/>
      <c r="D157" s="22">
        <f>IF(MOD(SUM($M157+$T157+$AA157+$AH157+$AO157+$AV157),1)&gt;=0.6,INT(SUM($M157+$T157+$AA157+$AH157+$AO157+$AV157))+1+MOD(SUM($M157+$T157+$AA157+$AH157+$AO157+$AV157),1)-0.6,SUM($M157+$T157+$AA157+$AH157+$AO157+$AV157))</f>
        <v>52</v>
      </c>
      <c r="E157" s="23">
        <f>$N157+$U157+$AB157+$AI157+$AP157+$AW157</f>
        <v>3</v>
      </c>
      <c r="F157" s="24">
        <f>$O157+$V157+$AC157+$AJ157+$AQ157+$AX157</f>
        <v>248</v>
      </c>
      <c r="G157" s="23">
        <f>$P157+$W157+$AD157+$AK157+$AR157+$AY157</f>
        <v>7</v>
      </c>
      <c r="H157" s="23">
        <f>$Q157+X157+AE157+AL157+AS157+AZ157</f>
        <v>0</v>
      </c>
      <c r="I157" s="25" t="s">
        <v>244</v>
      </c>
      <c r="J157" s="22">
        <f>IF(G157&lt;&gt;0,F157/G157,"")</f>
        <v>35.42857142857143</v>
      </c>
      <c r="K157" s="22">
        <f>IF(D157&lt;&gt;0,F157/D157,"")</f>
        <v>4.769230769230769</v>
      </c>
      <c r="L157" s="22">
        <f>IF(G157&lt;&gt;0,(INT(D157)*6+(10*(D157-INT(D157))))/G157,"")</f>
        <v>44.57142857142857</v>
      </c>
      <c r="M157" s="26"/>
      <c r="N157" s="26"/>
      <c r="O157" s="26"/>
      <c r="P157" s="26"/>
      <c r="Q157" s="26"/>
      <c r="R157" s="26"/>
      <c r="S157" s="28">
        <f>IF(P157&lt;&gt;0,O157/P157,"")</f>
      </c>
      <c r="T157" s="29"/>
      <c r="U157" s="29"/>
      <c r="V157" s="29"/>
      <c r="W157" s="29"/>
      <c r="X157" s="29"/>
      <c r="Y157" s="29"/>
      <c r="Z157" s="31">
        <f>IF(W157&lt;&gt;0,V157/W157,"")</f>
      </c>
      <c r="AA157" s="26"/>
      <c r="AB157" s="26"/>
      <c r="AC157" s="26"/>
      <c r="AD157" s="26"/>
      <c r="AE157" s="26"/>
      <c r="AF157" s="26"/>
      <c r="AG157" s="28">
        <f>IF(AD157&lt;&gt;0,AC157/AD157,"")</f>
      </c>
      <c r="AH157" s="64"/>
      <c r="AI157" s="64"/>
      <c r="AJ157" s="64"/>
      <c r="AK157" s="64"/>
      <c r="AL157" s="64"/>
      <c r="AM157" s="64"/>
      <c r="AN157" s="35">
        <f>IF(AK157&lt;&gt;0,AJ157/AK157,"")</f>
      </c>
      <c r="AO157" s="36">
        <v>52</v>
      </c>
      <c r="AP157" s="36">
        <v>3</v>
      </c>
      <c r="AQ157" s="36">
        <v>248</v>
      </c>
      <c r="AR157" s="36">
        <v>7</v>
      </c>
      <c r="AS157" s="36"/>
      <c r="AT157" s="48" t="s">
        <v>244</v>
      </c>
      <c r="AU157" s="37">
        <f>IF(AR157&lt;&gt;0,AQ157/AR157,"")</f>
        <v>35.42857142857143</v>
      </c>
      <c r="AV157" s="38"/>
      <c r="AW157" s="38"/>
      <c r="AX157" s="39"/>
      <c r="AY157" s="40"/>
      <c r="AZ157" s="40"/>
      <c r="BA157" s="40"/>
      <c r="BB157" s="39">
        <f>IF(AY157&lt;&gt;0,AX157/AY157,"")</f>
      </c>
      <c r="BC157" s="41"/>
      <c r="BD157" s="41"/>
      <c r="BI157" s="41"/>
      <c r="BN157" s="41"/>
      <c r="BO157" s="43"/>
      <c r="BP157" s="43"/>
      <c r="BQ157" s="43"/>
      <c r="BR157" s="44"/>
      <c r="BS157" s="41"/>
      <c r="BT157" s="45"/>
      <c r="BU157" s="45"/>
      <c r="BV157" s="45"/>
      <c r="BW157" s="45"/>
      <c r="BX157" s="41"/>
      <c r="BY157" s="46"/>
      <c r="BZ157" s="46"/>
      <c r="CA157" s="46"/>
      <c r="CB157" s="19"/>
      <c r="CC157" s="41"/>
      <c r="CD157" s="18"/>
      <c r="CE157" s="47"/>
      <c r="CF157" s="41"/>
      <c r="CJ157" s="41"/>
      <c r="CK157" s="41"/>
      <c r="CL157" s="41"/>
      <c r="CQ157" s="41"/>
      <c r="CV157" s="41"/>
      <c r="CW157" s="43"/>
      <c r="CX157" s="43"/>
      <c r="CY157" s="43"/>
      <c r="CZ157" s="44"/>
      <c r="DA157" s="41"/>
      <c r="DB157" s="45"/>
      <c r="DC157" s="45"/>
      <c r="DD157" s="45"/>
      <c r="DE157" s="45"/>
      <c r="DF157" s="41"/>
      <c r="DG157" s="46"/>
      <c r="DH157" s="46"/>
      <c r="DI157" s="46"/>
      <c r="DJ157" s="19"/>
      <c r="DK157" s="41"/>
      <c r="DL157" s="18"/>
      <c r="DM157" s="47"/>
      <c r="DN157" s="41"/>
      <c r="DR157" s="41"/>
      <c r="DS157" s="41"/>
      <c r="DT157" s="41"/>
      <c r="DY157" s="41"/>
      <c r="ED157" s="41"/>
      <c r="EE157" s="43"/>
      <c r="EF157" s="43"/>
      <c r="EG157" s="43"/>
      <c r="EH157" s="44"/>
      <c r="EI157" s="41"/>
      <c r="EJ157" s="45"/>
      <c r="EK157" s="45"/>
      <c r="EL157" s="45"/>
      <c r="EM157" s="45"/>
      <c r="EN157" s="41"/>
      <c r="EO157" s="46"/>
      <c r="EP157" s="46"/>
      <c r="EQ157" s="46"/>
      <c r="ER157" s="19"/>
      <c r="ES157" s="41"/>
      <c r="ET157" s="18"/>
      <c r="EU157" s="47"/>
      <c r="EV157" s="41"/>
      <c r="EZ157" s="41"/>
      <c r="FA157" s="41"/>
      <c r="FB157" s="41"/>
      <c r="FG157" s="41"/>
      <c r="FL157" s="41"/>
      <c r="FM157" s="43"/>
      <c r="FN157" s="43"/>
      <c r="FO157" s="43"/>
      <c r="FP157" s="44"/>
      <c r="FQ157" s="41"/>
      <c r="FR157" s="45"/>
      <c r="FS157" s="45"/>
      <c r="FT157" s="45"/>
      <c r="FU157" s="45"/>
      <c r="FV157" s="41"/>
      <c r="FW157" s="46"/>
      <c r="FX157" s="46"/>
      <c r="FY157" s="46"/>
      <c r="FZ157" s="19"/>
      <c r="GA157" s="41"/>
      <c r="GB157" s="18"/>
      <c r="GC157" s="47"/>
      <c r="GD157" s="41"/>
      <c r="GH157" s="41"/>
      <c r="GI157" s="41"/>
      <c r="GJ157" s="41"/>
      <c r="GO157" s="41"/>
      <c r="GT157" s="41"/>
      <c r="GU157" s="43"/>
      <c r="GV157" s="43"/>
      <c r="GW157" s="43"/>
      <c r="GX157" s="44"/>
      <c r="GY157" s="41"/>
      <c r="GZ157" s="45"/>
      <c r="HA157" s="45"/>
      <c r="HB157" s="45"/>
      <c r="HC157" s="45"/>
      <c r="HD157" s="41"/>
      <c r="HE157" s="46"/>
      <c r="HF157" s="46"/>
      <c r="HG157" s="46"/>
      <c r="HH157" s="19"/>
      <c r="HI157" s="41"/>
      <c r="HJ157" s="18"/>
      <c r="HK157" s="47"/>
      <c r="HL157" s="41"/>
      <c r="HP157" s="41"/>
      <c r="HQ157" s="41"/>
      <c r="HR157" s="41"/>
      <c r="HW157" s="41"/>
      <c r="IB157" s="41"/>
      <c r="IC157" s="43"/>
      <c r="ID157" s="43"/>
      <c r="IE157" s="43"/>
      <c r="IF157" s="44"/>
      <c r="IG157" s="41"/>
      <c r="IH157" s="45"/>
      <c r="II157" s="45"/>
      <c r="IJ157" s="45"/>
      <c r="IK157" s="45"/>
      <c r="IL157" s="41"/>
      <c r="IM157" s="46"/>
      <c r="IN157" s="46"/>
      <c r="IO157" s="46"/>
      <c r="IP157" s="19"/>
      <c r="IQ157" s="41"/>
      <c r="IR157" s="18"/>
      <c r="IS157" s="47"/>
      <c r="IT157" s="41"/>
    </row>
    <row r="158" spans="1:254" s="42" customFormat="1" ht="12.75">
      <c r="A158" s="20" t="s">
        <v>462</v>
      </c>
      <c r="B158" s="20"/>
      <c r="C158" s="63"/>
      <c r="D158" s="22">
        <f>IF(MOD(SUM($M158+$T158+$AA158+$AH158+$AO158+$AV158),1)&gt;=0.6,INT(SUM($M158+$T158+$AA158+$AH158+$AO158+$AV158))+1+MOD(SUM($M158+$T158+$AA158+$AH158+$AO158+$AV158),1)-0.6,SUM($M158+$T158+$AA158+$AH158+$AO158+$AV158))</f>
        <v>149.1</v>
      </c>
      <c r="E158" s="23">
        <f>$N158+$U158+$AB158+$AI158+$AP158+$AW158</f>
        <v>17</v>
      </c>
      <c r="F158" s="24">
        <f>$O158+$V158+$AC158+$AJ158+$AQ158+$AX158</f>
        <v>590</v>
      </c>
      <c r="G158" s="23">
        <f>$P158+$W158+$AD158+$AK158+$AR158+$AY158</f>
        <v>36</v>
      </c>
      <c r="H158" s="23">
        <f>$Q158+X158+AE158+AL158+AS158+AZ158</f>
        <v>0</v>
      </c>
      <c r="I158" s="25" t="s">
        <v>463</v>
      </c>
      <c r="J158" s="22">
        <f>IF(G158&lt;&gt;0,F158/G158,"")</f>
        <v>16.38888888888889</v>
      </c>
      <c r="K158" s="22">
        <f>IF(D158&lt;&gt;0,F158/D158,"")</f>
        <v>3.9570757880617036</v>
      </c>
      <c r="L158" s="22">
        <f>IF(G158&lt;&gt;0,(INT(D158)*6+(10*(D158-INT(D158))))/G158,"")</f>
        <v>24.86111111111111</v>
      </c>
      <c r="M158" s="26"/>
      <c r="N158" s="26"/>
      <c r="O158" s="26"/>
      <c r="P158" s="26"/>
      <c r="Q158" s="26"/>
      <c r="R158" s="26"/>
      <c r="S158" s="28">
        <f>IF(P158&lt;&gt;0,O158/P158,"")</f>
      </c>
      <c r="T158" s="29"/>
      <c r="U158" s="29"/>
      <c r="V158" s="29"/>
      <c r="W158" s="29"/>
      <c r="X158" s="29"/>
      <c r="Y158" s="29"/>
      <c r="Z158" s="31">
        <f>IF(W158&lt;&gt;0,V158/W158,"")</f>
      </c>
      <c r="AA158" s="26">
        <v>124.1</v>
      </c>
      <c r="AB158" s="26">
        <v>15</v>
      </c>
      <c r="AC158" s="26">
        <v>485</v>
      </c>
      <c r="AD158" s="26">
        <v>29</v>
      </c>
      <c r="AE158" s="26"/>
      <c r="AF158" s="27" t="s">
        <v>464</v>
      </c>
      <c r="AG158" s="28">
        <f>IF(AD158&lt;&gt;0,AC158/AD158,"")</f>
        <v>16.724137931034484</v>
      </c>
      <c r="AH158" s="64">
        <v>25</v>
      </c>
      <c r="AI158" s="64">
        <v>2</v>
      </c>
      <c r="AJ158" s="64">
        <v>105</v>
      </c>
      <c r="AK158" s="64">
        <v>7</v>
      </c>
      <c r="AL158" s="64"/>
      <c r="AM158" s="66" t="s">
        <v>463</v>
      </c>
      <c r="AN158" s="35">
        <f>IF(AK158&lt;&gt;0,AJ158/AK158,"")</f>
        <v>15</v>
      </c>
      <c r="AO158" s="36"/>
      <c r="AP158" s="36"/>
      <c r="AQ158" s="36"/>
      <c r="AR158" s="36"/>
      <c r="AS158" s="36"/>
      <c r="AT158" s="36"/>
      <c r="AU158" s="37">
        <f>IF(AR158&lt;&gt;0,AQ158/AR158,"")</f>
      </c>
      <c r="AV158" s="38"/>
      <c r="AW158" s="38"/>
      <c r="AX158" s="39"/>
      <c r="AY158" s="40"/>
      <c r="AZ158" s="40"/>
      <c r="BA158" s="40"/>
      <c r="BB158" s="39">
        <f>IF(AY158&lt;&gt;0,AX158/AY158,"")</f>
      </c>
      <c r="BC158" s="41"/>
      <c r="BD158" s="41"/>
      <c r="BI158" s="41"/>
      <c r="BN158" s="41"/>
      <c r="BO158" s="43"/>
      <c r="BP158" s="43"/>
      <c r="BQ158" s="43"/>
      <c r="BR158" s="44"/>
      <c r="BS158" s="41"/>
      <c r="BT158" s="45"/>
      <c r="BU158" s="45"/>
      <c r="BV158" s="45"/>
      <c r="BW158" s="45"/>
      <c r="BX158" s="41"/>
      <c r="BY158" s="46"/>
      <c r="BZ158" s="46"/>
      <c r="CA158" s="46"/>
      <c r="CB158" s="19"/>
      <c r="CC158" s="41"/>
      <c r="CD158" s="18"/>
      <c r="CE158" s="47"/>
      <c r="CF158" s="41"/>
      <c r="CJ158" s="41"/>
      <c r="CK158" s="41"/>
      <c r="CL158" s="41"/>
      <c r="CQ158" s="41"/>
      <c r="CV158" s="41"/>
      <c r="CW158" s="43"/>
      <c r="CX158" s="43"/>
      <c r="CY158" s="43"/>
      <c r="CZ158" s="44"/>
      <c r="DA158" s="41"/>
      <c r="DB158" s="45"/>
      <c r="DC158" s="45"/>
      <c r="DD158" s="45"/>
      <c r="DE158" s="45"/>
      <c r="DF158" s="41"/>
      <c r="DG158" s="46"/>
      <c r="DH158" s="46"/>
      <c r="DI158" s="46"/>
      <c r="DJ158" s="19"/>
      <c r="DK158" s="41"/>
      <c r="DL158" s="18"/>
      <c r="DM158" s="47"/>
      <c r="DN158" s="41"/>
      <c r="DR158" s="41"/>
      <c r="DS158" s="41"/>
      <c r="DT158" s="41"/>
      <c r="DY158" s="41"/>
      <c r="ED158" s="41"/>
      <c r="EE158" s="43"/>
      <c r="EF158" s="43"/>
      <c r="EG158" s="43"/>
      <c r="EH158" s="44"/>
      <c r="EI158" s="41"/>
      <c r="EJ158" s="45"/>
      <c r="EK158" s="45"/>
      <c r="EL158" s="45"/>
      <c r="EM158" s="45"/>
      <c r="EN158" s="41"/>
      <c r="EO158" s="46"/>
      <c r="EP158" s="46"/>
      <c r="EQ158" s="46"/>
      <c r="ER158" s="19"/>
      <c r="ES158" s="41"/>
      <c r="ET158" s="18"/>
      <c r="EU158" s="47"/>
      <c r="EV158" s="41"/>
      <c r="EZ158" s="41"/>
      <c r="FA158" s="41"/>
      <c r="FB158" s="41"/>
      <c r="FG158" s="41"/>
      <c r="FL158" s="41"/>
      <c r="FM158" s="43"/>
      <c r="FN158" s="43"/>
      <c r="FO158" s="43"/>
      <c r="FP158" s="44"/>
      <c r="FQ158" s="41"/>
      <c r="FR158" s="45"/>
      <c r="FS158" s="45"/>
      <c r="FT158" s="45"/>
      <c r="FU158" s="45"/>
      <c r="FV158" s="41"/>
      <c r="FW158" s="46"/>
      <c r="FX158" s="46"/>
      <c r="FY158" s="46"/>
      <c r="FZ158" s="19"/>
      <c r="GA158" s="41"/>
      <c r="GB158" s="18"/>
      <c r="GC158" s="47"/>
      <c r="GD158" s="41"/>
      <c r="GH158" s="41"/>
      <c r="GI158" s="41"/>
      <c r="GJ158" s="41"/>
      <c r="GO158" s="41"/>
      <c r="GT158" s="41"/>
      <c r="GU158" s="43"/>
      <c r="GV158" s="43"/>
      <c r="GW158" s="43"/>
      <c r="GX158" s="44"/>
      <c r="GY158" s="41"/>
      <c r="GZ158" s="45"/>
      <c r="HA158" s="45"/>
      <c r="HB158" s="45"/>
      <c r="HC158" s="45"/>
      <c r="HD158" s="41"/>
      <c r="HE158" s="46"/>
      <c r="HF158" s="46"/>
      <c r="HG158" s="46"/>
      <c r="HH158" s="19"/>
      <c r="HI158" s="41"/>
      <c r="HJ158" s="18"/>
      <c r="HK158" s="47"/>
      <c r="HL158" s="41"/>
      <c r="HP158" s="41"/>
      <c r="HQ158" s="41"/>
      <c r="HR158" s="41"/>
      <c r="HW158" s="41"/>
      <c r="IB158" s="41"/>
      <c r="IC158" s="43"/>
      <c r="ID158" s="43"/>
      <c r="IE158" s="43"/>
      <c r="IF158" s="44"/>
      <c r="IG158" s="41"/>
      <c r="IH158" s="45"/>
      <c r="II158" s="45"/>
      <c r="IJ158" s="45"/>
      <c r="IK158" s="45"/>
      <c r="IL158" s="41"/>
      <c r="IM158" s="46"/>
      <c r="IN158" s="46"/>
      <c r="IO158" s="46"/>
      <c r="IP158" s="19"/>
      <c r="IQ158" s="41"/>
      <c r="IR158" s="18"/>
      <c r="IS158" s="47"/>
      <c r="IT158" s="41"/>
    </row>
    <row r="159" spans="1:254" s="42" customFormat="1" ht="12.75">
      <c r="A159" s="20" t="s">
        <v>465</v>
      </c>
      <c r="B159" s="20"/>
      <c r="C159" s="21"/>
      <c r="D159" s="22">
        <f>IF(MOD(SUM($M159+$T159+$AA159+$AH159+$AO159+$AV159),1)&gt;=0.6,INT(SUM($M159+$T159+$AA159+$AH159+$AO159+$AV159))+1+MOD(SUM($M159+$T159+$AA159+$AH159+$AO159+$AV159),1)-0.6,SUM($M159+$T159+$AA159+$AH159+$AO159+$AV159))</f>
        <v>1</v>
      </c>
      <c r="E159" s="23">
        <f>$N159+$U159+$AB159+$AI159+$AP159+$AW159</f>
        <v>0</v>
      </c>
      <c r="F159" s="24">
        <f>$O159+$V159+$AC159+$AJ159+$AQ159+$AX159</f>
        <v>5</v>
      </c>
      <c r="G159" s="23">
        <f>$P159+$W159+$AD159+$AK159+$AR159+$AY159</f>
        <v>0</v>
      </c>
      <c r="H159" s="23">
        <f>$Q159+X159+AE159+AL159+AS159+AZ159</f>
        <v>0</v>
      </c>
      <c r="I159" s="25" t="s">
        <v>315</v>
      </c>
      <c r="J159" s="22">
        <f>IF(G159&lt;&gt;0,F159/G159,"")</f>
      </c>
      <c r="K159" s="22">
        <f>IF(D159&lt;&gt;0,F159/D159,"")</f>
        <v>5</v>
      </c>
      <c r="L159" s="22">
        <f>IF(G159&lt;&gt;0,(INT(D159)*6+(10*(D159-INT(D159))))/G159,"")</f>
      </c>
      <c r="M159" s="26"/>
      <c r="N159" s="26"/>
      <c r="O159" s="26"/>
      <c r="P159" s="26"/>
      <c r="Q159" s="26"/>
      <c r="R159" s="26"/>
      <c r="S159" s="28">
        <f>IF(P159&lt;&gt;0,O159/P159,"")</f>
      </c>
      <c r="T159" s="29"/>
      <c r="U159" s="29"/>
      <c r="V159" s="29"/>
      <c r="W159" s="29"/>
      <c r="X159" s="29"/>
      <c r="Y159" s="29"/>
      <c r="Z159" s="31">
        <f>IF(W159&lt;&gt;0,V159/W159,"")</f>
      </c>
      <c r="AA159" s="32">
        <v>1</v>
      </c>
      <c r="AB159" s="32">
        <v>0</v>
      </c>
      <c r="AC159" s="32">
        <v>5</v>
      </c>
      <c r="AD159" s="33">
        <v>0</v>
      </c>
      <c r="AE159" s="33"/>
      <c r="AF159" s="33" t="s">
        <v>315</v>
      </c>
      <c r="AG159" s="28">
        <f>IF(AD159&lt;&gt;0,AC159/AD159,"")</f>
      </c>
      <c r="AH159" s="34"/>
      <c r="AI159" s="34"/>
      <c r="AJ159" s="34"/>
      <c r="AK159" s="34"/>
      <c r="AL159" s="34"/>
      <c r="AM159" s="34"/>
      <c r="AN159" s="35">
        <f>IF(AK159&lt;&gt;0,AJ159/AK159,"")</f>
      </c>
      <c r="AO159" s="36"/>
      <c r="AP159" s="36"/>
      <c r="AQ159" s="36"/>
      <c r="AR159" s="36"/>
      <c r="AS159" s="36"/>
      <c r="AT159" s="36"/>
      <c r="AU159" s="37">
        <f>IF(AR159&lt;&gt;0,AQ159/AR159,"")</f>
      </c>
      <c r="AV159" s="38"/>
      <c r="AW159" s="38"/>
      <c r="AX159" s="39"/>
      <c r="AY159" s="40"/>
      <c r="AZ159" s="40"/>
      <c r="BA159" s="40"/>
      <c r="BB159" s="39">
        <f>IF(AY159&lt;&gt;0,AX159/AY159,"")</f>
      </c>
      <c r="BC159" s="41"/>
      <c r="BD159" s="41"/>
      <c r="BI159" s="41"/>
      <c r="BN159" s="41"/>
      <c r="BO159" s="43"/>
      <c r="BP159" s="43"/>
      <c r="BQ159" s="43"/>
      <c r="BR159" s="44"/>
      <c r="BS159" s="41"/>
      <c r="BT159" s="45"/>
      <c r="BU159" s="45"/>
      <c r="BV159" s="45"/>
      <c r="BW159" s="45"/>
      <c r="BX159" s="41"/>
      <c r="BY159" s="46"/>
      <c r="BZ159" s="46"/>
      <c r="CA159" s="46"/>
      <c r="CB159" s="19"/>
      <c r="CC159" s="41"/>
      <c r="CD159" s="18"/>
      <c r="CE159" s="47"/>
      <c r="CF159" s="41"/>
      <c r="CJ159" s="41"/>
      <c r="CK159" s="41"/>
      <c r="CL159" s="41"/>
      <c r="CQ159" s="41"/>
      <c r="CV159" s="41"/>
      <c r="CW159" s="43"/>
      <c r="CX159" s="43"/>
      <c r="CY159" s="43"/>
      <c r="CZ159" s="44"/>
      <c r="DA159" s="41"/>
      <c r="DB159" s="45"/>
      <c r="DC159" s="45"/>
      <c r="DD159" s="45"/>
      <c r="DE159" s="45"/>
      <c r="DF159" s="41"/>
      <c r="DG159" s="46"/>
      <c r="DH159" s="46"/>
      <c r="DI159" s="46"/>
      <c r="DJ159" s="19"/>
      <c r="DK159" s="41"/>
      <c r="DL159" s="18"/>
      <c r="DM159" s="47"/>
      <c r="DN159" s="41"/>
      <c r="DR159" s="41"/>
      <c r="DS159" s="41"/>
      <c r="DT159" s="41"/>
      <c r="DY159" s="41"/>
      <c r="ED159" s="41"/>
      <c r="EE159" s="43"/>
      <c r="EF159" s="43"/>
      <c r="EG159" s="43"/>
      <c r="EH159" s="44"/>
      <c r="EI159" s="41"/>
      <c r="EJ159" s="45"/>
      <c r="EK159" s="45"/>
      <c r="EL159" s="45"/>
      <c r="EM159" s="45"/>
      <c r="EN159" s="41"/>
      <c r="EO159" s="46"/>
      <c r="EP159" s="46"/>
      <c r="EQ159" s="46"/>
      <c r="ER159" s="19"/>
      <c r="ES159" s="41"/>
      <c r="ET159" s="18"/>
      <c r="EU159" s="47"/>
      <c r="EV159" s="41"/>
      <c r="EZ159" s="41"/>
      <c r="FA159" s="41"/>
      <c r="FB159" s="41"/>
      <c r="FG159" s="41"/>
      <c r="FL159" s="41"/>
      <c r="FM159" s="43"/>
      <c r="FN159" s="43"/>
      <c r="FO159" s="43"/>
      <c r="FP159" s="44"/>
      <c r="FQ159" s="41"/>
      <c r="FR159" s="45"/>
      <c r="FS159" s="45"/>
      <c r="FT159" s="45"/>
      <c r="FU159" s="45"/>
      <c r="FV159" s="41"/>
      <c r="FW159" s="46"/>
      <c r="FX159" s="46"/>
      <c r="FY159" s="46"/>
      <c r="FZ159" s="19"/>
      <c r="GA159" s="41"/>
      <c r="GB159" s="18"/>
      <c r="GC159" s="47"/>
      <c r="GD159" s="41"/>
      <c r="GH159" s="41"/>
      <c r="GI159" s="41"/>
      <c r="GJ159" s="41"/>
      <c r="GO159" s="41"/>
      <c r="GT159" s="41"/>
      <c r="GU159" s="43"/>
      <c r="GV159" s="43"/>
      <c r="GW159" s="43"/>
      <c r="GX159" s="44"/>
      <c r="GY159" s="41"/>
      <c r="GZ159" s="45"/>
      <c r="HA159" s="45"/>
      <c r="HB159" s="45"/>
      <c r="HC159" s="45"/>
      <c r="HD159" s="41"/>
      <c r="HE159" s="46"/>
      <c r="HF159" s="46"/>
      <c r="HG159" s="46"/>
      <c r="HH159" s="19"/>
      <c r="HI159" s="41"/>
      <c r="HJ159" s="18"/>
      <c r="HK159" s="47"/>
      <c r="HL159" s="41"/>
      <c r="HP159" s="41"/>
      <c r="HQ159" s="41"/>
      <c r="HR159" s="41"/>
      <c r="HW159" s="41"/>
      <c r="IB159" s="41"/>
      <c r="IC159" s="43"/>
      <c r="ID159" s="43"/>
      <c r="IE159" s="43"/>
      <c r="IF159" s="44"/>
      <c r="IG159" s="41"/>
      <c r="IH159" s="45"/>
      <c r="II159" s="45"/>
      <c r="IJ159" s="45"/>
      <c r="IK159" s="45"/>
      <c r="IL159" s="41"/>
      <c r="IM159" s="46"/>
      <c r="IN159" s="46"/>
      <c r="IO159" s="46"/>
      <c r="IP159" s="19"/>
      <c r="IQ159" s="41"/>
      <c r="IR159" s="18"/>
      <c r="IS159" s="47"/>
      <c r="IT159" s="41"/>
    </row>
    <row r="160" spans="1:254" s="42" customFormat="1" ht="12.75">
      <c r="A160" s="20" t="s">
        <v>466</v>
      </c>
      <c r="B160" s="20"/>
      <c r="C160" s="21"/>
      <c r="D160" s="22">
        <f>IF(MOD(SUM($M160+$T160+$AA160+$AH160+$AO160+$AV160),1)&gt;=0.6,INT(SUM($M160+$T160+$AA160+$AH160+$AO160+$AV160))+1+MOD(SUM($M160+$T160+$AA160+$AH160+$AO160+$AV160),1)-0.6,SUM($M160+$T160+$AA160+$AH160+$AO160+$AV160))</f>
        <v>63.5</v>
      </c>
      <c r="E160" s="23">
        <f>$N160+$U160+$AB160+$AI160+$AP160+$AW160</f>
        <v>11</v>
      </c>
      <c r="F160" s="24">
        <f>$O160+$V160+$AC160+$AJ160+$AQ160+$AX160</f>
        <v>247</v>
      </c>
      <c r="G160" s="23">
        <f>$P160+$W160+$AD160+$AK160+$AR160+$AY160</f>
        <v>16</v>
      </c>
      <c r="H160" s="23">
        <f>$Q160+X160+AE160+AL160+AS160+AZ160</f>
        <v>0</v>
      </c>
      <c r="I160" s="25" t="s">
        <v>467</v>
      </c>
      <c r="J160" s="22">
        <f>IF(G160&lt;&gt;0,F160/G160,"")</f>
        <v>15.4375</v>
      </c>
      <c r="K160" s="22">
        <f>IF(D160&lt;&gt;0,F160/D160,"")</f>
        <v>3.8897637795275593</v>
      </c>
      <c r="L160" s="22">
        <f>IF(G160&lt;&gt;0,(INT(D160)*6+(10*(D160-INT(D160))))/G160,"")</f>
        <v>23.9375</v>
      </c>
      <c r="M160" s="26"/>
      <c r="N160" s="26"/>
      <c r="O160" s="26"/>
      <c r="P160" s="26"/>
      <c r="Q160" s="26"/>
      <c r="R160" s="26"/>
      <c r="S160" s="28">
        <f>IF(P160&lt;&gt;0,O160/P160,"")</f>
      </c>
      <c r="T160" s="29">
        <v>0.5</v>
      </c>
      <c r="U160" s="29">
        <v>0</v>
      </c>
      <c r="V160" s="29">
        <v>2</v>
      </c>
      <c r="W160" s="29">
        <v>1</v>
      </c>
      <c r="X160" s="29"/>
      <c r="Y160" s="30" t="s">
        <v>218</v>
      </c>
      <c r="Z160" s="31">
        <f>IF(W160&lt;&gt;0,V160/W160,"")</f>
        <v>2</v>
      </c>
      <c r="AA160" s="32">
        <v>26</v>
      </c>
      <c r="AB160" s="32">
        <v>0</v>
      </c>
      <c r="AC160" s="32">
        <v>150</v>
      </c>
      <c r="AD160" s="33">
        <v>5</v>
      </c>
      <c r="AE160" s="33"/>
      <c r="AF160" s="33" t="s">
        <v>167</v>
      </c>
      <c r="AG160" s="28">
        <f>IF(AD160&lt;&gt;0,AC160/AD160,"")</f>
        <v>30</v>
      </c>
      <c r="AH160" s="34">
        <v>37</v>
      </c>
      <c r="AI160" s="34">
        <v>11</v>
      </c>
      <c r="AJ160" s="34">
        <v>95</v>
      </c>
      <c r="AK160" s="34">
        <v>10</v>
      </c>
      <c r="AL160" s="34"/>
      <c r="AM160" s="34" t="s">
        <v>467</v>
      </c>
      <c r="AN160" s="35">
        <f>IF(AK160&lt;&gt;0,AJ160/AK160,"")</f>
        <v>9.5</v>
      </c>
      <c r="AO160" s="36"/>
      <c r="AP160" s="36"/>
      <c r="AQ160" s="36"/>
      <c r="AR160" s="36"/>
      <c r="AS160" s="36"/>
      <c r="AT160" s="36"/>
      <c r="AU160" s="37">
        <f>IF(AR160&lt;&gt;0,AQ160/AR160,"")</f>
      </c>
      <c r="AV160" s="38"/>
      <c r="AW160" s="38"/>
      <c r="AX160" s="39"/>
      <c r="AY160" s="40"/>
      <c r="AZ160" s="40"/>
      <c r="BA160" s="40"/>
      <c r="BB160" s="39">
        <f>IF(AY160&lt;&gt;0,AX160/AY160,"")</f>
      </c>
      <c r="BC160" s="41"/>
      <c r="BD160" s="41"/>
      <c r="BI160" s="41"/>
      <c r="BN160" s="41"/>
      <c r="BO160" s="43"/>
      <c r="BP160" s="43"/>
      <c r="BQ160" s="43"/>
      <c r="BR160" s="44"/>
      <c r="BS160" s="41"/>
      <c r="BT160" s="45"/>
      <c r="BU160" s="45"/>
      <c r="BV160" s="45"/>
      <c r="BW160" s="45"/>
      <c r="BX160" s="41"/>
      <c r="BY160" s="46"/>
      <c r="BZ160" s="46"/>
      <c r="CA160" s="46"/>
      <c r="CB160" s="19"/>
      <c r="CC160" s="41"/>
      <c r="CD160" s="18"/>
      <c r="CE160" s="47"/>
      <c r="CF160" s="41"/>
      <c r="CJ160" s="41"/>
      <c r="CK160" s="41"/>
      <c r="CL160" s="41"/>
      <c r="CQ160" s="41"/>
      <c r="CV160" s="41"/>
      <c r="CW160" s="43"/>
      <c r="CX160" s="43"/>
      <c r="CY160" s="43"/>
      <c r="CZ160" s="44"/>
      <c r="DA160" s="41"/>
      <c r="DB160" s="45"/>
      <c r="DC160" s="45"/>
      <c r="DD160" s="45"/>
      <c r="DE160" s="45"/>
      <c r="DF160" s="41"/>
      <c r="DG160" s="46"/>
      <c r="DH160" s="46"/>
      <c r="DI160" s="46"/>
      <c r="DJ160" s="19"/>
      <c r="DK160" s="41"/>
      <c r="DL160" s="18"/>
      <c r="DM160" s="47"/>
      <c r="DN160" s="41"/>
      <c r="DR160" s="41"/>
      <c r="DS160" s="41"/>
      <c r="DT160" s="41"/>
      <c r="DY160" s="41"/>
      <c r="ED160" s="41"/>
      <c r="EE160" s="43"/>
      <c r="EF160" s="43"/>
      <c r="EG160" s="43"/>
      <c r="EH160" s="44"/>
      <c r="EI160" s="41"/>
      <c r="EJ160" s="45"/>
      <c r="EK160" s="45"/>
      <c r="EL160" s="45"/>
      <c r="EM160" s="45"/>
      <c r="EN160" s="41"/>
      <c r="EO160" s="46"/>
      <c r="EP160" s="46"/>
      <c r="EQ160" s="46"/>
      <c r="ER160" s="19"/>
      <c r="ES160" s="41"/>
      <c r="ET160" s="18"/>
      <c r="EU160" s="47"/>
      <c r="EV160" s="41"/>
      <c r="EZ160" s="41"/>
      <c r="FA160" s="41"/>
      <c r="FB160" s="41"/>
      <c r="FG160" s="41"/>
      <c r="FL160" s="41"/>
      <c r="FM160" s="43"/>
      <c r="FN160" s="43"/>
      <c r="FO160" s="43"/>
      <c r="FP160" s="44"/>
      <c r="FQ160" s="41"/>
      <c r="FR160" s="45"/>
      <c r="FS160" s="45"/>
      <c r="FT160" s="45"/>
      <c r="FU160" s="45"/>
      <c r="FV160" s="41"/>
      <c r="FW160" s="46"/>
      <c r="FX160" s="46"/>
      <c r="FY160" s="46"/>
      <c r="FZ160" s="19"/>
      <c r="GA160" s="41"/>
      <c r="GB160" s="18"/>
      <c r="GC160" s="47"/>
      <c r="GD160" s="41"/>
      <c r="GH160" s="41"/>
      <c r="GI160" s="41"/>
      <c r="GJ160" s="41"/>
      <c r="GO160" s="41"/>
      <c r="GT160" s="41"/>
      <c r="GU160" s="43"/>
      <c r="GV160" s="43"/>
      <c r="GW160" s="43"/>
      <c r="GX160" s="44"/>
      <c r="GY160" s="41"/>
      <c r="GZ160" s="45"/>
      <c r="HA160" s="45"/>
      <c r="HB160" s="45"/>
      <c r="HC160" s="45"/>
      <c r="HD160" s="41"/>
      <c r="HE160" s="46"/>
      <c r="HF160" s="46"/>
      <c r="HG160" s="46"/>
      <c r="HH160" s="19"/>
      <c r="HI160" s="41"/>
      <c r="HJ160" s="18"/>
      <c r="HK160" s="47"/>
      <c r="HL160" s="41"/>
      <c r="HP160" s="41"/>
      <c r="HQ160" s="41"/>
      <c r="HR160" s="41"/>
      <c r="HW160" s="41"/>
      <c r="IB160" s="41"/>
      <c r="IC160" s="43"/>
      <c r="ID160" s="43"/>
      <c r="IE160" s="43"/>
      <c r="IF160" s="44"/>
      <c r="IG160" s="41"/>
      <c r="IH160" s="45"/>
      <c r="II160" s="45"/>
      <c r="IJ160" s="45"/>
      <c r="IK160" s="45"/>
      <c r="IL160" s="41"/>
      <c r="IM160" s="46"/>
      <c r="IN160" s="46"/>
      <c r="IO160" s="46"/>
      <c r="IP160" s="19"/>
      <c r="IQ160" s="41"/>
      <c r="IR160" s="18"/>
      <c r="IS160" s="47"/>
      <c r="IT160" s="41"/>
    </row>
    <row r="161" spans="1:254" s="42" customFormat="1" ht="12.75">
      <c r="A161" s="20" t="s">
        <v>468</v>
      </c>
      <c r="B161" s="20"/>
      <c r="C161" s="21"/>
      <c r="D161" s="22">
        <f>IF(MOD(SUM($M161+$T161+$AA161+$AH161+$AO161+$AV161),1)&gt;=0.6,INT(SUM($M161+$T161+$AA161+$AH161+$AO161+$AV161))+1+MOD(SUM($M161+$T161+$AA161+$AH161+$AO161+$AV161),1)-0.6,SUM($M161+$T161+$AA161+$AH161+$AO161+$AV161))</f>
        <v>80.2</v>
      </c>
      <c r="E161" s="23">
        <f>$N161+$U161+$AB161+$AI161+$AP161+$AW161</f>
        <v>11</v>
      </c>
      <c r="F161" s="24">
        <f>$O161+$V161+$AC161+$AJ161+$AQ161+$AX161</f>
        <v>270</v>
      </c>
      <c r="G161" s="23">
        <f>$P161+$W161+$AD161+$AK161+$AR161+$AY161</f>
        <v>22</v>
      </c>
      <c r="H161" s="23">
        <f>$Q161+X161+AE161+AL161+AS161+AZ161</f>
        <v>0</v>
      </c>
      <c r="I161" s="25" t="s">
        <v>469</v>
      </c>
      <c r="J161" s="22">
        <f>IF(G161&lt;&gt;0,F161/G161,"")</f>
        <v>12.272727272727273</v>
      </c>
      <c r="K161" s="22">
        <f>IF(D161&lt;&gt;0,F161/D161,"")</f>
        <v>3.366583541147132</v>
      </c>
      <c r="L161" s="22">
        <f>IF(G161&lt;&gt;0,(INT(D161)*6+(10*(D161-INT(D161))))/G161,"")</f>
        <v>21.90909090909091</v>
      </c>
      <c r="M161" s="26"/>
      <c r="N161" s="26"/>
      <c r="O161" s="26"/>
      <c r="P161" s="26"/>
      <c r="Q161" s="26"/>
      <c r="R161" s="26"/>
      <c r="S161" s="28">
        <f>IF(P161&lt;&gt;0,O161/P161,"")</f>
      </c>
      <c r="T161" s="29">
        <v>80.2</v>
      </c>
      <c r="U161" s="29">
        <v>11</v>
      </c>
      <c r="V161" s="29">
        <v>270</v>
      </c>
      <c r="W161" s="29">
        <v>22</v>
      </c>
      <c r="X161" s="29"/>
      <c r="Y161" s="30" t="s">
        <v>469</v>
      </c>
      <c r="Z161" s="31">
        <f>IF(W161&lt;&gt;0,V161/W161,"")</f>
        <v>12.272727272727273</v>
      </c>
      <c r="AA161" s="32"/>
      <c r="AB161" s="32"/>
      <c r="AC161" s="32"/>
      <c r="AD161" s="33"/>
      <c r="AE161" s="33"/>
      <c r="AF161" s="33"/>
      <c r="AG161" s="28">
        <f>IF(AD161&lt;&gt;0,AC161/AD161,"")</f>
      </c>
      <c r="AH161" s="34"/>
      <c r="AI161" s="34"/>
      <c r="AJ161" s="34"/>
      <c r="AK161" s="34"/>
      <c r="AL161" s="34"/>
      <c r="AM161" s="34"/>
      <c r="AN161" s="35">
        <f>IF(AK161&lt;&gt;0,AJ161/AK161,"")</f>
      </c>
      <c r="AO161" s="36"/>
      <c r="AP161" s="36"/>
      <c r="AQ161" s="36"/>
      <c r="AR161" s="36"/>
      <c r="AS161" s="36"/>
      <c r="AT161" s="36"/>
      <c r="AU161" s="37">
        <f>IF(AR161&lt;&gt;0,AQ161/AR161,"")</f>
      </c>
      <c r="AV161" s="38"/>
      <c r="AW161" s="38"/>
      <c r="AX161" s="39"/>
      <c r="AY161" s="40"/>
      <c r="AZ161" s="40"/>
      <c r="BA161" s="40"/>
      <c r="BB161" s="39">
        <f>IF(AY161&lt;&gt;0,AX161/AY161,"")</f>
      </c>
      <c r="BC161" s="41"/>
      <c r="BD161" s="41"/>
      <c r="BI161" s="41"/>
      <c r="BN161" s="41"/>
      <c r="BO161" s="43"/>
      <c r="BP161" s="43"/>
      <c r="BQ161" s="43"/>
      <c r="BR161" s="44"/>
      <c r="BS161" s="41"/>
      <c r="BT161" s="45"/>
      <c r="BU161" s="45"/>
      <c r="BV161" s="45"/>
      <c r="BW161" s="45"/>
      <c r="BX161" s="41"/>
      <c r="BY161" s="46"/>
      <c r="BZ161" s="46"/>
      <c r="CA161" s="46"/>
      <c r="CB161" s="19"/>
      <c r="CC161" s="41"/>
      <c r="CD161" s="18"/>
      <c r="CE161" s="47"/>
      <c r="CF161" s="41"/>
      <c r="CJ161" s="41"/>
      <c r="CK161" s="41"/>
      <c r="CL161" s="41"/>
      <c r="CQ161" s="41"/>
      <c r="CV161" s="41"/>
      <c r="CW161" s="43"/>
      <c r="CX161" s="43"/>
      <c r="CY161" s="43"/>
      <c r="CZ161" s="44"/>
      <c r="DA161" s="41"/>
      <c r="DB161" s="45"/>
      <c r="DC161" s="45"/>
      <c r="DD161" s="45"/>
      <c r="DE161" s="45"/>
      <c r="DF161" s="41"/>
      <c r="DG161" s="46"/>
      <c r="DH161" s="46"/>
      <c r="DI161" s="46"/>
      <c r="DJ161" s="19"/>
      <c r="DK161" s="41"/>
      <c r="DL161" s="18"/>
      <c r="DM161" s="47"/>
      <c r="DN161" s="41"/>
      <c r="DR161" s="41"/>
      <c r="DS161" s="41"/>
      <c r="DT161" s="41"/>
      <c r="DY161" s="41"/>
      <c r="ED161" s="41"/>
      <c r="EE161" s="43"/>
      <c r="EF161" s="43"/>
      <c r="EG161" s="43"/>
      <c r="EH161" s="44"/>
      <c r="EI161" s="41"/>
      <c r="EJ161" s="45"/>
      <c r="EK161" s="45"/>
      <c r="EL161" s="45"/>
      <c r="EM161" s="45"/>
      <c r="EN161" s="41"/>
      <c r="EO161" s="46"/>
      <c r="EP161" s="46"/>
      <c r="EQ161" s="46"/>
      <c r="ER161" s="19"/>
      <c r="ES161" s="41"/>
      <c r="ET161" s="18"/>
      <c r="EU161" s="47"/>
      <c r="EV161" s="41"/>
      <c r="EZ161" s="41"/>
      <c r="FA161" s="41"/>
      <c r="FB161" s="41"/>
      <c r="FG161" s="41"/>
      <c r="FL161" s="41"/>
      <c r="FM161" s="43"/>
      <c r="FN161" s="43"/>
      <c r="FO161" s="43"/>
      <c r="FP161" s="44"/>
      <c r="FQ161" s="41"/>
      <c r="FR161" s="45"/>
      <c r="FS161" s="45"/>
      <c r="FT161" s="45"/>
      <c r="FU161" s="45"/>
      <c r="FV161" s="41"/>
      <c r="FW161" s="46"/>
      <c r="FX161" s="46"/>
      <c r="FY161" s="46"/>
      <c r="FZ161" s="19"/>
      <c r="GA161" s="41"/>
      <c r="GB161" s="18"/>
      <c r="GC161" s="47"/>
      <c r="GD161" s="41"/>
      <c r="GH161" s="41"/>
      <c r="GI161" s="41"/>
      <c r="GJ161" s="41"/>
      <c r="GO161" s="41"/>
      <c r="GT161" s="41"/>
      <c r="GU161" s="43"/>
      <c r="GV161" s="43"/>
      <c r="GW161" s="43"/>
      <c r="GX161" s="44"/>
      <c r="GY161" s="41"/>
      <c r="GZ161" s="45"/>
      <c r="HA161" s="45"/>
      <c r="HB161" s="45"/>
      <c r="HC161" s="45"/>
      <c r="HD161" s="41"/>
      <c r="HE161" s="46"/>
      <c r="HF161" s="46"/>
      <c r="HG161" s="46"/>
      <c r="HH161" s="19"/>
      <c r="HI161" s="41"/>
      <c r="HJ161" s="18"/>
      <c r="HK161" s="47"/>
      <c r="HL161" s="41"/>
      <c r="HP161" s="41"/>
      <c r="HQ161" s="41"/>
      <c r="HR161" s="41"/>
      <c r="HW161" s="41"/>
      <c r="IB161" s="41"/>
      <c r="IC161" s="43"/>
      <c r="ID161" s="43"/>
      <c r="IE161" s="43"/>
      <c r="IF161" s="44"/>
      <c r="IG161" s="41"/>
      <c r="IH161" s="45"/>
      <c r="II161" s="45"/>
      <c r="IJ161" s="45"/>
      <c r="IK161" s="45"/>
      <c r="IL161" s="41"/>
      <c r="IM161" s="46"/>
      <c r="IN161" s="46"/>
      <c r="IO161" s="46"/>
      <c r="IP161" s="19"/>
      <c r="IQ161" s="41"/>
      <c r="IR161" s="18"/>
      <c r="IS161" s="47"/>
      <c r="IT161" s="41"/>
    </row>
    <row r="162" spans="1:254" s="42" customFormat="1" ht="12.75">
      <c r="A162" s="20" t="s">
        <v>470</v>
      </c>
      <c r="B162" s="20"/>
      <c r="C162" s="21"/>
      <c r="D162" s="22">
        <f>IF(MOD(SUM($M162+$T162+$AA162+$AH162+$AO162+$AV162),1)&gt;=0.6,INT(SUM($M162+$T162+$AA162+$AH162+$AO162+$AV162))+1+MOD(SUM($M162+$T162+$AA162+$AH162+$AO162+$AV162),1)-0.6,SUM($M162+$T162+$AA162+$AH162+$AO162+$AV162))</f>
        <v>4</v>
      </c>
      <c r="E162" s="23">
        <f>$N162+$U162+$AB162+$AI162+$AP162+$AW162</f>
        <v>0</v>
      </c>
      <c r="F162" s="24">
        <f>$O162+$V162+$AC162+$AJ162+$AQ162+$AX162</f>
        <v>20</v>
      </c>
      <c r="G162" s="23">
        <f>$P162+$W162+$AD162+$AK162+$AR162+$AY162</f>
        <v>1</v>
      </c>
      <c r="H162" s="23">
        <f>$Q162+X162+AE162+AL162+AS162+AZ162</f>
        <v>0</v>
      </c>
      <c r="I162" s="25" t="s">
        <v>471</v>
      </c>
      <c r="J162" s="22">
        <f>IF(G162&lt;&gt;0,F162/G162,"")</f>
        <v>20</v>
      </c>
      <c r="K162" s="22">
        <f>IF(D162&lt;&gt;0,F162/D162,"")</f>
        <v>5</v>
      </c>
      <c r="L162" s="22">
        <f>IF(G162&lt;&gt;0,(INT(D162)*6+(10*(D162-INT(D162))))/G162,"")</f>
        <v>24</v>
      </c>
      <c r="M162" s="26"/>
      <c r="N162" s="26"/>
      <c r="O162" s="26"/>
      <c r="P162" s="26"/>
      <c r="Q162" s="26"/>
      <c r="R162" s="26"/>
      <c r="S162" s="28">
        <f>IF(P162&lt;&gt;0,O162/P162,"")</f>
      </c>
      <c r="T162" s="29"/>
      <c r="U162" s="29"/>
      <c r="V162" s="29"/>
      <c r="W162" s="29"/>
      <c r="X162" s="29"/>
      <c r="Y162" s="29"/>
      <c r="Z162" s="31">
        <f>IF(W162&lt;&gt;0,V162/W162,"")</f>
      </c>
      <c r="AA162" s="32"/>
      <c r="AB162" s="32"/>
      <c r="AC162" s="32"/>
      <c r="AD162" s="33"/>
      <c r="AE162" s="33"/>
      <c r="AF162" s="33"/>
      <c r="AG162" s="28">
        <f>IF(AD162&lt;&gt;0,AC162/AD162,"")</f>
      </c>
      <c r="AH162" s="34">
        <v>4</v>
      </c>
      <c r="AI162" s="34">
        <v>0</v>
      </c>
      <c r="AJ162" s="34">
        <v>20</v>
      </c>
      <c r="AK162" s="34">
        <v>1</v>
      </c>
      <c r="AL162" s="34"/>
      <c r="AM162" s="34" t="s">
        <v>471</v>
      </c>
      <c r="AN162" s="35">
        <f>IF(AK162&lt;&gt;0,AJ162/AK162,"")</f>
        <v>20</v>
      </c>
      <c r="AO162" s="36"/>
      <c r="AP162" s="36"/>
      <c r="AQ162" s="36"/>
      <c r="AR162" s="36"/>
      <c r="AS162" s="36"/>
      <c r="AT162" s="36"/>
      <c r="AU162" s="37">
        <f>IF(AR162&lt;&gt;0,AQ162/AR162,"")</f>
      </c>
      <c r="AV162" s="38"/>
      <c r="AW162" s="38"/>
      <c r="AX162" s="39"/>
      <c r="AY162" s="40"/>
      <c r="AZ162" s="40"/>
      <c r="BA162" s="40"/>
      <c r="BB162" s="39">
        <f>IF(AY162&lt;&gt;0,AX162/AY162,"")</f>
      </c>
      <c r="BC162" s="41"/>
      <c r="BD162" s="41"/>
      <c r="BI162" s="41"/>
      <c r="BN162" s="41"/>
      <c r="BO162" s="43"/>
      <c r="BP162" s="43"/>
      <c r="BQ162" s="43"/>
      <c r="BR162" s="44"/>
      <c r="BS162" s="41"/>
      <c r="BT162" s="45"/>
      <c r="BU162" s="45"/>
      <c r="BV162" s="45"/>
      <c r="BW162" s="45"/>
      <c r="BX162" s="41"/>
      <c r="BY162" s="46"/>
      <c r="BZ162" s="46"/>
      <c r="CA162" s="46"/>
      <c r="CB162" s="19"/>
      <c r="CC162" s="41"/>
      <c r="CD162" s="18"/>
      <c r="CE162" s="47"/>
      <c r="CF162" s="41"/>
      <c r="CJ162" s="41"/>
      <c r="CK162" s="41"/>
      <c r="CL162" s="41"/>
      <c r="CQ162" s="41"/>
      <c r="CV162" s="41"/>
      <c r="CW162" s="43"/>
      <c r="CX162" s="43"/>
      <c r="CY162" s="43"/>
      <c r="CZ162" s="44"/>
      <c r="DA162" s="41"/>
      <c r="DB162" s="45"/>
      <c r="DC162" s="45"/>
      <c r="DD162" s="45"/>
      <c r="DE162" s="45"/>
      <c r="DF162" s="41"/>
      <c r="DG162" s="46"/>
      <c r="DH162" s="46"/>
      <c r="DI162" s="46"/>
      <c r="DJ162" s="19"/>
      <c r="DK162" s="41"/>
      <c r="DL162" s="18"/>
      <c r="DM162" s="47"/>
      <c r="DN162" s="41"/>
      <c r="DR162" s="41"/>
      <c r="DS162" s="41"/>
      <c r="DT162" s="41"/>
      <c r="DY162" s="41"/>
      <c r="ED162" s="41"/>
      <c r="EE162" s="43"/>
      <c r="EF162" s="43"/>
      <c r="EG162" s="43"/>
      <c r="EH162" s="44"/>
      <c r="EI162" s="41"/>
      <c r="EJ162" s="45"/>
      <c r="EK162" s="45"/>
      <c r="EL162" s="45"/>
      <c r="EM162" s="45"/>
      <c r="EN162" s="41"/>
      <c r="EO162" s="46"/>
      <c r="EP162" s="46"/>
      <c r="EQ162" s="46"/>
      <c r="ER162" s="19"/>
      <c r="ES162" s="41"/>
      <c r="ET162" s="18"/>
      <c r="EU162" s="47"/>
      <c r="EV162" s="41"/>
      <c r="EZ162" s="41"/>
      <c r="FA162" s="41"/>
      <c r="FB162" s="41"/>
      <c r="FG162" s="41"/>
      <c r="FL162" s="41"/>
      <c r="FM162" s="43"/>
      <c r="FN162" s="43"/>
      <c r="FO162" s="43"/>
      <c r="FP162" s="44"/>
      <c r="FQ162" s="41"/>
      <c r="FR162" s="45"/>
      <c r="FS162" s="45"/>
      <c r="FT162" s="45"/>
      <c r="FU162" s="45"/>
      <c r="FV162" s="41"/>
      <c r="FW162" s="46"/>
      <c r="FX162" s="46"/>
      <c r="FY162" s="46"/>
      <c r="FZ162" s="19"/>
      <c r="GA162" s="41"/>
      <c r="GB162" s="18"/>
      <c r="GC162" s="47"/>
      <c r="GD162" s="41"/>
      <c r="GH162" s="41"/>
      <c r="GI162" s="41"/>
      <c r="GJ162" s="41"/>
      <c r="GO162" s="41"/>
      <c r="GT162" s="41"/>
      <c r="GU162" s="43"/>
      <c r="GV162" s="43"/>
      <c r="GW162" s="43"/>
      <c r="GX162" s="44"/>
      <c r="GY162" s="41"/>
      <c r="GZ162" s="45"/>
      <c r="HA162" s="45"/>
      <c r="HB162" s="45"/>
      <c r="HC162" s="45"/>
      <c r="HD162" s="41"/>
      <c r="HE162" s="46"/>
      <c r="HF162" s="46"/>
      <c r="HG162" s="46"/>
      <c r="HH162" s="19"/>
      <c r="HI162" s="41"/>
      <c r="HJ162" s="18"/>
      <c r="HK162" s="47"/>
      <c r="HL162" s="41"/>
      <c r="HP162" s="41"/>
      <c r="HQ162" s="41"/>
      <c r="HR162" s="41"/>
      <c r="HW162" s="41"/>
      <c r="IB162" s="41"/>
      <c r="IC162" s="43"/>
      <c r="ID162" s="43"/>
      <c r="IE162" s="43"/>
      <c r="IF162" s="44"/>
      <c r="IG162" s="41"/>
      <c r="IH162" s="45"/>
      <c r="II162" s="45"/>
      <c r="IJ162" s="45"/>
      <c r="IK162" s="45"/>
      <c r="IL162" s="41"/>
      <c r="IM162" s="46"/>
      <c r="IN162" s="46"/>
      <c r="IO162" s="46"/>
      <c r="IP162" s="19"/>
      <c r="IQ162" s="41"/>
      <c r="IR162" s="18"/>
      <c r="IS162" s="47"/>
      <c r="IT162" s="41"/>
    </row>
    <row r="163" spans="1:254" s="42" customFormat="1" ht="12.75">
      <c r="A163" s="20" t="s">
        <v>472</v>
      </c>
      <c r="B163" s="20"/>
      <c r="C163" s="63"/>
      <c r="D163" s="22">
        <f>IF(MOD(SUM($M163+$T163+$AA163+$AH163+$AO163+$AV163),1)&gt;=0.6,INT(SUM($M163+$T163+$AA163+$AH163+$AO163+$AV163))+1+MOD(SUM($M163+$T163+$AA163+$AH163+$AO163+$AV163),1)-0.6,SUM($M163+$T163+$AA163+$AH163+$AO163+$AV163))</f>
        <v>65</v>
      </c>
      <c r="E163" s="23">
        <f>$N163+$U163+$AB163+$AI163+$AP163+$AW163</f>
        <v>4</v>
      </c>
      <c r="F163" s="24">
        <f>$O163+$V163+$AC163+$AJ163+$AQ163+$AX163</f>
        <v>252</v>
      </c>
      <c r="G163" s="23">
        <f>$P163+$W163+$AD163+$AK163+$AR163+$AY163</f>
        <v>4</v>
      </c>
      <c r="H163" s="23">
        <f>$Q163+X163+AE163+AL163+AS163+AZ163</f>
        <v>0</v>
      </c>
      <c r="I163" s="25" t="s">
        <v>473</v>
      </c>
      <c r="J163" s="22">
        <f>IF(G163&lt;&gt;0,F163/G163,"")</f>
        <v>63</v>
      </c>
      <c r="K163" s="22">
        <f>IF(D163&lt;&gt;0,F163/D163,"")</f>
        <v>3.876923076923077</v>
      </c>
      <c r="L163" s="22">
        <f>IF(G163&lt;&gt;0,(INT(D163)*6+(10*(D163-INT(D163))))/G163,"")</f>
        <v>97.5</v>
      </c>
      <c r="M163" s="26">
        <v>65</v>
      </c>
      <c r="N163" s="26">
        <v>4</v>
      </c>
      <c r="O163" s="26">
        <v>252</v>
      </c>
      <c r="P163" s="26">
        <v>4</v>
      </c>
      <c r="Q163" s="26"/>
      <c r="R163" s="27" t="s">
        <v>473</v>
      </c>
      <c r="S163" s="28">
        <f>IF(P163&lt;&gt;0,O163/P163,"")</f>
        <v>63</v>
      </c>
      <c r="T163" s="29"/>
      <c r="U163" s="29"/>
      <c r="V163" s="29"/>
      <c r="W163" s="29"/>
      <c r="X163" s="29"/>
      <c r="Y163" s="29"/>
      <c r="Z163" s="31">
        <f>IF(W163&lt;&gt;0,V163/W163,"")</f>
      </c>
      <c r="AA163" s="26"/>
      <c r="AB163" s="26"/>
      <c r="AC163" s="26"/>
      <c r="AD163" s="26"/>
      <c r="AE163" s="26"/>
      <c r="AF163" s="26"/>
      <c r="AG163" s="28">
        <f>IF(AD163&lt;&gt;0,AC163/AD163,"")</f>
      </c>
      <c r="AH163" s="64"/>
      <c r="AI163" s="64"/>
      <c r="AJ163" s="64"/>
      <c r="AK163" s="64"/>
      <c r="AL163" s="64"/>
      <c r="AM163" s="64"/>
      <c r="AN163" s="35">
        <f>IF(AK163&lt;&gt;0,AJ163/AK163,"")</f>
      </c>
      <c r="AO163" s="36"/>
      <c r="AP163" s="36"/>
      <c r="AQ163" s="36"/>
      <c r="AR163" s="36"/>
      <c r="AS163" s="36"/>
      <c r="AT163" s="36"/>
      <c r="AU163" s="37">
        <f>IF(AR163&lt;&gt;0,AQ163/AR163,"")</f>
      </c>
      <c r="AV163" s="38"/>
      <c r="AW163" s="38"/>
      <c r="AX163" s="39"/>
      <c r="AY163" s="40"/>
      <c r="AZ163" s="40"/>
      <c r="BA163" s="40"/>
      <c r="BB163" s="39">
        <f>IF(AY163&lt;&gt;0,AX163/AY163,"")</f>
      </c>
      <c r="BC163" s="41"/>
      <c r="BD163" s="41"/>
      <c r="BI163" s="41"/>
      <c r="BN163" s="41"/>
      <c r="BO163" s="43"/>
      <c r="BP163" s="43"/>
      <c r="BQ163" s="43"/>
      <c r="BR163" s="44"/>
      <c r="BS163" s="41"/>
      <c r="BT163" s="45"/>
      <c r="BU163" s="45"/>
      <c r="BV163" s="45"/>
      <c r="BW163" s="45"/>
      <c r="BX163" s="41"/>
      <c r="BY163" s="46"/>
      <c r="BZ163" s="46"/>
      <c r="CA163" s="46"/>
      <c r="CB163" s="19"/>
      <c r="CC163" s="41"/>
      <c r="CD163" s="18"/>
      <c r="CE163" s="47"/>
      <c r="CF163" s="41"/>
      <c r="CJ163" s="41"/>
      <c r="CK163" s="41"/>
      <c r="CL163" s="41"/>
      <c r="CQ163" s="41"/>
      <c r="CV163" s="41"/>
      <c r="CW163" s="43"/>
      <c r="CX163" s="43"/>
      <c r="CY163" s="43"/>
      <c r="CZ163" s="44"/>
      <c r="DA163" s="41"/>
      <c r="DB163" s="45"/>
      <c r="DC163" s="45"/>
      <c r="DD163" s="45"/>
      <c r="DE163" s="45"/>
      <c r="DF163" s="41"/>
      <c r="DG163" s="46"/>
      <c r="DH163" s="46"/>
      <c r="DI163" s="46"/>
      <c r="DJ163" s="19"/>
      <c r="DK163" s="41"/>
      <c r="DL163" s="18"/>
      <c r="DM163" s="47"/>
      <c r="DN163" s="41"/>
      <c r="DR163" s="41"/>
      <c r="DS163" s="41"/>
      <c r="DT163" s="41"/>
      <c r="DY163" s="41"/>
      <c r="ED163" s="41"/>
      <c r="EE163" s="43"/>
      <c r="EF163" s="43"/>
      <c r="EG163" s="43"/>
      <c r="EH163" s="44"/>
      <c r="EI163" s="41"/>
      <c r="EJ163" s="45"/>
      <c r="EK163" s="45"/>
      <c r="EL163" s="45"/>
      <c r="EM163" s="45"/>
      <c r="EN163" s="41"/>
      <c r="EO163" s="46"/>
      <c r="EP163" s="46"/>
      <c r="EQ163" s="46"/>
      <c r="ER163" s="19"/>
      <c r="ES163" s="41"/>
      <c r="ET163" s="18"/>
      <c r="EU163" s="47"/>
      <c r="EV163" s="41"/>
      <c r="EZ163" s="41"/>
      <c r="FA163" s="41"/>
      <c r="FB163" s="41"/>
      <c r="FG163" s="41"/>
      <c r="FL163" s="41"/>
      <c r="FM163" s="43"/>
      <c r="FN163" s="43"/>
      <c r="FO163" s="43"/>
      <c r="FP163" s="44"/>
      <c r="FQ163" s="41"/>
      <c r="FR163" s="45"/>
      <c r="FS163" s="45"/>
      <c r="FT163" s="45"/>
      <c r="FU163" s="45"/>
      <c r="FV163" s="41"/>
      <c r="FW163" s="46"/>
      <c r="FX163" s="46"/>
      <c r="FY163" s="46"/>
      <c r="FZ163" s="19"/>
      <c r="GA163" s="41"/>
      <c r="GB163" s="18"/>
      <c r="GC163" s="47"/>
      <c r="GD163" s="41"/>
      <c r="GH163" s="41"/>
      <c r="GI163" s="41"/>
      <c r="GJ163" s="41"/>
      <c r="GO163" s="41"/>
      <c r="GT163" s="41"/>
      <c r="GU163" s="43"/>
      <c r="GV163" s="43"/>
      <c r="GW163" s="43"/>
      <c r="GX163" s="44"/>
      <c r="GY163" s="41"/>
      <c r="GZ163" s="45"/>
      <c r="HA163" s="45"/>
      <c r="HB163" s="45"/>
      <c r="HC163" s="45"/>
      <c r="HD163" s="41"/>
      <c r="HE163" s="46"/>
      <c r="HF163" s="46"/>
      <c r="HG163" s="46"/>
      <c r="HH163" s="19"/>
      <c r="HI163" s="41"/>
      <c r="HJ163" s="18"/>
      <c r="HK163" s="47"/>
      <c r="HL163" s="41"/>
      <c r="HP163" s="41"/>
      <c r="HQ163" s="41"/>
      <c r="HR163" s="41"/>
      <c r="HW163" s="41"/>
      <c r="IB163" s="41"/>
      <c r="IC163" s="43"/>
      <c r="ID163" s="43"/>
      <c r="IE163" s="43"/>
      <c r="IF163" s="44"/>
      <c r="IG163" s="41"/>
      <c r="IH163" s="45"/>
      <c r="II163" s="45"/>
      <c r="IJ163" s="45"/>
      <c r="IK163" s="45"/>
      <c r="IL163" s="41"/>
      <c r="IM163" s="46"/>
      <c r="IN163" s="46"/>
      <c r="IO163" s="46"/>
      <c r="IP163" s="19"/>
      <c r="IQ163" s="41"/>
      <c r="IR163" s="18"/>
      <c r="IS163" s="47"/>
      <c r="IT163" s="41"/>
    </row>
    <row r="164" spans="1:254" s="42" customFormat="1" ht="12.75">
      <c r="A164" s="20" t="s">
        <v>474</v>
      </c>
      <c r="B164" s="20"/>
      <c r="C164" s="21"/>
      <c r="D164" s="22">
        <f>IF(MOD(SUM($M164+$T164+$AA164+$AH164+$AO164+$AV164),1)&gt;=0.6,INT(SUM($M164+$T164+$AA164+$AH164+$AO164+$AV164))+1+MOD(SUM($M164+$T164+$AA164+$AH164+$AO164+$AV164),1)-0.6,SUM($M164+$T164+$AA164+$AH164+$AO164+$AV164))</f>
        <v>4</v>
      </c>
      <c r="E164" s="23">
        <f>$N164+$U164+$AB164+$AI164+$AP164+$AW164</f>
        <v>0</v>
      </c>
      <c r="F164" s="24">
        <f>$O164+$V164+$AC164+$AJ164+$AQ164+$AX164</f>
        <v>29</v>
      </c>
      <c r="G164" s="23">
        <f>$P164+$W164+$AD164+$AK164+$AR164+$AY164</f>
        <v>0</v>
      </c>
      <c r="H164" s="23">
        <f>$Q164+X164+AE164+AL164+AS164+AZ164</f>
        <v>0</v>
      </c>
      <c r="I164" s="25" t="s">
        <v>475</v>
      </c>
      <c r="J164" s="22">
        <f>IF(G164&lt;&gt;0,F164/G164,"")</f>
      </c>
      <c r="K164" s="22">
        <f>IF(D164&lt;&gt;0,F164/D164,"")</f>
        <v>7.25</v>
      </c>
      <c r="L164" s="22">
        <f>IF(G164&lt;&gt;0,(INT(D164)*6+(10*(D164-INT(D164))))/G164,"")</f>
      </c>
      <c r="M164" s="26"/>
      <c r="N164" s="26"/>
      <c r="O164" s="26"/>
      <c r="P164" s="26"/>
      <c r="Q164" s="26"/>
      <c r="R164" s="26"/>
      <c r="S164" s="28">
        <f>IF(P164&lt;&gt;0,O164/P164,"")</f>
      </c>
      <c r="T164" s="29"/>
      <c r="U164" s="29"/>
      <c r="V164" s="29"/>
      <c r="W164" s="29"/>
      <c r="X164" s="29"/>
      <c r="Y164" s="29"/>
      <c r="Z164" s="31">
        <f>IF(W164&lt;&gt;0,V164/W164,"")</f>
      </c>
      <c r="AA164" s="32"/>
      <c r="AB164" s="32"/>
      <c r="AC164" s="32"/>
      <c r="AD164" s="33"/>
      <c r="AE164" s="33"/>
      <c r="AF164" s="33"/>
      <c r="AG164" s="28">
        <f>IF(AD164&lt;&gt;0,AC164/AD164,"")</f>
      </c>
      <c r="AH164" s="34">
        <v>4</v>
      </c>
      <c r="AI164" s="34">
        <v>0</v>
      </c>
      <c r="AJ164" s="34">
        <v>29</v>
      </c>
      <c r="AK164" s="34">
        <v>0</v>
      </c>
      <c r="AL164" s="34"/>
      <c r="AM164" s="34" t="s">
        <v>475</v>
      </c>
      <c r="AN164" s="35">
        <f>IF(AK164&lt;&gt;0,AJ164/AK164,"")</f>
      </c>
      <c r="AO164" s="36"/>
      <c r="AP164" s="36"/>
      <c r="AQ164" s="36"/>
      <c r="AR164" s="36"/>
      <c r="AS164" s="36"/>
      <c r="AT164" s="36"/>
      <c r="AU164" s="37">
        <f>IF(AR164&lt;&gt;0,AQ164/AR164,"")</f>
      </c>
      <c r="AV164" s="38"/>
      <c r="AW164" s="38"/>
      <c r="AX164" s="39"/>
      <c r="AY164" s="40"/>
      <c r="AZ164" s="40"/>
      <c r="BA164" s="40"/>
      <c r="BB164" s="39">
        <f>IF(AY164&lt;&gt;0,AX164/AY164,"")</f>
      </c>
      <c r="BC164" s="41"/>
      <c r="BD164" s="41"/>
      <c r="BI164" s="41"/>
      <c r="BN164" s="41"/>
      <c r="BO164" s="43"/>
      <c r="BP164" s="43"/>
      <c r="BQ164" s="43"/>
      <c r="BR164" s="44"/>
      <c r="BS164" s="41"/>
      <c r="BT164" s="45"/>
      <c r="BU164" s="45"/>
      <c r="BV164" s="45"/>
      <c r="BW164" s="45"/>
      <c r="BX164" s="41"/>
      <c r="BY164" s="46"/>
      <c r="BZ164" s="46"/>
      <c r="CA164" s="46"/>
      <c r="CB164" s="19"/>
      <c r="CC164" s="41"/>
      <c r="CD164" s="18"/>
      <c r="CE164" s="47"/>
      <c r="CF164" s="41"/>
      <c r="CJ164" s="41"/>
      <c r="CK164" s="41"/>
      <c r="CL164" s="41"/>
      <c r="CQ164" s="41"/>
      <c r="CV164" s="41"/>
      <c r="CW164" s="43"/>
      <c r="CX164" s="43"/>
      <c r="CY164" s="43"/>
      <c r="CZ164" s="44"/>
      <c r="DA164" s="41"/>
      <c r="DB164" s="45"/>
      <c r="DC164" s="45"/>
      <c r="DD164" s="45"/>
      <c r="DE164" s="45"/>
      <c r="DF164" s="41"/>
      <c r="DG164" s="46"/>
      <c r="DH164" s="46"/>
      <c r="DI164" s="46"/>
      <c r="DJ164" s="19"/>
      <c r="DK164" s="41"/>
      <c r="DL164" s="18"/>
      <c r="DM164" s="47"/>
      <c r="DN164" s="41"/>
      <c r="DR164" s="41"/>
      <c r="DS164" s="41"/>
      <c r="DT164" s="41"/>
      <c r="DY164" s="41"/>
      <c r="ED164" s="41"/>
      <c r="EE164" s="43"/>
      <c r="EF164" s="43"/>
      <c r="EG164" s="43"/>
      <c r="EH164" s="44"/>
      <c r="EI164" s="41"/>
      <c r="EJ164" s="45"/>
      <c r="EK164" s="45"/>
      <c r="EL164" s="45"/>
      <c r="EM164" s="45"/>
      <c r="EN164" s="41"/>
      <c r="EO164" s="46"/>
      <c r="EP164" s="46"/>
      <c r="EQ164" s="46"/>
      <c r="ER164" s="19"/>
      <c r="ES164" s="41"/>
      <c r="ET164" s="18"/>
      <c r="EU164" s="47"/>
      <c r="EV164" s="41"/>
      <c r="EZ164" s="41"/>
      <c r="FA164" s="41"/>
      <c r="FB164" s="41"/>
      <c r="FG164" s="41"/>
      <c r="FL164" s="41"/>
      <c r="FM164" s="43"/>
      <c r="FN164" s="43"/>
      <c r="FO164" s="43"/>
      <c r="FP164" s="44"/>
      <c r="FQ164" s="41"/>
      <c r="FR164" s="45"/>
      <c r="FS164" s="45"/>
      <c r="FT164" s="45"/>
      <c r="FU164" s="45"/>
      <c r="FV164" s="41"/>
      <c r="FW164" s="46"/>
      <c r="FX164" s="46"/>
      <c r="FY164" s="46"/>
      <c r="FZ164" s="19"/>
      <c r="GA164" s="41"/>
      <c r="GB164" s="18"/>
      <c r="GC164" s="47"/>
      <c r="GD164" s="41"/>
      <c r="GH164" s="41"/>
      <c r="GI164" s="41"/>
      <c r="GJ164" s="41"/>
      <c r="GO164" s="41"/>
      <c r="GT164" s="41"/>
      <c r="GU164" s="43"/>
      <c r="GV164" s="43"/>
      <c r="GW164" s="43"/>
      <c r="GX164" s="44"/>
      <c r="GY164" s="41"/>
      <c r="GZ164" s="45"/>
      <c r="HA164" s="45"/>
      <c r="HB164" s="45"/>
      <c r="HC164" s="45"/>
      <c r="HD164" s="41"/>
      <c r="HE164" s="46"/>
      <c r="HF164" s="46"/>
      <c r="HG164" s="46"/>
      <c r="HH164" s="19"/>
      <c r="HI164" s="41"/>
      <c r="HJ164" s="18"/>
      <c r="HK164" s="47"/>
      <c r="HL164" s="41"/>
      <c r="HP164" s="41"/>
      <c r="HQ164" s="41"/>
      <c r="HR164" s="41"/>
      <c r="HW164" s="41"/>
      <c r="IB164" s="41"/>
      <c r="IC164" s="43"/>
      <c r="ID164" s="43"/>
      <c r="IE164" s="43"/>
      <c r="IF164" s="44"/>
      <c r="IG164" s="41"/>
      <c r="IH164" s="45"/>
      <c r="II164" s="45"/>
      <c r="IJ164" s="45"/>
      <c r="IK164" s="45"/>
      <c r="IL164" s="41"/>
      <c r="IM164" s="46"/>
      <c r="IN164" s="46"/>
      <c r="IO164" s="46"/>
      <c r="IP164" s="19"/>
      <c r="IQ164" s="41"/>
      <c r="IR164" s="18"/>
      <c r="IS164" s="47"/>
      <c r="IT164" s="41"/>
    </row>
    <row r="165" spans="1:254" s="42" customFormat="1" ht="12.75">
      <c r="A165" s="20" t="s">
        <v>476</v>
      </c>
      <c r="B165" s="20"/>
      <c r="C165" s="21">
        <v>570</v>
      </c>
      <c r="D165" s="22">
        <f>IF(MOD(SUM($M165+$T165+$AA165+$AH165+$AO165+$AV165),1)&gt;=0.6,INT(SUM($M165+$T165+$AA165+$AH165+$AO165+$AV165))+1+MOD(SUM($M165+$T165+$AA165+$AH165+$AO165+$AV165),1)-0.6,SUM($M165+$T165+$AA165+$AH165+$AO165+$AV165))</f>
        <v>1</v>
      </c>
      <c r="E165" s="23">
        <f>$N165+$U165+$AB165+$AI165+$AP165+$AW165</f>
        <v>0</v>
      </c>
      <c r="F165" s="24">
        <f>$O165+$V165+$AC165+$AJ165+$AQ165+$AX165</f>
        <v>5</v>
      </c>
      <c r="G165" s="23">
        <f>$P165+$W165+$AD165+$AK165+$AR165+$AY165</f>
        <v>0</v>
      </c>
      <c r="H165" s="23">
        <f>$Q165+X165+AE165+AL165+AS165+AZ165</f>
        <v>0</v>
      </c>
      <c r="I165" s="25" t="s">
        <v>315</v>
      </c>
      <c r="J165" s="22">
        <f>IF(G165&lt;&gt;0,F165/G165,"")</f>
      </c>
      <c r="K165" s="22">
        <f>IF(D165&lt;&gt;0,F165/D165,"")</f>
        <v>5</v>
      </c>
      <c r="L165" s="22">
        <f>IF(G165&lt;&gt;0,(INT(D165)*6+(10*(D165-INT(D165))))/G165,"")</f>
      </c>
      <c r="M165" s="26"/>
      <c r="N165" s="26"/>
      <c r="O165" s="26"/>
      <c r="P165" s="26"/>
      <c r="Q165" s="26"/>
      <c r="R165" s="26"/>
      <c r="S165" s="28">
        <f>IF(P165&lt;&gt;0,O165/P165,"")</f>
      </c>
      <c r="T165" s="29"/>
      <c r="U165" s="29"/>
      <c r="V165" s="29"/>
      <c r="W165" s="29"/>
      <c r="X165" s="29"/>
      <c r="Y165" s="29"/>
      <c r="Z165" s="31">
        <f>IF(W165&lt;&gt;0,V165/W165,"")</f>
      </c>
      <c r="AA165" s="32"/>
      <c r="AB165" s="32"/>
      <c r="AC165" s="32"/>
      <c r="AD165" s="33"/>
      <c r="AE165" s="33"/>
      <c r="AF165" s="33"/>
      <c r="AG165" s="28">
        <f>IF(AD165&lt;&gt;0,AC165/AD165,"")</f>
      </c>
      <c r="AH165" s="34">
        <v>1</v>
      </c>
      <c r="AI165" s="34">
        <v>0</v>
      </c>
      <c r="AJ165" s="34">
        <v>5</v>
      </c>
      <c r="AK165" s="34">
        <v>0</v>
      </c>
      <c r="AL165" s="34"/>
      <c r="AM165" s="34" t="s">
        <v>315</v>
      </c>
      <c r="AN165" s="35">
        <f>IF(AK165&lt;&gt;0,AJ165/AK165,"")</f>
      </c>
      <c r="AO165" s="36"/>
      <c r="AP165" s="36"/>
      <c r="AQ165" s="36"/>
      <c r="AR165" s="36"/>
      <c r="AS165" s="36"/>
      <c r="AT165" s="36"/>
      <c r="AU165" s="37">
        <f>IF(AR165&lt;&gt;0,AQ165/AR165,"")</f>
      </c>
      <c r="AV165" s="38"/>
      <c r="AW165" s="38"/>
      <c r="AX165" s="39"/>
      <c r="AY165" s="40"/>
      <c r="AZ165" s="40"/>
      <c r="BA165" s="40"/>
      <c r="BB165" s="39">
        <f>IF(AY165&lt;&gt;0,AX165/AY165,"")</f>
      </c>
      <c r="BC165" s="41"/>
      <c r="BD165" s="41"/>
      <c r="BI165" s="41"/>
      <c r="BN165" s="41"/>
      <c r="BO165" s="43"/>
      <c r="BP165" s="43"/>
      <c r="BQ165" s="43"/>
      <c r="BR165" s="44"/>
      <c r="BS165" s="41"/>
      <c r="BT165" s="45"/>
      <c r="BU165" s="45"/>
      <c r="BV165" s="45"/>
      <c r="BW165" s="45"/>
      <c r="BX165" s="41"/>
      <c r="BY165" s="46"/>
      <c r="BZ165" s="46"/>
      <c r="CA165" s="46"/>
      <c r="CB165" s="19"/>
      <c r="CC165" s="41"/>
      <c r="CD165" s="18"/>
      <c r="CE165" s="47"/>
      <c r="CF165" s="41"/>
      <c r="CJ165" s="41"/>
      <c r="CK165" s="41"/>
      <c r="CL165" s="41"/>
      <c r="CQ165" s="41"/>
      <c r="CV165" s="41"/>
      <c r="CW165" s="43"/>
      <c r="CX165" s="43"/>
      <c r="CY165" s="43"/>
      <c r="CZ165" s="44"/>
      <c r="DA165" s="41"/>
      <c r="DB165" s="45"/>
      <c r="DC165" s="45"/>
      <c r="DD165" s="45"/>
      <c r="DE165" s="45"/>
      <c r="DF165" s="41"/>
      <c r="DG165" s="46"/>
      <c r="DH165" s="46"/>
      <c r="DI165" s="46"/>
      <c r="DJ165" s="19"/>
      <c r="DK165" s="41"/>
      <c r="DL165" s="18"/>
      <c r="DM165" s="47"/>
      <c r="DN165" s="41"/>
      <c r="DR165" s="41"/>
      <c r="DS165" s="41"/>
      <c r="DT165" s="41"/>
      <c r="DY165" s="41"/>
      <c r="ED165" s="41"/>
      <c r="EE165" s="43"/>
      <c r="EF165" s="43"/>
      <c r="EG165" s="43"/>
      <c r="EH165" s="44"/>
      <c r="EI165" s="41"/>
      <c r="EJ165" s="45"/>
      <c r="EK165" s="45"/>
      <c r="EL165" s="45"/>
      <c r="EM165" s="45"/>
      <c r="EN165" s="41"/>
      <c r="EO165" s="46"/>
      <c r="EP165" s="46"/>
      <c r="EQ165" s="46"/>
      <c r="ER165" s="19"/>
      <c r="ES165" s="41"/>
      <c r="ET165" s="18"/>
      <c r="EU165" s="47"/>
      <c r="EV165" s="41"/>
      <c r="EZ165" s="41"/>
      <c r="FA165" s="41"/>
      <c r="FB165" s="41"/>
      <c r="FG165" s="41"/>
      <c r="FL165" s="41"/>
      <c r="FM165" s="43"/>
      <c r="FN165" s="43"/>
      <c r="FO165" s="43"/>
      <c r="FP165" s="44"/>
      <c r="FQ165" s="41"/>
      <c r="FR165" s="45"/>
      <c r="FS165" s="45"/>
      <c r="FT165" s="45"/>
      <c r="FU165" s="45"/>
      <c r="FV165" s="41"/>
      <c r="FW165" s="46"/>
      <c r="FX165" s="46"/>
      <c r="FY165" s="46"/>
      <c r="FZ165" s="19"/>
      <c r="GA165" s="41"/>
      <c r="GB165" s="18"/>
      <c r="GC165" s="47"/>
      <c r="GD165" s="41"/>
      <c r="GH165" s="41"/>
      <c r="GI165" s="41"/>
      <c r="GJ165" s="41"/>
      <c r="GO165" s="41"/>
      <c r="GT165" s="41"/>
      <c r="GU165" s="43"/>
      <c r="GV165" s="43"/>
      <c r="GW165" s="43"/>
      <c r="GX165" s="44"/>
      <c r="GY165" s="41"/>
      <c r="GZ165" s="45"/>
      <c r="HA165" s="45"/>
      <c r="HB165" s="45"/>
      <c r="HC165" s="45"/>
      <c r="HD165" s="41"/>
      <c r="HE165" s="46"/>
      <c r="HF165" s="46"/>
      <c r="HG165" s="46"/>
      <c r="HH165" s="19"/>
      <c r="HI165" s="41"/>
      <c r="HJ165" s="18"/>
      <c r="HK165" s="47"/>
      <c r="HL165" s="41"/>
      <c r="HP165" s="41"/>
      <c r="HQ165" s="41"/>
      <c r="HR165" s="41"/>
      <c r="HW165" s="41"/>
      <c r="IB165" s="41"/>
      <c r="IC165" s="43"/>
      <c r="ID165" s="43"/>
      <c r="IE165" s="43"/>
      <c r="IF165" s="44"/>
      <c r="IG165" s="41"/>
      <c r="IH165" s="45"/>
      <c r="II165" s="45"/>
      <c r="IJ165" s="45"/>
      <c r="IK165" s="45"/>
      <c r="IL165" s="41"/>
      <c r="IM165" s="46"/>
      <c r="IN165" s="46"/>
      <c r="IO165" s="46"/>
      <c r="IP165" s="19"/>
      <c r="IQ165" s="41"/>
      <c r="IR165" s="18"/>
      <c r="IS165" s="47"/>
      <c r="IT165" s="41"/>
    </row>
    <row r="166" spans="1:254" s="42" customFormat="1" ht="12.75">
      <c r="A166" s="20" t="s">
        <v>477</v>
      </c>
      <c r="B166" s="20"/>
      <c r="C166" s="21"/>
      <c r="D166" s="22">
        <f>IF(MOD(SUM($M166+$T166+$AA166+$AH166+$AO166+$AV166),1)&gt;=0.6,INT(SUM($M166+$T166+$AA166+$AH166+$AO166+$AV166))+1+MOD(SUM($M166+$T166+$AA166+$AH166+$AO166+$AV166),1)-0.6,SUM($M166+$T166+$AA166+$AH166+$AO166+$AV166))</f>
        <v>2.2</v>
      </c>
      <c r="E166" s="23">
        <f>$N166+$U166+$AB166+$AI166+$AP166+$AW166</f>
        <v>0</v>
      </c>
      <c r="F166" s="24">
        <f>$O166+$V166+$AC166+$AJ166+$AQ166+$AX166</f>
        <v>19</v>
      </c>
      <c r="G166" s="23">
        <f>$P166+$W166+$AD166+$AK166+$AR166+$AY166</f>
        <v>1</v>
      </c>
      <c r="H166" s="23">
        <f>$Q166+X166+AE166+AL166+AS166+AZ166</f>
        <v>0</v>
      </c>
      <c r="I166" s="25" t="s">
        <v>478</v>
      </c>
      <c r="J166" s="22">
        <f>IF(G166&lt;&gt;0,F166/G166,"")</f>
        <v>19</v>
      </c>
      <c r="K166" s="22">
        <f>IF(D166&lt;&gt;0,F166/D166,"")</f>
        <v>8.636363636363635</v>
      </c>
      <c r="L166" s="22">
        <f>IF(G166&lt;&gt;0,(INT(D166)*6+(10*(D166-INT(D166))))/G166,"")</f>
        <v>14.000000000000002</v>
      </c>
      <c r="M166" s="26"/>
      <c r="N166" s="26"/>
      <c r="O166" s="26"/>
      <c r="P166" s="26"/>
      <c r="Q166" s="26"/>
      <c r="R166" s="26"/>
      <c r="S166" s="28">
        <f>IF(P166&lt;&gt;0,O166/P166,"")</f>
      </c>
      <c r="T166" s="29"/>
      <c r="U166" s="29"/>
      <c r="V166" s="29"/>
      <c r="W166" s="29"/>
      <c r="X166" s="29"/>
      <c r="Y166" s="29"/>
      <c r="Z166" s="31">
        <f>IF(W166&lt;&gt;0,V166/W166,"")</f>
      </c>
      <c r="AA166" s="32"/>
      <c r="AB166" s="32"/>
      <c r="AC166" s="32"/>
      <c r="AD166" s="33"/>
      <c r="AE166" s="33"/>
      <c r="AF166" s="33"/>
      <c r="AG166" s="28">
        <f>IF(AD166&lt;&gt;0,AC166/AD166,"")</f>
      </c>
      <c r="AH166" s="34">
        <v>2.2</v>
      </c>
      <c r="AI166" s="34">
        <v>0</v>
      </c>
      <c r="AJ166" s="34">
        <v>19</v>
      </c>
      <c r="AK166" s="34">
        <v>1</v>
      </c>
      <c r="AL166" s="34"/>
      <c r="AM166" s="34" t="s">
        <v>479</v>
      </c>
      <c r="AN166" s="35">
        <f>IF(AK166&lt;&gt;0,AJ166/AK166,"")</f>
        <v>19</v>
      </c>
      <c r="AO166" s="36"/>
      <c r="AP166" s="36"/>
      <c r="AQ166" s="36"/>
      <c r="AR166" s="36"/>
      <c r="AS166" s="36"/>
      <c r="AT166" s="36"/>
      <c r="AU166" s="37">
        <f>IF(AR166&lt;&gt;0,AQ166/AR166,"")</f>
      </c>
      <c r="AV166" s="38"/>
      <c r="AW166" s="38"/>
      <c r="AX166" s="39"/>
      <c r="AY166" s="40"/>
      <c r="AZ166" s="40"/>
      <c r="BA166" s="40"/>
      <c r="BB166" s="39">
        <f>IF(AY166&lt;&gt;0,AX166/AY166,"")</f>
      </c>
      <c r="BC166" s="41"/>
      <c r="BD166" s="41"/>
      <c r="BI166" s="41"/>
      <c r="BN166" s="41"/>
      <c r="BO166" s="43"/>
      <c r="BP166" s="43"/>
      <c r="BQ166" s="43"/>
      <c r="BR166" s="44"/>
      <c r="BS166" s="41"/>
      <c r="BT166" s="45"/>
      <c r="BU166" s="45"/>
      <c r="BV166" s="45"/>
      <c r="BW166" s="45"/>
      <c r="BX166" s="41"/>
      <c r="BY166" s="46"/>
      <c r="BZ166" s="46"/>
      <c r="CA166" s="46"/>
      <c r="CB166" s="19"/>
      <c r="CC166" s="41"/>
      <c r="CD166" s="18"/>
      <c r="CE166" s="47"/>
      <c r="CF166" s="41"/>
      <c r="CJ166" s="41"/>
      <c r="CK166" s="41"/>
      <c r="CL166" s="41"/>
      <c r="CQ166" s="41"/>
      <c r="CV166" s="41"/>
      <c r="CW166" s="43"/>
      <c r="CX166" s="43"/>
      <c r="CY166" s="43"/>
      <c r="CZ166" s="44"/>
      <c r="DA166" s="41"/>
      <c r="DB166" s="45"/>
      <c r="DC166" s="45"/>
      <c r="DD166" s="45"/>
      <c r="DE166" s="45"/>
      <c r="DF166" s="41"/>
      <c r="DG166" s="46"/>
      <c r="DH166" s="46"/>
      <c r="DI166" s="46"/>
      <c r="DJ166" s="19"/>
      <c r="DK166" s="41"/>
      <c r="DL166" s="18"/>
      <c r="DM166" s="47"/>
      <c r="DN166" s="41"/>
      <c r="DR166" s="41"/>
      <c r="DS166" s="41"/>
      <c r="DT166" s="41"/>
      <c r="DY166" s="41"/>
      <c r="ED166" s="41"/>
      <c r="EE166" s="43"/>
      <c r="EF166" s="43"/>
      <c r="EG166" s="43"/>
      <c r="EH166" s="44"/>
      <c r="EI166" s="41"/>
      <c r="EJ166" s="45"/>
      <c r="EK166" s="45"/>
      <c r="EL166" s="45"/>
      <c r="EM166" s="45"/>
      <c r="EN166" s="41"/>
      <c r="EO166" s="46"/>
      <c r="EP166" s="46"/>
      <c r="EQ166" s="46"/>
      <c r="ER166" s="19"/>
      <c r="ES166" s="41"/>
      <c r="ET166" s="18"/>
      <c r="EU166" s="47"/>
      <c r="EV166" s="41"/>
      <c r="EZ166" s="41"/>
      <c r="FA166" s="41"/>
      <c r="FB166" s="41"/>
      <c r="FG166" s="41"/>
      <c r="FL166" s="41"/>
      <c r="FM166" s="43"/>
      <c r="FN166" s="43"/>
      <c r="FO166" s="43"/>
      <c r="FP166" s="44"/>
      <c r="FQ166" s="41"/>
      <c r="FR166" s="45"/>
      <c r="FS166" s="45"/>
      <c r="FT166" s="45"/>
      <c r="FU166" s="45"/>
      <c r="FV166" s="41"/>
      <c r="FW166" s="46"/>
      <c r="FX166" s="46"/>
      <c r="FY166" s="46"/>
      <c r="FZ166" s="19"/>
      <c r="GA166" s="41"/>
      <c r="GB166" s="18"/>
      <c r="GC166" s="47"/>
      <c r="GD166" s="41"/>
      <c r="GH166" s="41"/>
      <c r="GI166" s="41"/>
      <c r="GJ166" s="41"/>
      <c r="GO166" s="41"/>
      <c r="GT166" s="41"/>
      <c r="GU166" s="43"/>
      <c r="GV166" s="43"/>
      <c r="GW166" s="43"/>
      <c r="GX166" s="44"/>
      <c r="GY166" s="41"/>
      <c r="GZ166" s="45"/>
      <c r="HA166" s="45"/>
      <c r="HB166" s="45"/>
      <c r="HC166" s="45"/>
      <c r="HD166" s="41"/>
      <c r="HE166" s="46"/>
      <c r="HF166" s="46"/>
      <c r="HG166" s="46"/>
      <c r="HH166" s="19"/>
      <c r="HI166" s="41"/>
      <c r="HJ166" s="18"/>
      <c r="HK166" s="47"/>
      <c r="HL166" s="41"/>
      <c r="HP166" s="41"/>
      <c r="HQ166" s="41"/>
      <c r="HR166" s="41"/>
      <c r="HW166" s="41"/>
      <c r="IB166" s="41"/>
      <c r="IC166" s="43"/>
      <c r="ID166" s="43"/>
      <c r="IE166" s="43"/>
      <c r="IF166" s="44"/>
      <c r="IG166" s="41"/>
      <c r="IH166" s="45"/>
      <c r="II166" s="45"/>
      <c r="IJ166" s="45"/>
      <c r="IK166" s="45"/>
      <c r="IL166" s="41"/>
      <c r="IM166" s="46"/>
      <c r="IN166" s="46"/>
      <c r="IO166" s="46"/>
      <c r="IP166" s="19"/>
      <c r="IQ166" s="41"/>
      <c r="IR166" s="18"/>
      <c r="IS166" s="47"/>
      <c r="IT166" s="41"/>
    </row>
    <row r="167" spans="1:254" s="42" customFormat="1" ht="12.75">
      <c r="A167" s="20" t="s">
        <v>480</v>
      </c>
      <c r="B167" s="20"/>
      <c r="C167" s="21"/>
      <c r="D167" s="22">
        <f>IF(MOD(SUM($M167+$T167+$AA167+$AH167+$AO167+$AV167),1)&gt;=0.6,INT(SUM($M167+$T167+$AA167+$AH167+$AO167+$AV167))+1+MOD(SUM($M167+$T167+$AA167+$AH167+$AO167+$AV167),1)-0.6,SUM($M167+$T167+$AA167+$AH167+$AO167+$AV167))</f>
        <v>1.3</v>
      </c>
      <c r="E167" s="23">
        <f>$N167+$U167+$AB167+$AI167+$AP167+$AW167</f>
        <v>0</v>
      </c>
      <c r="F167" s="24">
        <f>$O167+$V167+$AC167+$AJ167+$AQ167+$AX167</f>
        <v>9</v>
      </c>
      <c r="G167" s="23">
        <f>$P167+$W167+$AD167+$AK167+$AR167+$AY167</f>
        <v>1</v>
      </c>
      <c r="H167" s="23">
        <f>$Q167+X167+AE167+AL167+AS167+AZ167</f>
        <v>0</v>
      </c>
      <c r="I167" s="25" t="s">
        <v>481</v>
      </c>
      <c r="J167" s="22">
        <f>IF(G167&lt;&gt;0,F167/G167,"")</f>
        <v>9</v>
      </c>
      <c r="K167" s="22">
        <f>IF(D167&lt;&gt;0,F167/D167,"")</f>
        <v>6.9230769230769225</v>
      </c>
      <c r="L167" s="22">
        <f>IF(G167&lt;&gt;0,(INT(D167)*6+(10*(D167-INT(D167))))/G167,"")</f>
        <v>9</v>
      </c>
      <c r="M167" s="26"/>
      <c r="N167" s="26"/>
      <c r="O167" s="26"/>
      <c r="P167" s="26"/>
      <c r="Q167" s="26"/>
      <c r="R167" s="26"/>
      <c r="S167" s="28">
        <f>IF(P167&lt;&gt;0,O167/P167,"")</f>
      </c>
      <c r="T167" s="29"/>
      <c r="U167" s="29"/>
      <c r="V167" s="29"/>
      <c r="W167" s="29"/>
      <c r="X167" s="29"/>
      <c r="Y167" s="29"/>
      <c r="Z167" s="31">
        <f>IF(W167&lt;&gt;0,V167/W167,"")</f>
      </c>
      <c r="AA167" s="32">
        <v>1.3</v>
      </c>
      <c r="AB167" s="32">
        <v>0</v>
      </c>
      <c r="AC167" s="32">
        <v>9</v>
      </c>
      <c r="AD167" s="33">
        <v>1</v>
      </c>
      <c r="AE167" s="33"/>
      <c r="AF167" s="33" t="s">
        <v>481</v>
      </c>
      <c r="AG167" s="28">
        <f>IF(AD167&lt;&gt;0,AC167/AD167,"")</f>
        <v>9</v>
      </c>
      <c r="AH167" s="34"/>
      <c r="AI167" s="34"/>
      <c r="AJ167" s="34"/>
      <c r="AK167" s="34"/>
      <c r="AL167" s="34"/>
      <c r="AM167" s="34"/>
      <c r="AN167" s="35">
        <f>IF(AK167&lt;&gt;0,AJ167/AK167,"")</f>
      </c>
      <c r="AO167" s="36"/>
      <c r="AP167" s="36"/>
      <c r="AQ167" s="36"/>
      <c r="AR167" s="36"/>
      <c r="AS167" s="36"/>
      <c r="AT167" s="36"/>
      <c r="AU167" s="37">
        <f>IF(AR167&lt;&gt;0,AQ167/AR167,"")</f>
      </c>
      <c r="AV167" s="38"/>
      <c r="AW167" s="38"/>
      <c r="AX167" s="39"/>
      <c r="AY167" s="40"/>
      <c r="AZ167" s="40"/>
      <c r="BA167" s="40"/>
      <c r="BB167" s="39">
        <f>IF(AY167&lt;&gt;0,AX167/AY167,"")</f>
      </c>
      <c r="BC167" s="41"/>
      <c r="BD167" s="41"/>
      <c r="BI167" s="41"/>
      <c r="BN167" s="41"/>
      <c r="BO167" s="43"/>
      <c r="BP167" s="43"/>
      <c r="BQ167" s="43"/>
      <c r="BR167" s="44"/>
      <c r="BS167" s="41"/>
      <c r="BT167" s="45"/>
      <c r="BU167" s="45"/>
      <c r="BV167" s="45"/>
      <c r="BW167" s="45"/>
      <c r="BX167" s="41"/>
      <c r="BY167" s="46"/>
      <c r="BZ167" s="46"/>
      <c r="CA167" s="46"/>
      <c r="CB167" s="19"/>
      <c r="CC167" s="41"/>
      <c r="CD167" s="18"/>
      <c r="CE167" s="47"/>
      <c r="CF167" s="41"/>
      <c r="CJ167" s="41"/>
      <c r="CK167" s="41"/>
      <c r="CL167" s="41"/>
      <c r="CQ167" s="41"/>
      <c r="CV167" s="41"/>
      <c r="CW167" s="43"/>
      <c r="CX167" s="43"/>
      <c r="CY167" s="43"/>
      <c r="CZ167" s="44"/>
      <c r="DA167" s="41"/>
      <c r="DB167" s="45"/>
      <c r="DC167" s="45"/>
      <c r="DD167" s="45"/>
      <c r="DE167" s="45"/>
      <c r="DF167" s="41"/>
      <c r="DG167" s="46"/>
      <c r="DH167" s="46"/>
      <c r="DI167" s="46"/>
      <c r="DJ167" s="19"/>
      <c r="DK167" s="41"/>
      <c r="DL167" s="18"/>
      <c r="DM167" s="47"/>
      <c r="DN167" s="41"/>
      <c r="DR167" s="41"/>
      <c r="DS167" s="41"/>
      <c r="DT167" s="41"/>
      <c r="DY167" s="41"/>
      <c r="ED167" s="41"/>
      <c r="EE167" s="43"/>
      <c r="EF167" s="43"/>
      <c r="EG167" s="43"/>
      <c r="EH167" s="44"/>
      <c r="EI167" s="41"/>
      <c r="EJ167" s="45"/>
      <c r="EK167" s="45"/>
      <c r="EL167" s="45"/>
      <c r="EM167" s="45"/>
      <c r="EN167" s="41"/>
      <c r="EO167" s="46"/>
      <c r="EP167" s="46"/>
      <c r="EQ167" s="46"/>
      <c r="ER167" s="19"/>
      <c r="ES167" s="41"/>
      <c r="ET167" s="18"/>
      <c r="EU167" s="47"/>
      <c r="EV167" s="41"/>
      <c r="EZ167" s="41"/>
      <c r="FA167" s="41"/>
      <c r="FB167" s="41"/>
      <c r="FG167" s="41"/>
      <c r="FL167" s="41"/>
      <c r="FM167" s="43"/>
      <c r="FN167" s="43"/>
      <c r="FO167" s="43"/>
      <c r="FP167" s="44"/>
      <c r="FQ167" s="41"/>
      <c r="FR167" s="45"/>
      <c r="FS167" s="45"/>
      <c r="FT167" s="45"/>
      <c r="FU167" s="45"/>
      <c r="FV167" s="41"/>
      <c r="FW167" s="46"/>
      <c r="FX167" s="46"/>
      <c r="FY167" s="46"/>
      <c r="FZ167" s="19"/>
      <c r="GA167" s="41"/>
      <c r="GB167" s="18"/>
      <c r="GC167" s="47"/>
      <c r="GD167" s="41"/>
      <c r="GH167" s="41"/>
      <c r="GI167" s="41"/>
      <c r="GJ167" s="41"/>
      <c r="GO167" s="41"/>
      <c r="GT167" s="41"/>
      <c r="GU167" s="43"/>
      <c r="GV167" s="43"/>
      <c r="GW167" s="43"/>
      <c r="GX167" s="44"/>
      <c r="GY167" s="41"/>
      <c r="GZ167" s="45"/>
      <c r="HA167" s="45"/>
      <c r="HB167" s="45"/>
      <c r="HC167" s="45"/>
      <c r="HD167" s="41"/>
      <c r="HE167" s="46"/>
      <c r="HF167" s="46"/>
      <c r="HG167" s="46"/>
      <c r="HH167" s="19"/>
      <c r="HI167" s="41"/>
      <c r="HJ167" s="18"/>
      <c r="HK167" s="47"/>
      <c r="HL167" s="41"/>
      <c r="HP167" s="41"/>
      <c r="HQ167" s="41"/>
      <c r="HR167" s="41"/>
      <c r="HW167" s="41"/>
      <c r="IB167" s="41"/>
      <c r="IC167" s="43"/>
      <c r="ID167" s="43"/>
      <c r="IE167" s="43"/>
      <c r="IF167" s="44"/>
      <c r="IG167" s="41"/>
      <c r="IH167" s="45"/>
      <c r="II167" s="45"/>
      <c r="IJ167" s="45"/>
      <c r="IK167" s="45"/>
      <c r="IL167" s="41"/>
      <c r="IM167" s="46"/>
      <c r="IN167" s="46"/>
      <c r="IO167" s="46"/>
      <c r="IP167" s="19"/>
      <c r="IQ167" s="41"/>
      <c r="IR167" s="18"/>
      <c r="IS167" s="47"/>
      <c r="IT167" s="41"/>
    </row>
    <row r="168" spans="1:254" s="42" customFormat="1" ht="12.75">
      <c r="A168" s="20" t="s">
        <v>482</v>
      </c>
      <c r="B168" s="20"/>
      <c r="C168" s="21"/>
      <c r="D168" s="22">
        <f>IF(MOD(SUM($M168+$T168+$AA168+$AH168+$AO168+$AV168),1)&gt;=0.6,INT(SUM($M168+$T168+$AA168+$AH168+$AO168+$AV168))+1+MOD(SUM($M168+$T168+$AA168+$AH168+$AO168+$AV168),1)-0.6,SUM($M168+$T168+$AA168+$AH168+$AO168+$AV168))</f>
        <v>50</v>
      </c>
      <c r="E168" s="23">
        <f>$N168+$U168+$AB168+$AI168+$AP168+$AW168</f>
        <v>11</v>
      </c>
      <c r="F168" s="24">
        <f>$O168+$V168+$AC168+$AJ168+$AQ168+$AX168</f>
        <v>172</v>
      </c>
      <c r="G168" s="23">
        <f>$P168+$W168+$AD168+$AK168+$AR168+$AY168</f>
        <v>9</v>
      </c>
      <c r="H168" s="23">
        <f>$Q168+X168+AE168+AL168+AS168+AZ168</f>
        <v>0</v>
      </c>
      <c r="I168" s="25" t="s">
        <v>483</v>
      </c>
      <c r="J168" s="22">
        <f>IF(G168&lt;&gt;0,F168/G168,"")</f>
        <v>19.11111111111111</v>
      </c>
      <c r="K168" s="22">
        <f>IF(D168&lt;&gt;0,F168/D168,"")</f>
        <v>3.44</v>
      </c>
      <c r="L168" s="22">
        <f>IF(G168&lt;&gt;0,(INT(D168)*6+(10*(D168-INT(D168))))/G168,"")</f>
        <v>33.333333333333336</v>
      </c>
      <c r="M168" s="26"/>
      <c r="N168" s="26"/>
      <c r="O168" s="26"/>
      <c r="P168" s="26"/>
      <c r="Q168" s="26"/>
      <c r="R168" s="26"/>
      <c r="S168" s="28">
        <f>IF(P168&lt;&gt;0,O168/P168,"")</f>
      </c>
      <c r="T168" s="29"/>
      <c r="U168" s="29"/>
      <c r="V168" s="29"/>
      <c r="W168" s="29"/>
      <c r="X168" s="29"/>
      <c r="Y168" s="29"/>
      <c r="Z168" s="31">
        <f>IF(W168&lt;&gt;0,V168/W168,"")</f>
      </c>
      <c r="AA168" s="32"/>
      <c r="AB168" s="32"/>
      <c r="AC168" s="32"/>
      <c r="AD168" s="33"/>
      <c r="AE168" s="33"/>
      <c r="AF168" s="33"/>
      <c r="AG168" s="28">
        <f>IF(AD168&lt;&gt;0,AC168/AD168,"")</f>
      </c>
      <c r="AH168" s="34">
        <v>28</v>
      </c>
      <c r="AI168" s="34">
        <v>7</v>
      </c>
      <c r="AJ168" s="34">
        <v>109</v>
      </c>
      <c r="AK168" s="34">
        <v>5</v>
      </c>
      <c r="AL168" s="34"/>
      <c r="AM168" s="34" t="s">
        <v>484</v>
      </c>
      <c r="AN168" s="35">
        <f>IF(AK168&lt;&gt;0,AJ168/AK168,"")</f>
        <v>21.8</v>
      </c>
      <c r="AO168" s="36">
        <v>22</v>
      </c>
      <c r="AP168" s="36">
        <v>4</v>
      </c>
      <c r="AQ168" s="36">
        <f>26+37</f>
        <v>63</v>
      </c>
      <c r="AR168" s="36">
        <v>4</v>
      </c>
      <c r="AS168" s="36"/>
      <c r="AT168" s="48" t="s">
        <v>483</v>
      </c>
      <c r="AU168" s="37">
        <f>IF(AR168&lt;&gt;0,AQ168/AR168,"")</f>
        <v>15.75</v>
      </c>
      <c r="AV168" s="38"/>
      <c r="AW168" s="38"/>
      <c r="AX168" s="39"/>
      <c r="AY168" s="40"/>
      <c r="AZ168" s="40"/>
      <c r="BA168" s="40"/>
      <c r="BB168" s="39">
        <f>IF(AY168&lt;&gt;0,AX168/AY168,"")</f>
      </c>
      <c r="BC168" s="41"/>
      <c r="BD168" s="41"/>
      <c r="BI168" s="41"/>
      <c r="BN168" s="41"/>
      <c r="BO168" s="43"/>
      <c r="BP168" s="43"/>
      <c r="BQ168" s="43"/>
      <c r="BR168" s="44"/>
      <c r="BS168" s="41"/>
      <c r="BT168" s="45"/>
      <c r="BU168" s="45"/>
      <c r="BV168" s="45"/>
      <c r="BW168" s="45"/>
      <c r="BX168" s="41"/>
      <c r="BY168" s="46"/>
      <c r="BZ168" s="46"/>
      <c r="CA168" s="46"/>
      <c r="CB168" s="19"/>
      <c r="CC168" s="41"/>
      <c r="CD168" s="18"/>
      <c r="CE168" s="47"/>
      <c r="CF168" s="41"/>
      <c r="CJ168" s="41"/>
      <c r="CK168" s="41"/>
      <c r="CL168" s="41"/>
      <c r="CQ168" s="41"/>
      <c r="CV168" s="41"/>
      <c r="CW168" s="43"/>
      <c r="CX168" s="43"/>
      <c r="CY168" s="43"/>
      <c r="CZ168" s="44"/>
      <c r="DA168" s="41"/>
      <c r="DB168" s="45"/>
      <c r="DC168" s="45"/>
      <c r="DD168" s="45"/>
      <c r="DE168" s="45"/>
      <c r="DF168" s="41"/>
      <c r="DG168" s="46"/>
      <c r="DH168" s="46"/>
      <c r="DI168" s="46"/>
      <c r="DJ168" s="19"/>
      <c r="DK168" s="41"/>
      <c r="DL168" s="18"/>
      <c r="DM168" s="47"/>
      <c r="DN168" s="41"/>
      <c r="DR168" s="41"/>
      <c r="DS168" s="41"/>
      <c r="DT168" s="41"/>
      <c r="DY168" s="41"/>
      <c r="ED168" s="41"/>
      <c r="EE168" s="43"/>
      <c r="EF168" s="43"/>
      <c r="EG168" s="43"/>
      <c r="EH168" s="44"/>
      <c r="EI168" s="41"/>
      <c r="EJ168" s="45"/>
      <c r="EK168" s="45"/>
      <c r="EL168" s="45"/>
      <c r="EM168" s="45"/>
      <c r="EN168" s="41"/>
      <c r="EO168" s="46"/>
      <c r="EP168" s="46"/>
      <c r="EQ168" s="46"/>
      <c r="ER168" s="19"/>
      <c r="ES168" s="41"/>
      <c r="ET168" s="18"/>
      <c r="EU168" s="47"/>
      <c r="EV168" s="41"/>
      <c r="EZ168" s="41"/>
      <c r="FA168" s="41"/>
      <c r="FB168" s="41"/>
      <c r="FG168" s="41"/>
      <c r="FL168" s="41"/>
      <c r="FM168" s="43"/>
      <c r="FN168" s="43"/>
      <c r="FO168" s="43"/>
      <c r="FP168" s="44"/>
      <c r="FQ168" s="41"/>
      <c r="FR168" s="45"/>
      <c r="FS168" s="45"/>
      <c r="FT168" s="45"/>
      <c r="FU168" s="45"/>
      <c r="FV168" s="41"/>
      <c r="FW168" s="46"/>
      <c r="FX168" s="46"/>
      <c r="FY168" s="46"/>
      <c r="FZ168" s="19"/>
      <c r="GA168" s="41"/>
      <c r="GB168" s="18"/>
      <c r="GC168" s="47"/>
      <c r="GD168" s="41"/>
      <c r="GH168" s="41"/>
      <c r="GI168" s="41"/>
      <c r="GJ168" s="41"/>
      <c r="GO168" s="41"/>
      <c r="GT168" s="41"/>
      <c r="GU168" s="43"/>
      <c r="GV168" s="43"/>
      <c r="GW168" s="43"/>
      <c r="GX168" s="44"/>
      <c r="GY168" s="41"/>
      <c r="GZ168" s="45"/>
      <c r="HA168" s="45"/>
      <c r="HB168" s="45"/>
      <c r="HC168" s="45"/>
      <c r="HD168" s="41"/>
      <c r="HE168" s="46"/>
      <c r="HF168" s="46"/>
      <c r="HG168" s="46"/>
      <c r="HH168" s="19"/>
      <c r="HI168" s="41"/>
      <c r="HJ168" s="18"/>
      <c r="HK168" s="47"/>
      <c r="HL168" s="41"/>
      <c r="HP168" s="41"/>
      <c r="HQ168" s="41"/>
      <c r="HR168" s="41"/>
      <c r="HW168" s="41"/>
      <c r="IB168" s="41"/>
      <c r="IC168" s="43"/>
      <c r="ID168" s="43"/>
      <c r="IE168" s="43"/>
      <c r="IF168" s="44"/>
      <c r="IG168" s="41"/>
      <c r="IH168" s="45"/>
      <c r="II168" s="45"/>
      <c r="IJ168" s="45"/>
      <c r="IK168" s="45"/>
      <c r="IL168" s="41"/>
      <c r="IM168" s="46"/>
      <c r="IN168" s="46"/>
      <c r="IO168" s="46"/>
      <c r="IP168" s="19"/>
      <c r="IQ168" s="41"/>
      <c r="IR168" s="18"/>
      <c r="IS168" s="47"/>
      <c r="IT168" s="41"/>
    </row>
    <row r="169" spans="1:254" s="42" customFormat="1" ht="12.75">
      <c r="A169" s="20" t="s">
        <v>485</v>
      </c>
      <c r="B169" s="20"/>
      <c r="C169" s="21"/>
      <c r="D169" s="22">
        <f>IF(MOD(SUM($M169+$T169+$AA169+$AH169+$AO169+$AV169),1)&gt;=0.6,INT(SUM($M169+$T169+$AA169+$AH169+$AO169+$AV169))+1+MOD(SUM($M169+$T169+$AA169+$AH169+$AO169+$AV169),1)-0.6,SUM($M169+$T169+$AA169+$AH169+$AO169+$AV169))</f>
        <v>6</v>
      </c>
      <c r="E169" s="23">
        <f>$N169+$U169+$AB169+$AI169+$AP169+$AW169</f>
        <v>0</v>
      </c>
      <c r="F169" s="24">
        <f>$O169+$V169+$AC169+$AJ169+$AQ169+$AX169</f>
        <v>23</v>
      </c>
      <c r="G169" s="23">
        <f>$P169+$W169+$AD169+$AK169+$AR169+$AY169</f>
        <v>1</v>
      </c>
      <c r="H169" s="23">
        <f>$Q169+X169+AE169+AL169+AS169+AZ169</f>
        <v>0</v>
      </c>
      <c r="I169" s="25" t="s">
        <v>486</v>
      </c>
      <c r="J169" s="22">
        <f>IF(G169&lt;&gt;0,F169/G169,"")</f>
        <v>23</v>
      </c>
      <c r="K169" s="22">
        <f>IF(D169&lt;&gt;0,F169/D169,"")</f>
        <v>3.8333333333333335</v>
      </c>
      <c r="L169" s="22">
        <f>IF(G169&lt;&gt;0,(INT(D169)*6+(10*(D169-INT(D169))))/G169,"")</f>
        <v>36</v>
      </c>
      <c r="M169" s="26"/>
      <c r="N169" s="26"/>
      <c r="O169" s="26"/>
      <c r="P169" s="26"/>
      <c r="Q169" s="26"/>
      <c r="R169" s="26"/>
      <c r="S169" s="28">
        <f>IF(P169&lt;&gt;0,O169/P169,"")</f>
      </c>
      <c r="T169" s="29">
        <v>6</v>
      </c>
      <c r="U169" s="29">
        <v>0</v>
      </c>
      <c r="V169" s="29">
        <v>23</v>
      </c>
      <c r="W169" s="29">
        <v>1</v>
      </c>
      <c r="X169" s="29"/>
      <c r="Y169" s="30" t="s">
        <v>486</v>
      </c>
      <c r="Z169" s="31">
        <f>IF(W169&lt;&gt;0,V169/W169,"")</f>
        <v>23</v>
      </c>
      <c r="AA169" s="32"/>
      <c r="AB169" s="32"/>
      <c r="AC169" s="32"/>
      <c r="AD169" s="33"/>
      <c r="AE169" s="33"/>
      <c r="AF169" s="33"/>
      <c r="AG169" s="28">
        <f>IF(AD169&lt;&gt;0,AC169/AD169,"")</f>
      </c>
      <c r="AH169" s="34"/>
      <c r="AI169" s="34"/>
      <c r="AJ169" s="34"/>
      <c r="AK169" s="34"/>
      <c r="AL169" s="34"/>
      <c r="AM169" s="34"/>
      <c r="AN169" s="35">
        <f>IF(AK169&lt;&gt;0,AJ169/AK169,"")</f>
      </c>
      <c r="AO169" s="36"/>
      <c r="AP169" s="36"/>
      <c r="AQ169" s="36"/>
      <c r="AR169" s="36"/>
      <c r="AS169" s="36"/>
      <c r="AT169" s="36"/>
      <c r="AU169" s="37">
        <f>IF(AR169&lt;&gt;0,AQ169/AR169,"")</f>
      </c>
      <c r="AV169" s="38"/>
      <c r="AW169" s="38"/>
      <c r="AX169" s="39"/>
      <c r="AY169" s="40"/>
      <c r="AZ169" s="40"/>
      <c r="BA169" s="40"/>
      <c r="BB169" s="39">
        <f>IF(AY169&lt;&gt;0,AX169/AY169,"")</f>
      </c>
      <c r="BC169" s="41"/>
      <c r="BD169" s="41"/>
      <c r="BI169" s="41"/>
      <c r="BN169" s="41"/>
      <c r="BO169" s="43"/>
      <c r="BP169" s="43"/>
      <c r="BQ169" s="43"/>
      <c r="BR169" s="44"/>
      <c r="BS169" s="41"/>
      <c r="BT169" s="45"/>
      <c r="BU169" s="45"/>
      <c r="BV169" s="45"/>
      <c r="BW169" s="45"/>
      <c r="BX169" s="41"/>
      <c r="BY169" s="46"/>
      <c r="BZ169" s="46"/>
      <c r="CA169" s="46"/>
      <c r="CB169" s="19"/>
      <c r="CC169" s="41"/>
      <c r="CD169" s="18"/>
      <c r="CE169" s="47"/>
      <c r="CF169" s="41"/>
      <c r="CJ169" s="41"/>
      <c r="CK169" s="41"/>
      <c r="CL169" s="41"/>
      <c r="CQ169" s="41"/>
      <c r="CV169" s="41"/>
      <c r="CW169" s="43"/>
      <c r="CX169" s="43"/>
      <c r="CY169" s="43"/>
      <c r="CZ169" s="44"/>
      <c r="DA169" s="41"/>
      <c r="DB169" s="45"/>
      <c r="DC169" s="45"/>
      <c r="DD169" s="45"/>
      <c r="DE169" s="45"/>
      <c r="DF169" s="41"/>
      <c r="DG169" s="46"/>
      <c r="DH169" s="46"/>
      <c r="DI169" s="46"/>
      <c r="DJ169" s="19"/>
      <c r="DK169" s="41"/>
      <c r="DL169" s="18"/>
      <c r="DM169" s="47"/>
      <c r="DN169" s="41"/>
      <c r="DR169" s="41"/>
      <c r="DS169" s="41"/>
      <c r="DT169" s="41"/>
      <c r="DY169" s="41"/>
      <c r="ED169" s="41"/>
      <c r="EE169" s="43"/>
      <c r="EF169" s="43"/>
      <c r="EG169" s="43"/>
      <c r="EH169" s="44"/>
      <c r="EI169" s="41"/>
      <c r="EJ169" s="45"/>
      <c r="EK169" s="45"/>
      <c r="EL169" s="45"/>
      <c r="EM169" s="45"/>
      <c r="EN169" s="41"/>
      <c r="EO169" s="46"/>
      <c r="EP169" s="46"/>
      <c r="EQ169" s="46"/>
      <c r="ER169" s="19"/>
      <c r="ES169" s="41"/>
      <c r="ET169" s="18"/>
      <c r="EU169" s="47"/>
      <c r="EV169" s="41"/>
      <c r="EZ169" s="41"/>
      <c r="FA169" s="41"/>
      <c r="FB169" s="41"/>
      <c r="FG169" s="41"/>
      <c r="FL169" s="41"/>
      <c r="FM169" s="43"/>
      <c r="FN169" s="43"/>
      <c r="FO169" s="43"/>
      <c r="FP169" s="44"/>
      <c r="FQ169" s="41"/>
      <c r="FR169" s="45"/>
      <c r="FS169" s="45"/>
      <c r="FT169" s="45"/>
      <c r="FU169" s="45"/>
      <c r="FV169" s="41"/>
      <c r="FW169" s="46"/>
      <c r="FX169" s="46"/>
      <c r="FY169" s="46"/>
      <c r="FZ169" s="19"/>
      <c r="GA169" s="41"/>
      <c r="GB169" s="18"/>
      <c r="GC169" s="47"/>
      <c r="GD169" s="41"/>
      <c r="GH169" s="41"/>
      <c r="GI169" s="41"/>
      <c r="GJ169" s="41"/>
      <c r="GO169" s="41"/>
      <c r="GT169" s="41"/>
      <c r="GU169" s="43"/>
      <c r="GV169" s="43"/>
      <c r="GW169" s="43"/>
      <c r="GX169" s="44"/>
      <c r="GY169" s="41"/>
      <c r="GZ169" s="45"/>
      <c r="HA169" s="45"/>
      <c r="HB169" s="45"/>
      <c r="HC169" s="45"/>
      <c r="HD169" s="41"/>
      <c r="HE169" s="46"/>
      <c r="HF169" s="46"/>
      <c r="HG169" s="46"/>
      <c r="HH169" s="19"/>
      <c r="HI169" s="41"/>
      <c r="HJ169" s="18"/>
      <c r="HK169" s="47"/>
      <c r="HL169" s="41"/>
      <c r="HP169" s="41"/>
      <c r="HQ169" s="41"/>
      <c r="HR169" s="41"/>
      <c r="HW169" s="41"/>
      <c r="IB169" s="41"/>
      <c r="IC169" s="43"/>
      <c r="ID169" s="43"/>
      <c r="IE169" s="43"/>
      <c r="IF169" s="44"/>
      <c r="IG169" s="41"/>
      <c r="IH169" s="45"/>
      <c r="II169" s="45"/>
      <c r="IJ169" s="45"/>
      <c r="IK169" s="45"/>
      <c r="IL169" s="41"/>
      <c r="IM169" s="46"/>
      <c r="IN169" s="46"/>
      <c r="IO169" s="46"/>
      <c r="IP169" s="19"/>
      <c r="IQ169" s="41"/>
      <c r="IR169" s="18"/>
      <c r="IS169" s="47"/>
      <c r="IT169" s="41"/>
    </row>
    <row r="170" spans="1:254" s="42" customFormat="1" ht="12.75">
      <c r="A170" s="20" t="s">
        <v>487</v>
      </c>
      <c r="B170" s="20"/>
      <c r="C170" s="21"/>
      <c r="D170" s="22">
        <f>IF(MOD(SUM($M170+$T170+$AA170+$AH170+$AO170+$AV170),1)&gt;=0.6,INT(SUM($M170+$T170+$AA170+$AH170+$AO170+$AV170))+1+MOD(SUM($M170+$T170+$AA170+$AH170+$AO170+$AV170),1)-0.6,SUM($M170+$T170+$AA170+$AH170+$AO170+$AV170))</f>
        <v>63.1</v>
      </c>
      <c r="E170" s="23">
        <f>$N170+$U170+$AB170+$AI170+$AP170+$AW170</f>
        <v>6</v>
      </c>
      <c r="F170" s="24">
        <f>$O170+$V170+$AC170+$AJ170+$AQ170+$AX170</f>
        <v>389</v>
      </c>
      <c r="G170" s="23">
        <f>$P170+$W170+$AD170+$AK170+$AR170+$AY170</f>
        <v>8</v>
      </c>
      <c r="H170" s="23">
        <f>$Q170+X170+AE170+AL170+AS170+AZ170</f>
        <v>0</v>
      </c>
      <c r="I170" s="25" t="s">
        <v>488</v>
      </c>
      <c r="J170" s="22">
        <f>IF(G170&lt;&gt;0,F170/G170,"")</f>
        <v>48.625</v>
      </c>
      <c r="K170" s="22">
        <f>IF(D170&lt;&gt;0,F170/D170,"")</f>
        <v>6.164817749603803</v>
      </c>
      <c r="L170" s="22">
        <f>IF(G170&lt;&gt;0,(INT(D170)*6+(10*(D170-INT(D170))))/G170,"")</f>
        <v>47.375</v>
      </c>
      <c r="M170" s="26"/>
      <c r="N170" s="26"/>
      <c r="O170" s="26"/>
      <c r="P170" s="26"/>
      <c r="Q170" s="26"/>
      <c r="R170" s="26"/>
      <c r="S170" s="28">
        <f>IF(P170&lt;&gt;0,O170/P170,"")</f>
      </c>
      <c r="T170" s="29">
        <v>15.5</v>
      </c>
      <c r="U170" s="29">
        <v>2</v>
      </c>
      <c r="V170" s="29">
        <v>107</v>
      </c>
      <c r="W170" s="29">
        <v>4</v>
      </c>
      <c r="X170" s="29"/>
      <c r="Y170" s="30" t="s">
        <v>488</v>
      </c>
      <c r="Z170" s="31">
        <f>IF(W170&lt;&gt;0,V170/W170,"")</f>
        <v>26.75</v>
      </c>
      <c r="AA170" s="26">
        <v>47.2</v>
      </c>
      <c r="AB170" s="26">
        <v>4</v>
      </c>
      <c r="AC170" s="26">
        <v>282</v>
      </c>
      <c r="AD170" s="26">
        <v>4</v>
      </c>
      <c r="AE170" s="26"/>
      <c r="AF170" s="27" t="s">
        <v>489</v>
      </c>
      <c r="AG170" s="28">
        <f>IF(AD170&lt;&gt;0,AC170/AD170,"")</f>
        <v>70.5</v>
      </c>
      <c r="AH170" s="34"/>
      <c r="AI170" s="34"/>
      <c r="AJ170" s="34"/>
      <c r="AK170" s="34"/>
      <c r="AL170" s="34"/>
      <c r="AM170" s="34"/>
      <c r="AN170" s="35">
        <f>IF(AK170&lt;&gt;0,AJ170/AK170,"")</f>
      </c>
      <c r="AO170" s="36"/>
      <c r="AP170" s="36"/>
      <c r="AQ170" s="36"/>
      <c r="AR170" s="36"/>
      <c r="AS170" s="36"/>
      <c r="AT170" s="36"/>
      <c r="AU170" s="37">
        <f>IF(AR170&lt;&gt;0,AQ170/AR170,"")</f>
      </c>
      <c r="AV170" s="38"/>
      <c r="AW170" s="38"/>
      <c r="AX170" s="39"/>
      <c r="AY170" s="40"/>
      <c r="AZ170" s="40"/>
      <c r="BA170" s="40"/>
      <c r="BB170" s="39">
        <f>IF(AY170&lt;&gt;0,AX170/AY170,"")</f>
      </c>
      <c r="BC170" s="41"/>
      <c r="BD170" s="41"/>
      <c r="BI170" s="41"/>
      <c r="BN170" s="41"/>
      <c r="BO170" s="43"/>
      <c r="BP170" s="43"/>
      <c r="BQ170" s="43"/>
      <c r="BR170" s="44"/>
      <c r="BS170" s="41"/>
      <c r="BT170" s="45"/>
      <c r="BU170" s="45"/>
      <c r="BV170" s="45"/>
      <c r="BW170" s="45"/>
      <c r="BX170" s="41"/>
      <c r="BY170" s="46"/>
      <c r="BZ170" s="46"/>
      <c r="CA170" s="46"/>
      <c r="CB170" s="19"/>
      <c r="CC170" s="41"/>
      <c r="CD170" s="18"/>
      <c r="CE170" s="47"/>
      <c r="CF170" s="41"/>
      <c r="CJ170" s="41"/>
      <c r="CK170" s="41"/>
      <c r="CL170" s="41"/>
      <c r="CQ170" s="41"/>
      <c r="CV170" s="41"/>
      <c r="CW170" s="43"/>
      <c r="CX170" s="43"/>
      <c r="CY170" s="43"/>
      <c r="CZ170" s="44"/>
      <c r="DA170" s="41"/>
      <c r="DB170" s="45"/>
      <c r="DC170" s="45"/>
      <c r="DD170" s="45"/>
      <c r="DE170" s="45"/>
      <c r="DF170" s="41"/>
      <c r="DG170" s="46"/>
      <c r="DH170" s="46"/>
      <c r="DI170" s="46"/>
      <c r="DJ170" s="19"/>
      <c r="DK170" s="41"/>
      <c r="DL170" s="18"/>
      <c r="DM170" s="47"/>
      <c r="DN170" s="41"/>
      <c r="DR170" s="41"/>
      <c r="DS170" s="41"/>
      <c r="DT170" s="41"/>
      <c r="DY170" s="41"/>
      <c r="ED170" s="41"/>
      <c r="EE170" s="43"/>
      <c r="EF170" s="43"/>
      <c r="EG170" s="43"/>
      <c r="EH170" s="44"/>
      <c r="EI170" s="41"/>
      <c r="EJ170" s="45"/>
      <c r="EK170" s="45"/>
      <c r="EL170" s="45"/>
      <c r="EM170" s="45"/>
      <c r="EN170" s="41"/>
      <c r="EO170" s="46"/>
      <c r="EP170" s="46"/>
      <c r="EQ170" s="46"/>
      <c r="ER170" s="19"/>
      <c r="ES170" s="41"/>
      <c r="ET170" s="18"/>
      <c r="EU170" s="47"/>
      <c r="EV170" s="41"/>
      <c r="EZ170" s="41"/>
      <c r="FA170" s="41"/>
      <c r="FB170" s="41"/>
      <c r="FG170" s="41"/>
      <c r="FL170" s="41"/>
      <c r="FM170" s="43"/>
      <c r="FN170" s="43"/>
      <c r="FO170" s="43"/>
      <c r="FP170" s="44"/>
      <c r="FQ170" s="41"/>
      <c r="FR170" s="45"/>
      <c r="FS170" s="45"/>
      <c r="FT170" s="45"/>
      <c r="FU170" s="45"/>
      <c r="FV170" s="41"/>
      <c r="FW170" s="46"/>
      <c r="FX170" s="46"/>
      <c r="FY170" s="46"/>
      <c r="FZ170" s="19"/>
      <c r="GA170" s="41"/>
      <c r="GB170" s="18"/>
      <c r="GC170" s="47"/>
      <c r="GD170" s="41"/>
      <c r="GH170" s="41"/>
      <c r="GI170" s="41"/>
      <c r="GJ170" s="41"/>
      <c r="GO170" s="41"/>
      <c r="GT170" s="41"/>
      <c r="GU170" s="43"/>
      <c r="GV170" s="43"/>
      <c r="GW170" s="43"/>
      <c r="GX170" s="44"/>
      <c r="GY170" s="41"/>
      <c r="GZ170" s="45"/>
      <c r="HA170" s="45"/>
      <c r="HB170" s="45"/>
      <c r="HC170" s="45"/>
      <c r="HD170" s="41"/>
      <c r="HE170" s="46"/>
      <c r="HF170" s="46"/>
      <c r="HG170" s="46"/>
      <c r="HH170" s="19"/>
      <c r="HI170" s="41"/>
      <c r="HJ170" s="18"/>
      <c r="HK170" s="47"/>
      <c r="HL170" s="41"/>
      <c r="HP170" s="41"/>
      <c r="HQ170" s="41"/>
      <c r="HR170" s="41"/>
      <c r="HW170" s="41"/>
      <c r="IB170" s="41"/>
      <c r="IC170" s="43"/>
      <c r="ID170" s="43"/>
      <c r="IE170" s="43"/>
      <c r="IF170" s="44"/>
      <c r="IG170" s="41"/>
      <c r="IH170" s="45"/>
      <c r="II170" s="45"/>
      <c r="IJ170" s="45"/>
      <c r="IK170" s="45"/>
      <c r="IL170" s="41"/>
      <c r="IM170" s="46"/>
      <c r="IN170" s="46"/>
      <c r="IO170" s="46"/>
      <c r="IP170" s="19"/>
      <c r="IQ170" s="41"/>
      <c r="IR170" s="18"/>
      <c r="IS170" s="47"/>
      <c r="IT170" s="41"/>
    </row>
    <row r="171" spans="1:254" s="42" customFormat="1" ht="12.75">
      <c r="A171" s="20" t="s">
        <v>490</v>
      </c>
      <c r="B171" s="20"/>
      <c r="C171" s="63"/>
      <c r="D171" s="22">
        <f>IF(MOD(SUM($M171+$T171+$AA171+$AH171+$AO171+$AV171),1)&gt;=0.6,INT(SUM($M171+$T171+$AA171+$AH171+$AO171+$AV171))+1+MOD(SUM($M171+$T171+$AA171+$AH171+$AO171+$AV171),1)-0.6,SUM($M171+$T171+$AA171+$AH171+$AO171+$AV171))</f>
        <v>10</v>
      </c>
      <c r="E171" s="23">
        <f>$N171+$U171+$AB171+$AI171+$AP171+$AW171</f>
        <v>0</v>
      </c>
      <c r="F171" s="24">
        <f>$O171+$V171+$AC171+$AJ171+$AQ171+$AX171</f>
        <v>54</v>
      </c>
      <c r="G171" s="23">
        <f>$P171+$W171+$AD171+$AK171+$AR171+$AY171</f>
        <v>0</v>
      </c>
      <c r="H171" s="23">
        <f>$Q171+X171+AE171+AL171+AS171+AZ171</f>
        <v>0</v>
      </c>
      <c r="I171" s="25" t="s">
        <v>491</v>
      </c>
      <c r="J171" s="22">
        <f>IF(G171&lt;&gt;0,F171/G171,"")</f>
      </c>
      <c r="K171" s="22">
        <f>IF(D171&lt;&gt;0,F171/D171,"")</f>
        <v>5.4</v>
      </c>
      <c r="L171" s="22">
        <f>IF(G171&lt;&gt;0,(INT(D171)*6+(10*(D171-INT(D171))))/G171,"")</f>
      </c>
      <c r="M171" s="26"/>
      <c r="N171" s="26"/>
      <c r="O171" s="26"/>
      <c r="P171" s="26"/>
      <c r="Q171" s="26"/>
      <c r="R171" s="26"/>
      <c r="S171" s="28">
        <f>IF(P171&lt;&gt;0,O171/P171,"")</f>
      </c>
      <c r="T171" s="29">
        <v>10</v>
      </c>
      <c r="U171" s="29">
        <v>0</v>
      </c>
      <c r="V171" s="29">
        <v>54</v>
      </c>
      <c r="W171" s="29">
        <v>0</v>
      </c>
      <c r="X171" s="29"/>
      <c r="Y171" s="30" t="s">
        <v>491</v>
      </c>
      <c r="Z171" s="31">
        <f>IF(W171&lt;&gt;0,V171/W171,"")</f>
      </c>
      <c r="AA171" s="26"/>
      <c r="AB171" s="26"/>
      <c r="AC171" s="26"/>
      <c r="AD171" s="26"/>
      <c r="AE171" s="26"/>
      <c r="AF171" s="26"/>
      <c r="AG171" s="28">
        <f>IF(AD171&lt;&gt;0,AC171/AD171,"")</f>
      </c>
      <c r="AH171" s="64"/>
      <c r="AI171" s="64"/>
      <c r="AJ171" s="64"/>
      <c r="AK171" s="64"/>
      <c r="AL171" s="64"/>
      <c r="AM171" s="64"/>
      <c r="AN171" s="35">
        <f>IF(AK171&lt;&gt;0,AJ171/AK171,"")</f>
      </c>
      <c r="AO171" s="36"/>
      <c r="AP171" s="36"/>
      <c r="AQ171" s="36"/>
      <c r="AR171" s="36"/>
      <c r="AS171" s="36"/>
      <c r="AT171" s="36"/>
      <c r="AU171" s="37">
        <f>IF(AR171&lt;&gt;0,AQ171/AR171,"")</f>
      </c>
      <c r="AV171" s="38"/>
      <c r="AW171" s="38"/>
      <c r="AX171" s="39"/>
      <c r="AY171" s="40"/>
      <c r="AZ171" s="40"/>
      <c r="BA171" s="40"/>
      <c r="BB171" s="39">
        <f>IF(AY171&lt;&gt;0,AX171/AY171,"")</f>
      </c>
      <c r="BC171" s="41"/>
      <c r="BD171" s="41"/>
      <c r="BI171" s="41"/>
      <c r="BN171" s="41"/>
      <c r="BO171" s="43"/>
      <c r="BP171" s="43"/>
      <c r="BQ171" s="43"/>
      <c r="BR171" s="44"/>
      <c r="BS171" s="41"/>
      <c r="BT171" s="45"/>
      <c r="BU171" s="45"/>
      <c r="BV171" s="45"/>
      <c r="BW171" s="45"/>
      <c r="BX171" s="41"/>
      <c r="BY171" s="46"/>
      <c r="BZ171" s="46"/>
      <c r="CA171" s="46"/>
      <c r="CB171" s="19"/>
      <c r="CC171" s="41"/>
      <c r="CD171" s="18"/>
      <c r="CE171" s="47"/>
      <c r="CF171" s="41"/>
      <c r="CJ171" s="41"/>
      <c r="CK171" s="41"/>
      <c r="CL171" s="41"/>
      <c r="CQ171" s="41"/>
      <c r="CV171" s="41"/>
      <c r="CW171" s="43"/>
      <c r="CX171" s="43"/>
      <c r="CY171" s="43"/>
      <c r="CZ171" s="44"/>
      <c r="DA171" s="41"/>
      <c r="DB171" s="45"/>
      <c r="DC171" s="45"/>
      <c r="DD171" s="45"/>
      <c r="DE171" s="45"/>
      <c r="DF171" s="41"/>
      <c r="DG171" s="46"/>
      <c r="DH171" s="46"/>
      <c r="DI171" s="46"/>
      <c r="DJ171" s="19"/>
      <c r="DK171" s="41"/>
      <c r="DL171" s="18"/>
      <c r="DM171" s="47"/>
      <c r="DN171" s="41"/>
      <c r="DR171" s="41"/>
      <c r="DS171" s="41"/>
      <c r="DT171" s="41"/>
      <c r="DY171" s="41"/>
      <c r="ED171" s="41"/>
      <c r="EE171" s="43"/>
      <c r="EF171" s="43"/>
      <c r="EG171" s="43"/>
      <c r="EH171" s="44"/>
      <c r="EI171" s="41"/>
      <c r="EJ171" s="45"/>
      <c r="EK171" s="45"/>
      <c r="EL171" s="45"/>
      <c r="EM171" s="45"/>
      <c r="EN171" s="41"/>
      <c r="EO171" s="46"/>
      <c r="EP171" s="46"/>
      <c r="EQ171" s="46"/>
      <c r="ER171" s="19"/>
      <c r="ES171" s="41"/>
      <c r="ET171" s="18"/>
      <c r="EU171" s="47"/>
      <c r="EV171" s="41"/>
      <c r="EZ171" s="41"/>
      <c r="FA171" s="41"/>
      <c r="FB171" s="41"/>
      <c r="FG171" s="41"/>
      <c r="FL171" s="41"/>
      <c r="FM171" s="43"/>
      <c r="FN171" s="43"/>
      <c r="FO171" s="43"/>
      <c r="FP171" s="44"/>
      <c r="FQ171" s="41"/>
      <c r="FR171" s="45"/>
      <c r="FS171" s="45"/>
      <c r="FT171" s="45"/>
      <c r="FU171" s="45"/>
      <c r="FV171" s="41"/>
      <c r="FW171" s="46"/>
      <c r="FX171" s="46"/>
      <c r="FY171" s="46"/>
      <c r="FZ171" s="19"/>
      <c r="GA171" s="41"/>
      <c r="GB171" s="18"/>
      <c r="GC171" s="47"/>
      <c r="GD171" s="41"/>
      <c r="GH171" s="41"/>
      <c r="GI171" s="41"/>
      <c r="GJ171" s="41"/>
      <c r="GO171" s="41"/>
      <c r="GT171" s="41"/>
      <c r="GU171" s="43"/>
      <c r="GV171" s="43"/>
      <c r="GW171" s="43"/>
      <c r="GX171" s="44"/>
      <c r="GY171" s="41"/>
      <c r="GZ171" s="45"/>
      <c r="HA171" s="45"/>
      <c r="HB171" s="45"/>
      <c r="HC171" s="45"/>
      <c r="HD171" s="41"/>
      <c r="HE171" s="46"/>
      <c r="HF171" s="46"/>
      <c r="HG171" s="46"/>
      <c r="HH171" s="19"/>
      <c r="HI171" s="41"/>
      <c r="HJ171" s="18"/>
      <c r="HK171" s="47"/>
      <c r="HL171" s="41"/>
      <c r="HP171" s="41"/>
      <c r="HQ171" s="41"/>
      <c r="HR171" s="41"/>
      <c r="HW171" s="41"/>
      <c r="IB171" s="41"/>
      <c r="IC171" s="43"/>
      <c r="ID171" s="43"/>
      <c r="IE171" s="43"/>
      <c r="IF171" s="44"/>
      <c r="IG171" s="41"/>
      <c r="IH171" s="45"/>
      <c r="II171" s="45"/>
      <c r="IJ171" s="45"/>
      <c r="IK171" s="45"/>
      <c r="IL171" s="41"/>
      <c r="IM171" s="46"/>
      <c r="IN171" s="46"/>
      <c r="IO171" s="46"/>
      <c r="IP171" s="19"/>
      <c r="IQ171" s="41"/>
      <c r="IR171" s="18"/>
      <c r="IS171" s="47"/>
      <c r="IT171" s="41"/>
    </row>
    <row r="172" spans="1:254" s="42" customFormat="1" ht="12.75">
      <c r="A172" s="20" t="s">
        <v>492</v>
      </c>
      <c r="B172" s="20"/>
      <c r="C172" s="63"/>
      <c r="D172" s="22">
        <f>IF(MOD(SUM($M172+$T172+$AA172+$AH172+$AO172+$AV172),1)&gt;=0.6,INT(SUM($M172+$T172+$AA172+$AH172+$AO172+$AV172))+1+MOD(SUM($M172+$T172+$AA172+$AH172+$AO172+$AV172),1)-0.6,SUM($M172+$T172+$AA172+$AH172+$AO172+$AV172))</f>
        <v>156.20000000000002</v>
      </c>
      <c r="E172" s="23">
        <f>$N172+$U172+$AB172+$AI172+$AP172+$AW172</f>
        <v>25</v>
      </c>
      <c r="F172" s="24">
        <f>$O172+$V172+$AC172+$AJ172+$AQ172+$AX172</f>
        <v>652</v>
      </c>
      <c r="G172" s="23">
        <f>$P172+$W172+$AD172+$AK172+$AR172+$AY172</f>
        <v>26</v>
      </c>
      <c r="H172" s="23">
        <f>$Q172+X172+AE172+AL172+AS172+AZ172</f>
        <v>2</v>
      </c>
      <c r="I172" s="25" t="s">
        <v>493</v>
      </c>
      <c r="J172" s="22">
        <f>IF(G172&lt;&gt;0,F172/G172,"")</f>
        <v>25.076923076923077</v>
      </c>
      <c r="K172" s="22">
        <f>IF(D172&lt;&gt;0,F172/D172,"")</f>
        <v>4.1741357234314975</v>
      </c>
      <c r="L172" s="22">
        <f>IF(G172&lt;&gt;0,(INT(D172)*6+(10*(D172-INT(D172))))/G172,"")</f>
        <v>36.07692307692309</v>
      </c>
      <c r="M172" s="26"/>
      <c r="N172" s="26"/>
      <c r="O172" s="26"/>
      <c r="P172" s="26"/>
      <c r="Q172" s="26"/>
      <c r="R172" s="26"/>
      <c r="S172" s="28">
        <f>IF(P172&lt;&gt;0,O172/P172,"")</f>
      </c>
      <c r="T172" s="29"/>
      <c r="U172" s="29"/>
      <c r="V172" s="29"/>
      <c r="W172" s="29"/>
      <c r="X172" s="29"/>
      <c r="Y172" s="29"/>
      <c r="Z172" s="31">
        <f>IF(W172&lt;&gt;0,V172/W172,"")</f>
      </c>
      <c r="AA172" s="26">
        <v>125.3</v>
      </c>
      <c r="AB172" s="26">
        <v>19</v>
      </c>
      <c r="AC172" s="26">
        <v>499</v>
      </c>
      <c r="AD172" s="26">
        <v>17</v>
      </c>
      <c r="AE172" s="26">
        <v>1</v>
      </c>
      <c r="AF172" s="27" t="s">
        <v>494</v>
      </c>
      <c r="AG172" s="28">
        <f>IF(AD172&lt;&gt;0,AC172/AD172,"")</f>
        <v>29.352941176470587</v>
      </c>
      <c r="AH172" s="64">
        <v>18</v>
      </c>
      <c r="AI172" s="64">
        <v>4</v>
      </c>
      <c r="AJ172" s="64">
        <v>104</v>
      </c>
      <c r="AK172" s="64">
        <v>6</v>
      </c>
      <c r="AL172" s="64">
        <v>1</v>
      </c>
      <c r="AM172" s="66" t="s">
        <v>493</v>
      </c>
      <c r="AN172" s="35">
        <f>IF(AK172&lt;&gt;0,AJ172/AK172,"")</f>
        <v>17.333333333333332</v>
      </c>
      <c r="AO172" s="36">
        <v>12.5</v>
      </c>
      <c r="AP172" s="36">
        <v>2</v>
      </c>
      <c r="AQ172" s="36">
        <v>49</v>
      </c>
      <c r="AR172" s="36">
        <v>3</v>
      </c>
      <c r="AS172" s="36"/>
      <c r="AT172" s="48" t="s">
        <v>495</v>
      </c>
      <c r="AU172" s="37">
        <f>IF(AR172&lt;&gt;0,AQ172/AR172,"")</f>
        <v>16.333333333333332</v>
      </c>
      <c r="AV172" s="38"/>
      <c r="AW172" s="38"/>
      <c r="AX172" s="39"/>
      <c r="AY172" s="40"/>
      <c r="AZ172" s="40"/>
      <c r="BA172" s="40"/>
      <c r="BB172" s="39">
        <f>IF(AY172&lt;&gt;0,AX172/AY172,"")</f>
      </c>
      <c r="BC172" s="41"/>
      <c r="BD172" s="41"/>
      <c r="BI172" s="41"/>
      <c r="BN172" s="41"/>
      <c r="BO172" s="43"/>
      <c r="BP172" s="43"/>
      <c r="BQ172" s="43"/>
      <c r="BR172" s="44"/>
      <c r="BS172" s="41"/>
      <c r="BT172" s="45"/>
      <c r="BU172" s="45"/>
      <c r="BV172" s="45"/>
      <c r="BW172" s="45"/>
      <c r="BX172" s="41"/>
      <c r="BY172" s="46"/>
      <c r="BZ172" s="46"/>
      <c r="CA172" s="46"/>
      <c r="CB172" s="19"/>
      <c r="CC172" s="41"/>
      <c r="CD172" s="18"/>
      <c r="CE172" s="47"/>
      <c r="CF172" s="41"/>
      <c r="CJ172" s="41"/>
      <c r="CK172" s="41"/>
      <c r="CL172" s="41"/>
      <c r="CQ172" s="41"/>
      <c r="CV172" s="41"/>
      <c r="CW172" s="43"/>
      <c r="CX172" s="43"/>
      <c r="CY172" s="43"/>
      <c r="CZ172" s="44"/>
      <c r="DA172" s="41"/>
      <c r="DB172" s="45"/>
      <c r="DC172" s="45"/>
      <c r="DD172" s="45"/>
      <c r="DE172" s="45"/>
      <c r="DF172" s="41"/>
      <c r="DG172" s="46"/>
      <c r="DH172" s="46"/>
      <c r="DI172" s="46"/>
      <c r="DJ172" s="19"/>
      <c r="DK172" s="41"/>
      <c r="DL172" s="18"/>
      <c r="DM172" s="47"/>
      <c r="DN172" s="41"/>
      <c r="DR172" s="41"/>
      <c r="DS172" s="41"/>
      <c r="DT172" s="41"/>
      <c r="DY172" s="41"/>
      <c r="ED172" s="41"/>
      <c r="EE172" s="43"/>
      <c r="EF172" s="43"/>
      <c r="EG172" s="43"/>
      <c r="EH172" s="44"/>
      <c r="EI172" s="41"/>
      <c r="EJ172" s="45"/>
      <c r="EK172" s="45"/>
      <c r="EL172" s="45"/>
      <c r="EM172" s="45"/>
      <c r="EN172" s="41"/>
      <c r="EO172" s="46"/>
      <c r="EP172" s="46"/>
      <c r="EQ172" s="46"/>
      <c r="ER172" s="19"/>
      <c r="ES172" s="41"/>
      <c r="ET172" s="18"/>
      <c r="EU172" s="47"/>
      <c r="EV172" s="41"/>
      <c r="EZ172" s="41"/>
      <c r="FA172" s="41"/>
      <c r="FB172" s="41"/>
      <c r="FG172" s="41"/>
      <c r="FL172" s="41"/>
      <c r="FM172" s="43"/>
      <c r="FN172" s="43"/>
      <c r="FO172" s="43"/>
      <c r="FP172" s="44"/>
      <c r="FQ172" s="41"/>
      <c r="FR172" s="45"/>
      <c r="FS172" s="45"/>
      <c r="FT172" s="45"/>
      <c r="FU172" s="45"/>
      <c r="FV172" s="41"/>
      <c r="FW172" s="46"/>
      <c r="FX172" s="46"/>
      <c r="FY172" s="46"/>
      <c r="FZ172" s="19"/>
      <c r="GA172" s="41"/>
      <c r="GB172" s="18"/>
      <c r="GC172" s="47"/>
      <c r="GD172" s="41"/>
      <c r="GH172" s="41"/>
      <c r="GI172" s="41"/>
      <c r="GJ172" s="41"/>
      <c r="GO172" s="41"/>
      <c r="GT172" s="41"/>
      <c r="GU172" s="43"/>
      <c r="GV172" s="43"/>
      <c r="GW172" s="43"/>
      <c r="GX172" s="44"/>
      <c r="GY172" s="41"/>
      <c r="GZ172" s="45"/>
      <c r="HA172" s="45"/>
      <c r="HB172" s="45"/>
      <c r="HC172" s="45"/>
      <c r="HD172" s="41"/>
      <c r="HE172" s="46"/>
      <c r="HF172" s="46"/>
      <c r="HG172" s="46"/>
      <c r="HH172" s="19"/>
      <c r="HI172" s="41"/>
      <c r="HJ172" s="18"/>
      <c r="HK172" s="47"/>
      <c r="HL172" s="41"/>
      <c r="HP172" s="41"/>
      <c r="HQ172" s="41"/>
      <c r="HR172" s="41"/>
      <c r="HW172" s="41"/>
      <c r="IB172" s="41"/>
      <c r="IC172" s="43"/>
      <c r="ID172" s="43"/>
      <c r="IE172" s="43"/>
      <c r="IF172" s="44"/>
      <c r="IG172" s="41"/>
      <c r="IH172" s="45"/>
      <c r="II172" s="45"/>
      <c r="IJ172" s="45"/>
      <c r="IK172" s="45"/>
      <c r="IL172" s="41"/>
      <c r="IM172" s="46"/>
      <c r="IN172" s="46"/>
      <c r="IO172" s="46"/>
      <c r="IP172" s="19"/>
      <c r="IQ172" s="41"/>
      <c r="IR172" s="18"/>
      <c r="IS172" s="47"/>
      <c r="IT172" s="41"/>
    </row>
    <row r="173" spans="1:254" s="42" customFormat="1" ht="12.75">
      <c r="A173" s="20" t="s">
        <v>496</v>
      </c>
      <c r="B173" s="20"/>
      <c r="C173" s="21"/>
      <c r="D173" s="22">
        <f>IF(MOD(SUM($M173+$T173+$AA173+$AH173+$AO173+$AV173),1)&gt;=0.6,INT(SUM($M173+$T173+$AA173+$AH173+$AO173+$AV173))+1+MOD(SUM($M173+$T173+$AA173+$AH173+$AO173+$AV173),1)-0.6,SUM($M173+$T173+$AA173+$AH173+$AO173+$AV173))</f>
        <v>68.5</v>
      </c>
      <c r="E173" s="23">
        <f>$N173+$U173+$AB173+$AI173+$AP173+$AW173</f>
        <v>6</v>
      </c>
      <c r="F173" s="24">
        <f>$O173+$V173+$AC173+$AJ173+$AQ173+$AX173</f>
        <v>300</v>
      </c>
      <c r="G173" s="23">
        <f>$P173+$W173+$AD173+$AK173+$AR173+$AY173</f>
        <v>17</v>
      </c>
      <c r="H173" s="23">
        <f>$Q173+X173+AE173+AL173+AS173+AZ173</f>
        <v>0</v>
      </c>
      <c r="I173" s="25" t="s">
        <v>497</v>
      </c>
      <c r="J173" s="22">
        <f>IF(G173&lt;&gt;0,F173/G173,"")</f>
        <v>17.647058823529413</v>
      </c>
      <c r="K173" s="22">
        <f>IF(D173&lt;&gt;0,F173/D173,"")</f>
        <v>4.37956204379562</v>
      </c>
      <c r="L173" s="22">
        <f>IF(G173&lt;&gt;0,(INT(D173)*6+(10*(D173-INT(D173))))/G173,"")</f>
        <v>24.294117647058822</v>
      </c>
      <c r="M173" s="26"/>
      <c r="N173" s="26"/>
      <c r="O173" s="26"/>
      <c r="P173" s="26"/>
      <c r="Q173" s="26"/>
      <c r="R173" s="26"/>
      <c r="S173" s="28">
        <f>IF(P173&lt;&gt;0,O173/P173,"")</f>
      </c>
      <c r="T173" s="29">
        <v>6.5</v>
      </c>
      <c r="U173" s="29">
        <v>0</v>
      </c>
      <c r="V173" s="29">
        <v>63</v>
      </c>
      <c r="W173" s="29">
        <v>1</v>
      </c>
      <c r="X173" s="29"/>
      <c r="Y173" s="30" t="s">
        <v>28</v>
      </c>
      <c r="Z173" s="31">
        <f>IF(W173&lt;&gt;0,V173/W173,"")</f>
        <v>63</v>
      </c>
      <c r="AA173" s="32">
        <v>23</v>
      </c>
      <c r="AB173" s="32">
        <v>1</v>
      </c>
      <c r="AC173" s="32">
        <v>109</v>
      </c>
      <c r="AD173" s="33">
        <v>6</v>
      </c>
      <c r="AE173" s="33"/>
      <c r="AF173" s="33" t="s">
        <v>498</v>
      </c>
      <c r="AG173" s="28">
        <f>IF(AD173&lt;&gt;0,AC173/AD173,"")</f>
        <v>18.166666666666668</v>
      </c>
      <c r="AH173" s="34">
        <v>27</v>
      </c>
      <c r="AI173" s="34">
        <v>4</v>
      </c>
      <c r="AJ173" s="34">
        <v>63</v>
      </c>
      <c r="AK173" s="34">
        <v>7</v>
      </c>
      <c r="AL173" s="34"/>
      <c r="AM173" s="34" t="s">
        <v>497</v>
      </c>
      <c r="AN173" s="35">
        <f>IF(AK173&lt;&gt;0,AJ173/AK173,"")</f>
        <v>9</v>
      </c>
      <c r="AO173" s="36">
        <v>12</v>
      </c>
      <c r="AP173" s="36">
        <v>1</v>
      </c>
      <c r="AQ173" s="36">
        <v>65</v>
      </c>
      <c r="AR173" s="36">
        <v>3</v>
      </c>
      <c r="AS173" s="36"/>
      <c r="AT173" s="48" t="s">
        <v>499</v>
      </c>
      <c r="AU173" s="37">
        <f>IF(AR173&lt;&gt;0,AQ173/AR173,"")</f>
        <v>21.666666666666668</v>
      </c>
      <c r="AV173" s="38"/>
      <c r="AW173" s="38"/>
      <c r="AX173" s="39"/>
      <c r="AY173" s="40"/>
      <c r="AZ173" s="40"/>
      <c r="BA173" s="40"/>
      <c r="BB173" s="39">
        <f>IF(AY173&lt;&gt;0,AX173/AY173,"")</f>
      </c>
      <c r="BC173" s="41"/>
      <c r="BD173" s="41"/>
      <c r="BI173" s="41"/>
      <c r="BN173" s="41"/>
      <c r="BO173" s="43"/>
      <c r="BP173" s="43"/>
      <c r="BQ173" s="43"/>
      <c r="BR173" s="44"/>
      <c r="BS173" s="41"/>
      <c r="BT173" s="45"/>
      <c r="BU173" s="45"/>
      <c r="BV173" s="45"/>
      <c r="BW173" s="45"/>
      <c r="BX173" s="41"/>
      <c r="BY173" s="46"/>
      <c r="BZ173" s="46"/>
      <c r="CA173" s="46"/>
      <c r="CB173" s="19"/>
      <c r="CC173" s="41"/>
      <c r="CD173" s="18"/>
      <c r="CE173" s="47"/>
      <c r="CF173" s="41"/>
      <c r="CJ173" s="41"/>
      <c r="CK173" s="41"/>
      <c r="CL173" s="41"/>
      <c r="CQ173" s="41"/>
      <c r="CV173" s="41"/>
      <c r="CW173" s="43"/>
      <c r="CX173" s="43"/>
      <c r="CY173" s="43"/>
      <c r="CZ173" s="44"/>
      <c r="DA173" s="41"/>
      <c r="DB173" s="45"/>
      <c r="DC173" s="45"/>
      <c r="DD173" s="45"/>
      <c r="DE173" s="45"/>
      <c r="DF173" s="41"/>
      <c r="DG173" s="46"/>
      <c r="DH173" s="46"/>
      <c r="DI173" s="46"/>
      <c r="DJ173" s="19"/>
      <c r="DK173" s="41"/>
      <c r="DL173" s="18"/>
      <c r="DM173" s="47"/>
      <c r="DN173" s="41"/>
      <c r="DR173" s="41"/>
      <c r="DS173" s="41"/>
      <c r="DT173" s="41"/>
      <c r="DY173" s="41"/>
      <c r="ED173" s="41"/>
      <c r="EE173" s="43"/>
      <c r="EF173" s="43"/>
      <c r="EG173" s="43"/>
      <c r="EH173" s="44"/>
      <c r="EI173" s="41"/>
      <c r="EJ173" s="45"/>
      <c r="EK173" s="45"/>
      <c r="EL173" s="45"/>
      <c r="EM173" s="45"/>
      <c r="EN173" s="41"/>
      <c r="EO173" s="46"/>
      <c r="EP173" s="46"/>
      <c r="EQ173" s="46"/>
      <c r="ER173" s="19"/>
      <c r="ES173" s="41"/>
      <c r="ET173" s="18"/>
      <c r="EU173" s="47"/>
      <c r="EV173" s="41"/>
      <c r="EZ173" s="41"/>
      <c r="FA173" s="41"/>
      <c r="FB173" s="41"/>
      <c r="FG173" s="41"/>
      <c r="FL173" s="41"/>
      <c r="FM173" s="43"/>
      <c r="FN173" s="43"/>
      <c r="FO173" s="43"/>
      <c r="FP173" s="44"/>
      <c r="FQ173" s="41"/>
      <c r="FR173" s="45"/>
      <c r="FS173" s="45"/>
      <c r="FT173" s="45"/>
      <c r="FU173" s="45"/>
      <c r="FV173" s="41"/>
      <c r="FW173" s="46"/>
      <c r="FX173" s="46"/>
      <c r="FY173" s="46"/>
      <c r="FZ173" s="19"/>
      <c r="GA173" s="41"/>
      <c r="GB173" s="18"/>
      <c r="GC173" s="47"/>
      <c r="GD173" s="41"/>
      <c r="GH173" s="41"/>
      <c r="GI173" s="41"/>
      <c r="GJ173" s="41"/>
      <c r="GO173" s="41"/>
      <c r="GT173" s="41"/>
      <c r="GU173" s="43"/>
      <c r="GV173" s="43"/>
      <c r="GW173" s="43"/>
      <c r="GX173" s="44"/>
      <c r="GY173" s="41"/>
      <c r="GZ173" s="45"/>
      <c r="HA173" s="45"/>
      <c r="HB173" s="45"/>
      <c r="HC173" s="45"/>
      <c r="HD173" s="41"/>
      <c r="HE173" s="46"/>
      <c r="HF173" s="46"/>
      <c r="HG173" s="46"/>
      <c r="HH173" s="19"/>
      <c r="HI173" s="41"/>
      <c r="HJ173" s="18"/>
      <c r="HK173" s="47"/>
      <c r="HL173" s="41"/>
      <c r="HP173" s="41"/>
      <c r="HQ173" s="41"/>
      <c r="HR173" s="41"/>
      <c r="HW173" s="41"/>
      <c r="IB173" s="41"/>
      <c r="IC173" s="43"/>
      <c r="ID173" s="43"/>
      <c r="IE173" s="43"/>
      <c r="IF173" s="44"/>
      <c r="IG173" s="41"/>
      <c r="IH173" s="45"/>
      <c r="II173" s="45"/>
      <c r="IJ173" s="45"/>
      <c r="IK173" s="45"/>
      <c r="IL173" s="41"/>
      <c r="IM173" s="46"/>
      <c r="IN173" s="46"/>
      <c r="IO173" s="46"/>
      <c r="IP173" s="19"/>
      <c r="IQ173" s="41"/>
      <c r="IR173" s="18"/>
      <c r="IS173" s="47"/>
      <c r="IT173" s="41"/>
    </row>
    <row r="174" spans="1:254" s="42" customFormat="1" ht="12.75">
      <c r="A174" s="20" t="s">
        <v>500</v>
      </c>
      <c r="B174" s="20"/>
      <c r="C174" s="21"/>
      <c r="D174" s="22">
        <f>IF(MOD(SUM($M174+$T174+$AA174+$AH174+$AO174+$AV174),1)&gt;=0.6,INT(SUM($M174+$T174+$AA174+$AH174+$AO174+$AV174))+1+MOD(SUM($M174+$T174+$AA174+$AH174+$AO174+$AV174),1)-0.6,SUM($M174+$T174+$AA174+$AH174+$AO174+$AV174))</f>
        <v>30.1</v>
      </c>
      <c r="E174" s="23">
        <f>$N174+$U174+$AB174+$AI174+$AP174+$AW174</f>
        <v>1</v>
      </c>
      <c r="F174" s="24">
        <f>$O174+$V174+$AC174+$AJ174+$AQ174+$AX174</f>
        <v>182</v>
      </c>
      <c r="G174" s="23">
        <f>$P174+$W174+$AD174+$AK174+$AR174+$AY174</f>
        <v>2</v>
      </c>
      <c r="H174" s="23">
        <f>$Q174+X174+AE174+AL174+AS174+AZ174</f>
        <v>0</v>
      </c>
      <c r="I174" s="25" t="s">
        <v>501</v>
      </c>
      <c r="J174" s="22">
        <f>IF(G174&lt;&gt;0,F174/G174,"")</f>
        <v>91</v>
      </c>
      <c r="K174" s="22">
        <f>IF(D174&lt;&gt;0,F174/D174,"")</f>
        <v>6.046511627906977</v>
      </c>
      <c r="L174" s="22">
        <f>IF(G174&lt;&gt;0,(INT(D174)*6+(10*(D174-INT(D174))))/G174,"")</f>
        <v>90.5</v>
      </c>
      <c r="M174" s="26"/>
      <c r="N174" s="26"/>
      <c r="O174" s="26"/>
      <c r="P174" s="26"/>
      <c r="Q174" s="26"/>
      <c r="R174" s="26"/>
      <c r="S174" s="28">
        <f>IF(P174&lt;&gt;0,O174/P174,"")</f>
      </c>
      <c r="T174" s="29"/>
      <c r="U174" s="29"/>
      <c r="V174" s="29"/>
      <c r="W174" s="29"/>
      <c r="X174" s="29"/>
      <c r="Y174" s="29"/>
      <c r="Z174" s="31">
        <f>IF(W174&lt;&gt;0,V174/W174,"")</f>
      </c>
      <c r="AA174" s="32"/>
      <c r="AB174" s="32"/>
      <c r="AC174" s="32"/>
      <c r="AD174" s="33"/>
      <c r="AE174" s="33"/>
      <c r="AF174" s="33"/>
      <c r="AG174" s="28">
        <f>IF(AD174&lt;&gt;0,AC174/AD174,"")</f>
      </c>
      <c r="AH174" s="34"/>
      <c r="AI174" s="34"/>
      <c r="AJ174" s="34"/>
      <c r="AK174" s="34"/>
      <c r="AL174" s="34"/>
      <c r="AM174" s="34"/>
      <c r="AN174" s="35">
        <f>IF(AK174&lt;&gt;0,AJ174/AK174,"")</f>
      </c>
      <c r="AO174" s="36">
        <v>30.1</v>
      </c>
      <c r="AP174" s="36">
        <v>1</v>
      </c>
      <c r="AQ174" s="36">
        <v>182</v>
      </c>
      <c r="AR174" s="36">
        <v>2</v>
      </c>
      <c r="AS174" s="36"/>
      <c r="AT174" s="48" t="s">
        <v>501</v>
      </c>
      <c r="AU174" s="37">
        <f>IF(AR174&lt;&gt;0,AQ174/AR174,"")</f>
        <v>91</v>
      </c>
      <c r="AV174" s="38"/>
      <c r="AW174" s="38"/>
      <c r="AX174" s="39"/>
      <c r="AY174" s="40"/>
      <c r="AZ174" s="40"/>
      <c r="BA174" s="40"/>
      <c r="BB174" s="39">
        <f>IF(AY174&lt;&gt;0,AX174/AY174,"")</f>
      </c>
      <c r="BC174" s="41"/>
      <c r="BD174" s="41"/>
      <c r="BI174" s="41"/>
      <c r="BN174" s="41"/>
      <c r="BO174" s="43"/>
      <c r="BP174" s="43"/>
      <c r="BQ174" s="43"/>
      <c r="BR174" s="44"/>
      <c r="BS174" s="41"/>
      <c r="BT174" s="45"/>
      <c r="BU174" s="45"/>
      <c r="BV174" s="45"/>
      <c r="BW174" s="45"/>
      <c r="BX174" s="41"/>
      <c r="BY174" s="46"/>
      <c r="BZ174" s="46"/>
      <c r="CA174" s="46"/>
      <c r="CB174" s="19"/>
      <c r="CC174" s="41"/>
      <c r="CD174" s="18"/>
      <c r="CE174" s="47"/>
      <c r="CF174" s="41"/>
      <c r="CJ174" s="41"/>
      <c r="CK174" s="41"/>
      <c r="CL174" s="41"/>
      <c r="CQ174" s="41"/>
      <c r="CV174" s="41"/>
      <c r="CW174" s="43"/>
      <c r="CX174" s="43"/>
      <c r="CY174" s="43"/>
      <c r="CZ174" s="44"/>
      <c r="DA174" s="41"/>
      <c r="DB174" s="45"/>
      <c r="DC174" s="45"/>
      <c r="DD174" s="45"/>
      <c r="DE174" s="45"/>
      <c r="DF174" s="41"/>
      <c r="DG174" s="46"/>
      <c r="DH174" s="46"/>
      <c r="DI174" s="46"/>
      <c r="DJ174" s="19"/>
      <c r="DK174" s="41"/>
      <c r="DL174" s="18"/>
      <c r="DM174" s="47"/>
      <c r="DN174" s="41"/>
      <c r="DR174" s="41"/>
      <c r="DS174" s="41"/>
      <c r="DT174" s="41"/>
      <c r="DY174" s="41"/>
      <c r="ED174" s="41"/>
      <c r="EE174" s="43"/>
      <c r="EF174" s="43"/>
      <c r="EG174" s="43"/>
      <c r="EH174" s="44"/>
      <c r="EI174" s="41"/>
      <c r="EJ174" s="45"/>
      <c r="EK174" s="45"/>
      <c r="EL174" s="45"/>
      <c r="EM174" s="45"/>
      <c r="EN174" s="41"/>
      <c r="EO174" s="46"/>
      <c r="EP174" s="46"/>
      <c r="EQ174" s="46"/>
      <c r="ER174" s="19"/>
      <c r="ES174" s="41"/>
      <c r="ET174" s="18"/>
      <c r="EU174" s="47"/>
      <c r="EV174" s="41"/>
      <c r="EZ174" s="41"/>
      <c r="FA174" s="41"/>
      <c r="FB174" s="41"/>
      <c r="FG174" s="41"/>
      <c r="FL174" s="41"/>
      <c r="FM174" s="43"/>
      <c r="FN174" s="43"/>
      <c r="FO174" s="43"/>
      <c r="FP174" s="44"/>
      <c r="FQ174" s="41"/>
      <c r="FR174" s="45"/>
      <c r="FS174" s="45"/>
      <c r="FT174" s="45"/>
      <c r="FU174" s="45"/>
      <c r="FV174" s="41"/>
      <c r="FW174" s="46"/>
      <c r="FX174" s="46"/>
      <c r="FY174" s="46"/>
      <c r="FZ174" s="19"/>
      <c r="GA174" s="41"/>
      <c r="GB174" s="18"/>
      <c r="GC174" s="47"/>
      <c r="GD174" s="41"/>
      <c r="GH174" s="41"/>
      <c r="GI174" s="41"/>
      <c r="GJ174" s="41"/>
      <c r="GO174" s="41"/>
      <c r="GT174" s="41"/>
      <c r="GU174" s="43"/>
      <c r="GV174" s="43"/>
      <c r="GW174" s="43"/>
      <c r="GX174" s="44"/>
      <c r="GY174" s="41"/>
      <c r="GZ174" s="45"/>
      <c r="HA174" s="45"/>
      <c r="HB174" s="45"/>
      <c r="HC174" s="45"/>
      <c r="HD174" s="41"/>
      <c r="HE174" s="46"/>
      <c r="HF174" s="46"/>
      <c r="HG174" s="46"/>
      <c r="HH174" s="19"/>
      <c r="HI174" s="41"/>
      <c r="HJ174" s="18"/>
      <c r="HK174" s="47"/>
      <c r="HL174" s="41"/>
      <c r="HP174" s="41"/>
      <c r="HQ174" s="41"/>
      <c r="HR174" s="41"/>
      <c r="HW174" s="41"/>
      <c r="IB174" s="41"/>
      <c r="IC174" s="43"/>
      <c r="ID174" s="43"/>
      <c r="IE174" s="43"/>
      <c r="IF174" s="44"/>
      <c r="IG174" s="41"/>
      <c r="IH174" s="45"/>
      <c r="II174" s="45"/>
      <c r="IJ174" s="45"/>
      <c r="IK174" s="45"/>
      <c r="IL174" s="41"/>
      <c r="IM174" s="46"/>
      <c r="IN174" s="46"/>
      <c r="IO174" s="46"/>
      <c r="IP174" s="19"/>
      <c r="IQ174" s="41"/>
      <c r="IR174" s="18"/>
      <c r="IS174" s="47"/>
      <c r="IT174" s="41"/>
    </row>
    <row r="175" spans="1:254" s="42" customFormat="1" ht="12.75">
      <c r="A175" s="20" t="s">
        <v>502</v>
      </c>
      <c r="B175" s="20"/>
      <c r="C175" s="21">
        <v>464</v>
      </c>
      <c r="D175" s="22">
        <f>IF(MOD(SUM($M175+$T175+$AA175+$AH175+$AO175+$AV175),1)&gt;=0.6,INT(SUM($M175+$T175+$AA175+$AH175+$AO175+$AV175))+1+MOD(SUM($M175+$T175+$AA175+$AH175+$AO175+$AV175),1)-0.6,SUM($M175+$T175+$AA175+$AH175+$AO175+$AV175))</f>
        <v>1</v>
      </c>
      <c r="E175" s="23">
        <f>$N175+$U175+$AB175+$AI175+$AP175+$AW175</f>
        <v>1</v>
      </c>
      <c r="F175" s="24">
        <f>$O175+$V175+$AC175+$AJ175+$AQ175+$AX175</f>
        <v>0</v>
      </c>
      <c r="G175" s="23">
        <f>$P175+$W175+$AD175+$AK175+$AR175+$AY175</f>
        <v>0</v>
      </c>
      <c r="H175" s="23">
        <f>$Q175+X175+AE175+AL175+AS175+AZ175</f>
        <v>0</v>
      </c>
      <c r="I175" s="25" t="s">
        <v>503</v>
      </c>
      <c r="J175" s="22">
        <f>IF(G175&lt;&gt;0,F175/G175,"")</f>
      </c>
      <c r="K175" s="22">
        <f>IF(D175&lt;&gt;0,F175/D175,"")</f>
        <v>0</v>
      </c>
      <c r="L175" s="22">
        <f>IF(G175&lt;&gt;0,(INT(D175)*6+(10*(D175-INT(D175))))/G175,"")</f>
      </c>
      <c r="M175" s="26"/>
      <c r="N175" s="26"/>
      <c r="O175" s="26"/>
      <c r="P175" s="26"/>
      <c r="Q175" s="26"/>
      <c r="R175" s="26"/>
      <c r="S175" s="28">
        <f>IF(P175&lt;&gt;0,O175/P175,"")</f>
      </c>
      <c r="T175" s="29"/>
      <c r="U175" s="29"/>
      <c r="V175" s="29"/>
      <c r="W175" s="29"/>
      <c r="X175" s="29"/>
      <c r="Y175" s="29"/>
      <c r="Z175" s="31">
        <f>IF(W175&lt;&gt;0,V175/W175,"")</f>
      </c>
      <c r="AA175" s="32"/>
      <c r="AB175" s="32"/>
      <c r="AC175" s="32"/>
      <c r="AD175" s="33"/>
      <c r="AE175" s="33"/>
      <c r="AF175" s="33"/>
      <c r="AG175" s="28">
        <f>IF(AD175&lt;&gt;0,AC175/AD175,"")</f>
      </c>
      <c r="AH175" s="34"/>
      <c r="AI175" s="34"/>
      <c r="AJ175" s="34"/>
      <c r="AK175" s="34"/>
      <c r="AL175" s="34"/>
      <c r="AM175" s="34"/>
      <c r="AN175" s="35">
        <f>IF(AK175&lt;&gt;0,AJ175/AK175,"")</f>
      </c>
      <c r="AO175" s="36">
        <v>1</v>
      </c>
      <c r="AP175" s="36">
        <v>1</v>
      </c>
      <c r="AQ175" s="36">
        <v>0</v>
      </c>
      <c r="AR175" s="36">
        <v>0</v>
      </c>
      <c r="AS175" s="36"/>
      <c r="AT175" s="48" t="s">
        <v>503</v>
      </c>
      <c r="AU175" s="37">
        <f>IF(AR175&lt;&gt;0,AQ175/AR175,"")</f>
      </c>
      <c r="AV175" s="38"/>
      <c r="AW175" s="38"/>
      <c r="AX175" s="39"/>
      <c r="AY175" s="40"/>
      <c r="AZ175" s="40"/>
      <c r="BA175" s="40"/>
      <c r="BB175" s="39">
        <f>IF(AY175&lt;&gt;0,AX175/AY175,"")</f>
      </c>
      <c r="BC175" s="41"/>
      <c r="BD175" s="41"/>
      <c r="BI175" s="41"/>
      <c r="BN175" s="41"/>
      <c r="BO175" s="43"/>
      <c r="BP175" s="43"/>
      <c r="BQ175" s="43"/>
      <c r="BR175" s="44"/>
      <c r="BS175" s="41"/>
      <c r="BT175" s="45"/>
      <c r="BU175" s="45"/>
      <c r="BV175" s="45"/>
      <c r="BW175" s="45"/>
      <c r="BX175" s="41"/>
      <c r="BY175" s="46"/>
      <c r="BZ175" s="46"/>
      <c r="CA175" s="46"/>
      <c r="CB175" s="19"/>
      <c r="CC175" s="41"/>
      <c r="CD175" s="18"/>
      <c r="CE175" s="47"/>
      <c r="CF175" s="41"/>
      <c r="CJ175" s="41"/>
      <c r="CK175" s="41"/>
      <c r="CL175" s="41"/>
      <c r="CQ175" s="41"/>
      <c r="CV175" s="41"/>
      <c r="CW175" s="43"/>
      <c r="CX175" s="43"/>
      <c r="CY175" s="43"/>
      <c r="CZ175" s="44"/>
      <c r="DA175" s="41"/>
      <c r="DB175" s="45"/>
      <c r="DC175" s="45"/>
      <c r="DD175" s="45"/>
      <c r="DE175" s="45"/>
      <c r="DF175" s="41"/>
      <c r="DG175" s="46"/>
      <c r="DH175" s="46"/>
      <c r="DI175" s="46"/>
      <c r="DJ175" s="19"/>
      <c r="DK175" s="41"/>
      <c r="DL175" s="18"/>
      <c r="DM175" s="47"/>
      <c r="DN175" s="41"/>
      <c r="DR175" s="41"/>
      <c r="DS175" s="41"/>
      <c r="DT175" s="41"/>
      <c r="DY175" s="41"/>
      <c r="ED175" s="41"/>
      <c r="EE175" s="43"/>
      <c r="EF175" s="43"/>
      <c r="EG175" s="43"/>
      <c r="EH175" s="44"/>
      <c r="EI175" s="41"/>
      <c r="EJ175" s="45"/>
      <c r="EK175" s="45"/>
      <c r="EL175" s="45"/>
      <c r="EM175" s="45"/>
      <c r="EN175" s="41"/>
      <c r="EO175" s="46"/>
      <c r="EP175" s="46"/>
      <c r="EQ175" s="46"/>
      <c r="ER175" s="19"/>
      <c r="ES175" s="41"/>
      <c r="ET175" s="18"/>
      <c r="EU175" s="47"/>
      <c r="EV175" s="41"/>
      <c r="EZ175" s="41"/>
      <c r="FA175" s="41"/>
      <c r="FB175" s="41"/>
      <c r="FG175" s="41"/>
      <c r="FL175" s="41"/>
      <c r="FM175" s="43"/>
      <c r="FN175" s="43"/>
      <c r="FO175" s="43"/>
      <c r="FP175" s="44"/>
      <c r="FQ175" s="41"/>
      <c r="FR175" s="45"/>
      <c r="FS175" s="45"/>
      <c r="FT175" s="45"/>
      <c r="FU175" s="45"/>
      <c r="FV175" s="41"/>
      <c r="FW175" s="46"/>
      <c r="FX175" s="46"/>
      <c r="FY175" s="46"/>
      <c r="FZ175" s="19"/>
      <c r="GA175" s="41"/>
      <c r="GB175" s="18"/>
      <c r="GC175" s="47"/>
      <c r="GD175" s="41"/>
      <c r="GH175" s="41"/>
      <c r="GI175" s="41"/>
      <c r="GJ175" s="41"/>
      <c r="GO175" s="41"/>
      <c r="GT175" s="41"/>
      <c r="GU175" s="43"/>
      <c r="GV175" s="43"/>
      <c r="GW175" s="43"/>
      <c r="GX175" s="44"/>
      <c r="GY175" s="41"/>
      <c r="GZ175" s="45"/>
      <c r="HA175" s="45"/>
      <c r="HB175" s="45"/>
      <c r="HC175" s="45"/>
      <c r="HD175" s="41"/>
      <c r="HE175" s="46"/>
      <c r="HF175" s="46"/>
      <c r="HG175" s="46"/>
      <c r="HH175" s="19"/>
      <c r="HI175" s="41"/>
      <c r="HJ175" s="18"/>
      <c r="HK175" s="47"/>
      <c r="HL175" s="41"/>
      <c r="HP175" s="41"/>
      <c r="HQ175" s="41"/>
      <c r="HR175" s="41"/>
      <c r="HW175" s="41"/>
      <c r="IB175" s="41"/>
      <c r="IC175" s="43"/>
      <c r="ID175" s="43"/>
      <c r="IE175" s="43"/>
      <c r="IF175" s="44"/>
      <c r="IG175" s="41"/>
      <c r="IH175" s="45"/>
      <c r="II175" s="45"/>
      <c r="IJ175" s="45"/>
      <c r="IK175" s="45"/>
      <c r="IL175" s="41"/>
      <c r="IM175" s="46"/>
      <c r="IN175" s="46"/>
      <c r="IO175" s="46"/>
      <c r="IP175" s="19"/>
      <c r="IQ175" s="41"/>
      <c r="IR175" s="18"/>
      <c r="IS175" s="47"/>
      <c r="IT175" s="41"/>
    </row>
    <row r="176" spans="1:254" s="42" customFormat="1" ht="12.75">
      <c r="A176" s="20" t="s">
        <v>504</v>
      </c>
      <c r="B176" s="20"/>
      <c r="C176" s="21"/>
      <c r="D176" s="22">
        <f>IF(MOD(SUM($M176+$T176+$AA176+$AH176+$AO176+$AV176),1)&gt;=0.6,INT(SUM($M176+$T176+$AA176+$AH176+$AO176+$AV176))+1+MOD(SUM($M176+$T176+$AA176+$AH176+$AO176+$AV176),1)-0.6,SUM($M176+$T176+$AA176+$AH176+$AO176+$AV176))</f>
        <v>1113.1999999999998</v>
      </c>
      <c r="E176" s="23">
        <f>$N176+$U176+$AB176+$AI176+$AP176+$AW176</f>
        <v>280</v>
      </c>
      <c r="F176" s="24">
        <f>$O176+$V176+$AC176+$AJ176+$AQ176+$AX176</f>
        <v>2629</v>
      </c>
      <c r="G176" s="23">
        <f>$P176+$W176+$AD176+$AK176+$AR176+$AY176</f>
        <v>217</v>
      </c>
      <c r="H176" s="23">
        <f>$Q176+X176+AE176+AL176+AS176+AZ176</f>
        <v>3</v>
      </c>
      <c r="I176" s="25" t="s">
        <v>505</v>
      </c>
      <c r="J176" s="22">
        <f>IF(G176&lt;&gt;0,F176/G176,"")</f>
        <v>12.11520737327189</v>
      </c>
      <c r="K176" s="22">
        <f>IF(D176&lt;&gt;0,F176/D176,"")</f>
        <v>2.3616600790513838</v>
      </c>
      <c r="L176" s="22">
        <f>IF(G176&lt;&gt;0,(INT(D176)*6+(10*(D176-INT(D176))))/G176,"")</f>
        <v>30.78341013824884</v>
      </c>
      <c r="M176" s="26">
        <v>178</v>
      </c>
      <c r="N176" s="26">
        <v>50</v>
      </c>
      <c r="O176" s="26">
        <v>393</v>
      </c>
      <c r="P176" s="26">
        <v>28</v>
      </c>
      <c r="Q176" s="26"/>
      <c r="R176" s="27" t="s">
        <v>506</v>
      </c>
      <c r="S176" s="28">
        <f>IF(P176&lt;&gt;0,O176/P176,"")</f>
        <v>14.035714285714286</v>
      </c>
      <c r="T176" s="29">
        <v>539</v>
      </c>
      <c r="U176" s="29">
        <v>138</v>
      </c>
      <c r="V176" s="29">
        <v>1327</v>
      </c>
      <c r="W176" s="29">
        <v>121</v>
      </c>
      <c r="X176" s="29">
        <v>2</v>
      </c>
      <c r="Y176" s="30" t="s">
        <v>507</v>
      </c>
      <c r="Z176" s="31">
        <f>IF(W176&lt;&gt;0,V176/W176,"")</f>
        <v>10.96694214876033</v>
      </c>
      <c r="AA176" s="32">
        <v>369.1</v>
      </c>
      <c r="AB176" s="32">
        <v>86</v>
      </c>
      <c r="AC176" s="32">
        <v>863</v>
      </c>
      <c r="AD176" s="33">
        <v>61</v>
      </c>
      <c r="AE176" s="33">
        <v>1</v>
      </c>
      <c r="AF176" s="33" t="s">
        <v>505</v>
      </c>
      <c r="AG176" s="28">
        <f>IF(AD176&lt;&gt;0,AC176/AD176,"")</f>
        <v>14.147540983606557</v>
      </c>
      <c r="AH176" s="34">
        <v>27.1</v>
      </c>
      <c r="AI176" s="34">
        <v>6</v>
      </c>
      <c r="AJ176" s="34">
        <v>46</v>
      </c>
      <c r="AK176" s="34">
        <v>7</v>
      </c>
      <c r="AL176" s="34"/>
      <c r="AM176" s="34" t="s">
        <v>508</v>
      </c>
      <c r="AN176" s="35">
        <f>IF(AK176&lt;&gt;0,AJ176/AK176,"")</f>
        <v>6.571428571428571</v>
      </c>
      <c r="AO176" s="36"/>
      <c r="AP176" s="36"/>
      <c r="AQ176" s="36"/>
      <c r="AR176" s="36"/>
      <c r="AS176" s="36"/>
      <c r="AT176" s="36"/>
      <c r="AU176" s="37">
        <f>IF(AR176&lt;&gt;0,AQ176/AR176,"")</f>
      </c>
      <c r="AV176" s="38"/>
      <c r="AW176" s="38"/>
      <c r="AX176" s="39"/>
      <c r="AY176" s="40"/>
      <c r="AZ176" s="40"/>
      <c r="BA176" s="40"/>
      <c r="BB176" s="39">
        <f>IF(AY176&lt;&gt;0,AX176/AY176,"")</f>
      </c>
      <c r="BC176" s="41"/>
      <c r="BD176" s="41"/>
      <c r="BI176" s="41"/>
      <c r="BN176" s="41"/>
      <c r="BO176" s="43"/>
      <c r="BP176" s="43"/>
      <c r="BQ176" s="43"/>
      <c r="BR176" s="44"/>
      <c r="BS176" s="41"/>
      <c r="BT176" s="45"/>
      <c r="BU176" s="45"/>
      <c r="BV176" s="45"/>
      <c r="BW176" s="45"/>
      <c r="BX176" s="41"/>
      <c r="BY176" s="46"/>
      <c r="BZ176" s="46"/>
      <c r="CA176" s="46"/>
      <c r="CB176" s="19"/>
      <c r="CC176" s="41"/>
      <c r="CD176" s="18"/>
      <c r="CE176" s="47"/>
      <c r="CF176" s="41"/>
      <c r="CJ176" s="41"/>
      <c r="CK176" s="41"/>
      <c r="CL176" s="41"/>
      <c r="CQ176" s="41"/>
      <c r="CV176" s="41"/>
      <c r="CW176" s="43"/>
      <c r="CX176" s="43"/>
      <c r="CY176" s="43"/>
      <c r="CZ176" s="44"/>
      <c r="DA176" s="41"/>
      <c r="DB176" s="45"/>
      <c r="DC176" s="45"/>
      <c r="DD176" s="45"/>
      <c r="DE176" s="45"/>
      <c r="DF176" s="41"/>
      <c r="DG176" s="46"/>
      <c r="DH176" s="46"/>
      <c r="DI176" s="46"/>
      <c r="DJ176" s="19"/>
      <c r="DK176" s="41"/>
      <c r="DL176" s="18"/>
      <c r="DM176" s="47"/>
      <c r="DN176" s="41"/>
      <c r="DR176" s="41"/>
      <c r="DS176" s="41"/>
      <c r="DT176" s="41"/>
      <c r="DY176" s="41"/>
      <c r="ED176" s="41"/>
      <c r="EE176" s="43"/>
      <c r="EF176" s="43"/>
      <c r="EG176" s="43"/>
      <c r="EH176" s="44"/>
      <c r="EI176" s="41"/>
      <c r="EJ176" s="45"/>
      <c r="EK176" s="45"/>
      <c r="EL176" s="45"/>
      <c r="EM176" s="45"/>
      <c r="EN176" s="41"/>
      <c r="EO176" s="46"/>
      <c r="EP176" s="46"/>
      <c r="EQ176" s="46"/>
      <c r="ER176" s="19"/>
      <c r="ES176" s="41"/>
      <c r="ET176" s="18"/>
      <c r="EU176" s="47"/>
      <c r="EV176" s="41"/>
      <c r="EZ176" s="41"/>
      <c r="FA176" s="41"/>
      <c r="FB176" s="41"/>
      <c r="FG176" s="41"/>
      <c r="FL176" s="41"/>
      <c r="FM176" s="43"/>
      <c r="FN176" s="43"/>
      <c r="FO176" s="43"/>
      <c r="FP176" s="44"/>
      <c r="FQ176" s="41"/>
      <c r="FR176" s="45"/>
      <c r="FS176" s="45"/>
      <c r="FT176" s="45"/>
      <c r="FU176" s="45"/>
      <c r="FV176" s="41"/>
      <c r="FW176" s="46"/>
      <c r="FX176" s="46"/>
      <c r="FY176" s="46"/>
      <c r="FZ176" s="19"/>
      <c r="GA176" s="41"/>
      <c r="GB176" s="18"/>
      <c r="GC176" s="47"/>
      <c r="GD176" s="41"/>
      <c r="GH176" s="41"/>
      <c r="GI176" s="41"/>
      <c r="GJ176" s="41"/>
      <c r="GO176" s="41"/>
      <c r="GT176" s="41"/>
      <c r="GU176" s="43"/>
      <c r="GV176" s="43"/>
      <c r="GW176" s="43"/>
      <c r="GX176" s="44"/>
      <c r="GY176" s="41"/>
      <c r="GZ176" s="45"/>
      <c r="HA176" s="45"/>
      <c r="HB176" s="45"/>
      <c r="HC176" s="45"/>
      <c r="HD176" s="41"/>
      <c r="HE176" s="46"/>
      <c r="HF176" s="46"/>
      <c r="HG176" s="46"/>
      <c r="HH176" s="19"/>
      <c r="HI176" s="41"/>
      <c r="HJ176" s="18"/>
      <c r="HK176" s="47"/>
      <c r="HL176" s="41"/>
      <c r="HP176" s="41"/>
      <c r="HQ176" s="41"/>
      <c r="HR176" s="41"/>
      <c r="HW176" s="41"/>
      <c r="IB176" s="41"/>
      <c r="IC176" s="43"/>
      <c r="ID176" s="43"/>
      <c r="IE176" s="43"/>
      <c r="IF176" s="44"/>
      <c r="IG176" s="41"/>
      <c r="IH176" s="45"/>
      <c r="II176" s="45"/>
      <c r="IJ176" s="45"/>
      <c r="IK176" s="45"/>
      <c r="IL176" s="41"/>
      <c r="IM176" s="46"/>
      <c r="IN176" s="46"/>
      <c r="IO176" s="46"/>
      <c r="IP176" s="19"/>
      <c r="IQ176" s="41"/>
      <c r="IR176" s="18"/>
      <c r="IS176" s="47"/>
      <c r="IT176" s="41"/>
    </row>
    <row r="177" spans="1:254" s="42" customFormat="1" ht="12.75">
      <c r="A177" s="20" t="s">
        <v>509</v>
      </c>
      <c r="B177" s="20"/>
      <c r="C177" s="21"/>
      <c r="D177" s="22">
        <f>IF(MOD(SUM($M177+$T177+$AA177+$AH177+$AO177+$AV177),1)&gt;=0.6,INT(SUM($M177+$T177+$AA177+$AH177+$AO177+$AV177))+1+MOD(SUM($M177+$T177+$AA177+$AH177+$AO177+$AV177),1)-0.6,SUM($M177+$T177+$AA177+$AH177+$AO177+$AV177))</f>
        <v>55.2</v>
      </c>
      <c r="E177" s="23">
        <f>$N177+$U177+$AB177+$AI177+$AP177+$AW177</f>
        <v>3</v>
      </c>
      <c r="F177" s="24">
        <f>$O177+$V177+$AC177+$AJ177+$AQ177+$AX177</f>
        <v>239</v>
      </c>
      <c r="G177" s="23">
        <f>$P177+$W177+$AD177+$AK177+$AR177+$AY177</f>
        <v>16</v>
      </c>
      <c r="H177" s="23">
        <f>$Q177+X177+AE177+AL177+AS177+AZ177</f>
        <v>2</v>
      </c>
      <c r="I177" s="25" t="s">
        <v>510</v>
      </c>
      <c r="J177" s="22">
        <f>IF(G177&lt;&gt;0,F177/G177,"")</f>
        <v>14.9375</v>
      </c>
      <c r="K177" s="22">
        <f>IF(D177&lt;&gt;0,F177/D177,"")</f>
        <v>4.329710144927536</v>
      </c>
      <c r="L177" s="22">
        <f>IF(G177&lt;&gt;0,(INT(D177)*6+(10*(D177-INT(D177))))/G177,"")</f>
        <v>20.75</v>
      </c>
      <c r="M177" s="26"/>
      <c r="N177" s="26"/>
      <c r="O177" s="26"/>
      <c r="P177" s="26"/>
      <c r="Q177" s="26"/>
      <c r="R177" s="26"/>
      <c r="S177" s="28">
        <f>IF(P177&lt;&gt;0,O177/P177,"")</f>
      </c>
      <c r="T177" s="29"/>
      <c r="U177" s="29"/>
      <c r="V177" s="29"/>
      <c r="W177" s="29"/>
      <c r="X177" s="29"/>
      <c r="Y177" s="29"/>
      <c r="Z177" s="31">
        <f>IF(W177&lt;&gt;0,V177/W177,"")</f>
      </c>
      <c r="AA177" s="32">
        <v>4</v>
      </c>
      <c r="AB177" s="32">
        <v>1</v>
      </c>
      <c r="AC177" s="32">
        <v>14</v>
      </c>
      <c r="AD177" s="33">
        <v>0</v>
      </c>
      <c r="AE177" s="33"/>
      <c r="AF177" s="33" t="s">
        <v>511</v>
      </c>
      <c r="AG177" s="28">
        <f>IF(AD177&lt;&gt;0,AC177/AD177,"")</f>
      </c>
      <c r="AH177" s="34">
        <v>9</v>
      </c>
      <c r="AI177" s="34">
        <v>0</v>
      </c>
      <c r="AJ177" s="34">
        <v>46</v>
      </c>
      <c r="AK177" s="34">
        <v>1</v>
      </c>
      <c r="AL177" s="34"/>
      <c r="AM177" s="34" t="s">
        <v>512</v>
      </c>
      <c r="AN177" s="35">
        <f>IF(AK177&lt;&gt;0,AJ177/AK177,"")</f>
        <v>46</v>
      </c>
      <c r="AO177" s="36">
        <v>42.2</v>
      </c>
      <c r="AP177" s="36">
        <v>2</v>
      </c>
      <c r="AQ177" s="36">
        <v>179</v>
      </c>
      <c r="AR177" s="36">
        <v>15</v>
      </c>
      <c r="AS177" s="36">
        <v>2</v>
      </c>
      <c r="AT177" s="48" t="s">
        <v>510</v>
      </c>
      <c r="AU177" s="37">
        <f>IF(AR177&lt;&gt;0,AQ177/AR177,"")</f>
        <v>11.933333333333334</v>
      </c>
      <c r="AV177" s="38"/>
      <c r="AW177" s="38"/>
      <c r="AX177" s="39"/>
      <c r="AY177" s="40"/>
      <c r="AZ177" s="40"/>
      <c r="BA177" s="40"/>
      <c r="BB177" s="39">
        <f>IF(AY177&lt;&gt;0,AX177/AY177,"")</f>
      </c>
      <c r="BC177" s="41"/>
      <c r="BD177" s="41"/>
      <c r="BI177" s="41"/>
      <c r="BN177" s="41"/>
      <c r="BO177" s="43"/>
      <c r="BP177" s="43"/>
      <c r="BQ177" s="43"/>
      <c r="BR177" s="44"/>
      <c r="BS177" s="41"/>
      <c r="BT177" s="45"/>
      <c r="BU177" s="45"/>
      <c r="BV177" s="45"/>
      <c r="BW177" s="45"/>
      <c r="BX177" s="41"/>
      <c r="BY177" s="46"/>
      <c r="BZ177" s="46"/>
      <c r="CA177" s="46"/>
      <c r="CB177" s="19"/>
      <c r="CC177" s="41"/>
      <c r="CD177" s="18"/>
      <c r="CE177" s="47"/>
      <c r="CF177" s="41"/>
      <c r="CJ177" s="41"/>
      <c r="CK177" s="41"/>
      <c r="CL177" s="41"/>
      <c r="CQ177" s="41"/>
      <c r="CV177" s="41"/>
      <c r="CW177" s="43"/>
      <c r="CX177" s="43"/>
      <c r="CY177" s="43"/>
      <c r="CZ177" s="44"/>
      <c r="DA177" s="41"/>
      <c r="DB177" s="45"/>
      <c r="DC177" s="45"/>
      <c r="DD177" s="45"/>
      <c r="DE177" s="45"/>
      <c r="DF177" s="41"/>
      <c r="DG177" s="46"/>
      <c r="DH177" s="46"/>
      <c r="DI177" s="46"/>
      <c r="DJ177" s="19"/>
      <c r="DK177" s="41"/>
      <c r="DL177" s="18"/>
      <c r="DM177" s="47"/>
      <c r="DN177" s="41"/>
      <c r="DR177" s="41"/>
      <c r="DS177" s="41"/>
      <c r="DT177" s="41"/>
      <c r="DY177" s="41"/>
      <c r="ED177" s="41"/>
      <c r="EE177" s="43"/>
      <c r="EF177" s="43"/>
      <c r="EG177" s="43"/>
      <c r="EH177" s="44"/>
      <c r="EI177" s="41"/>
      <c r="EJ177" s="45"/>
      <c r="EK177" s="45"/>
      <c r="EL177" s="45"/>
      <c r="EM177" s="45"/>
      <c r="EN177" s="41"/>
      <c r="EO177" s="46"/>
      <c r="EP177" s="46"/>
      <c r="EQ177" s="46"/>
      <c r="ER177" s="19"/>
      <c r="ES177" s="41"/>
      <c r="ET177" s="18"/>
      <c r="EU177" s="47"/>
      <c r="EV177" s="41"/>
      <c r="EZ177" s="41"/>
      <c r="FA177" s="41"/>
      <c r="FB177" s="41"/>
      <c r="FG177" s="41"/>
      <c r="FL177" s="41"/>
      <c r="FM177" s="43"/>
      <c r="FN177" s="43"/>
      <c r="FO177" s="43"/>
      <c r="FP177" s="44"/>
      <c r="FQ177" s="41"/>
      <c r="FR177" s="45"/>
      <c r="FS177" s="45"/>
      <c r="FT177" s="45"/>
      <c r="FU177" s="45"/>
      <c r="FV177" s="41"/>
      <c r="FW177" s="46"/>
      <c r="FX177" s="46"/>
      <c r="FY177" s="46"/>
      <c r="FZ177" s="19"/>
      <c r="GA177" s="41"/>
      <c r="GB177" s="18"/>
      <c r="GC177" s="47"/>
      <c r="GD177" s="41"/>
      <c r="GH177" s="41"/>
      <c r="GI177" s="41"/>
      <c r="GJ177" s="41"/>
      <c r="GO177" s="41"/>
      <c r="GT177" s="41"/>
      <c r="GU177" s="43"/>
      <c r="GV177" s="43"/>
      <c r="GW177" s="43"/>
      <c r="GX177" s="44"/>
      <c r="GY177" s="41"/>
      <c r="GZ177" s="45"/>
      <c r="HA177" s="45"/>
      <c r="HB177" s="45"/>
      <c r="HC177" s="45"/>
      <c r="HD177" s="41"/>
      <c r="HE177" s="46"/>
      <c r="HF177" s="46"/>
      <c r="HG177" s="46"/>
      <c r="HH177" s="19"/>
      <c r="HI177" s="41"/>
      <c r="HJ177" s="18"/>
      <c r="HK177" s="47"/>
      <c r="HL177" s="41"/>
      <c r="HP177" s="41"/>
      <c r="HQ177" s="41"/>
      <c r="HR177" s="41"/>
      <c r="HW177" s="41"/>
      <c r="IB177" s="41"/>
      <c r="IC177" s="43"/>
      <c r="ID177" s="43"/>
      <c r="IE177" s="43"/>
      <c r="IF177" s="44"/>
      <c r="IG177" s="41"/>
      <c r="IH177" s="45"/>
      <c r="II177" s="45"/>
      <c r="IJ177" s="45"/>
      <c r="IK177" s="45"/>
      <c r="IL177" s="41"/>
      <c r="IM177" s="46"/>
      <c r="IN177" s="46"/>
      <c r="IO177" s="46"/>
      <c r="IP177" s="19"/>
      <c r="IQ177" s="41"/>
      <c r="IR177" s="18"/>
      <c r="IS177" s="47"/>
      <c r="IT177" s="41"/>
    </row>
    <row r="178" spans="1:254" s="42" customFormat="1" ht="12.75">
      <c r="A178" s="20" t="s">
        <v>513</v>
      </c>
      <c r="B178" s="20"/>
      <c r="C178" s="21"/>
      <c r="D178" s="22">
        <f>IF(MOD(SUM($M178+$T178+$AA178+$AH178+$AO178+$AV178),1)&gt;=0.6,INT(SUM($M178+$T178+$AA178+$AH178+$AO178+$AV178))+1+MOD(SUM($M178+$T178+$AA178+$AH178+$AO178+$AV178),1)-0.6,SUM($M178+$T178+$AA178+$AH178+$AO178+$AV178))</f>
        <v>316.3</v>
      </c>
      <c r="E178" s="23">
        <f>$N178+$U178+$AB178+$AI178+$AP178+$AW178</f>
        <v>35</v>
      </c>
      <c r="F178" s="24">
        <f>$O178+$V178+$AC178+$AJ178+$AQ178+$AX178</f>
        <v>1238</v>
      </c>
      <c r="G178" s="23">
        <f>$P178+$W178+$AD178+$AK178+$AR178+$AY178</f>
        <v>56</v>
      </c>
      <c r="H178" s="23">
        <f>$Q178+X178+AE178+AL178+AS178+AZ178</f>
        <v>1</v>
      </c>
      <c r="I178" s="25" t="s">
        <v>514</v>
      </c>
      <c r="J178" s="22">
        <f>IF(G178&lt;&gt;0,F178/G178,"")</f>
        <v>22.107142857142858</v>
      </c>
      <c r="K178" s="22">
        <f>IF(D178&lt;&gt;0,F178/D178,"")</f>
        <v>3.9140056907998733</v>
      </c>
      <c r="L178" s="22">
        <f>IF(G178&lt;&gt;0,(INT(D178)*6+(10*(D178-INT(D178))))/G178,"")</f>
        <v>33.910714285714285</v>
      </c>
      <c r="M178" s="26">
        <v>7</v>
      </c>
      <c r="N178" s="26">
        <v>0</v>
      </c>
      <c r="O178" s="26">
        <v>28</v>
      </c>
      <c r="P178" s="26">
        <v>1</v>
      </c>
      <c r="Q178" s="26"/>
      <c r="R178" s="27" t="s">
        <v>515</v>
      </c>
      <c r="S178" s="28">
        <f>IF(P178&lt;&gt;0,O178/P178,"")</f>
        <v>28</v>
      </c>
      <c r="T178" s="29">
        <v>93.4</v>
      </c>
      <c r="U178" s="29">
        <v>10</v>
      </c>
      <c r="V178" s="29">
        <v>416</v>
      </c>
      <c r="W178" s="29">
        <v>13</v>
      </c>
      <c r="X178" s="29"/>
      <c r="Y178" s="30" t="s">
        <v>516</v>
      </c>
      <c r="Z178" s="31">
        <f>IF(W178&lt;&gt;0,V178/W178,"")</f>
        <v>32</v>
      </c>
      <c r="AA178" s="32">
        <v>92.2</v>
      </c>
      <c r="AB178" s="32">
        <v>8</v>
      </c>
      <c r="AC178" s="32">
        <v>417</v>
      </c>
      <c r="AD178" s="33">
        <v>16</v>
      </c>
      <c r="AE178" s="33"/>
      <c r="AF178" s="33" t="s">
        <v>412</v>
      </c>
      <c r="AG178" s="28">
        <f>IF(AD178&lt;&gt;0,AC178/AD178,"")</f>
        <v>26.0625</v>
      </c>
      <c r="AH178" s="34">
        <v>123.3</v>
      </c>
      <c r="AI178" s="34">
        <v>17</v>
      </c>
      <c r="AJ178" s="34">
        <v>377</v>
      </c>
      <c r="AK178" s="34">
        <v>26</v>
      </c>
      <c r="AL178" s="34">
        <v>1</v>
      </c>
      <c r="AM178" s="34" t="s">
        <v>514</v>
      </c>
      <c r="AN178" s="35">
        <f>IF(AK178&lt;&gt;0,AJ178/AK178,"")</f>
        <v>14.5</v>
      </c>
      <c r="AO178" s="36"/>
      <c r="AP178" s="36"/>
      <c r="AQ178" s="36"/>
      <c r="AR178" s="36"/>
      <c r="AS178" s="36"/>
      <c r="AT178" s="36"/>
      <c r="AU178" s="37">
        <f>IF(AR178&lt;&gt;0,AQ178/AR178,"")</f>
      </c>
      <c r="AV178" s="38"/>
      <c r="AW178" s="38"/>
      <c r="AX178" s="39"/>
      <c r="AY178" s="40"/>
      <c r="AZ178" s="40"/>
      <c r="BA178" s="40"/>
      <c r="BB178" s="39">
        <f>IF(AY178&lt;&gt;0,AX178/AY178,"")</f>
      </c>
      <c r="BC178" s="41"/>
      <c r="BD178" s="41"/>
      <c r="BI178" s="41"/>
      <c r="BN178" s="41"/>
      <c r="BO178" s="43"/>
      <c r="BP178" s="43"/>
      <c r="BQ178" s="43"/>
      <c r="BR178" s="44"/>
      <c r="BS178" s="41"/>
      <c r="BT178" s="45"/>
      <c r="BU178" s="45"/>
      <c r="BV178" s="45"/>
      <c r="BW178" s="45"/>
      <c r="BX178" s="41"/>
      <c r="BY178" s="46"/>
      <c r="BZ178" s="46"/>
      <c r="CA178" s="46"/>
      <c r="CB178" s="19"/>
      <c r="CC178" s="41"/>
      <c r="CD178" s="18"/>
      <c r="CE178" s="47"/>
      <c r="CF178" s="41"/>
      <c r="CJ178" s="41"/>
      <c r="CK178" s="41"/>
      <c r="CL178" s="41"/>
      <c r="CQ178" s="41"/>
      <c r="CV178" s="41"/>
      <c r="CW178" s="43"/>
      <c r="CX178" s="43"/>
      <c r="CY178" s="43"/>
      <c r="CZ178" s="44"/>
      <c r="DA178" s="41"/>
      <c r="DB178" s="45"/>
      <c r="DC178" s="45"/>
      <c r="DD178" s="45"/>
      <c r="DE178" s="45"/>
      <c r="DF178" s="41"/>
      <c r="DG178" s="46"/>
      <c r="DH178" s="46"/>
      <c r="DI178" s="46"/>
      <c r="DJ178" s="19"/>
      <c r="DK178" s="41"/>
      <c r="DL178" s="18"/>
      <c r="DM178" s="47"/>
      <c r="DN178" s="41"/>
      <c r="DR178" s="41"/>
      <c r="DS178" s="41"/>
      <c r="DT178" s="41"/>
      <c r="DY178" s="41"/>
      <c r="ED178" s="41"/>
      <c r="EE178" s="43"/>
      <c r="EF178" s="43"/>
      <c r="EG178" s="43"/>
      <c r="EH178" s="44"/>
      <c r="EI178" s="41"/>
      <c r="EJ178" s="45"/>
      <c r="EK178" s="45"/>
      <c r="EL178" s="45"/>
      <c r="EM178" s="45"/>
      <c r="EN178" s="41"/>
      <c r="EO178" s="46"/>
      <c r="EP178" s="46"/>
      <c r="EQ178" s="46"/>
      <c r="ER178" s="19"/>
      <c r="ES178" s="41"/>
      <c r="ET178" s="18"/>
      <c r="EU178" s="47"/>
      <c r="EV178" s="41"/>
      <c r="EZ178" s="41"/>
      <c r="FA178" s="41"/>
      <c r="FB178" s="41"/>
      <c r="FG178" s="41"/>
      <c r="FL178" s="41"/>
      <c r="FM178" s="43"/>
      <c r="FN178" s="43"/>
      <c r="FO178" s="43"/>
      <c r="FP178" s="44"/>
      <c r="FQ178" s="41"/>
      <c r="FR178" s="45"/>
      <c r="FS178" s="45"/>
      <c r="FT178" s="45"/>
      <c r="FU178" s="45"/>
      <c r="FV178" s="41"/>
      <c r="FW178" s="46"/>
      <c r="FX178" s="46"/>
      <c r="FY178" s="46"/>
      <c r="FZ178" s="19"/>
      <c r="GA178" s="41"/>
      <c r="GB178" s="18"/>
      <c r="GC178" s="47"/>
      <c r="GD178" s="41"/>
      <c r="GH178" s="41"/>
      <c r="GI178" s="41"/>
      <c r="GJ178" s="41"/>
      <c r="GO178" s="41"/>
      <c r="GT178" s="41"/>
      <c r="GU178" s="43"/>
      <c r="GV178" s="43"/>
      <c r="GW178" s="43"/>
      <c r="GX178" s="44"/>
      <c r="GY178" s="41"/>
      <c r="GZ178" s="45"/>
      <c r="HA178" s="45"/>
      <c r="HB178" s="45"/>
      <c r="HC178" s="45"/>
      <c r="HD178" s="41"/>
      <c r="HE178" s="46"/>
      <c r="HF178" s="46"/>
      <c r="HG178" s="46"/>
      <c r="HH178" s="19"/>
      <c r="HI178" s="41"/>
      <c r="HJ178" s="18"/>
      <c r="HK178" s="47"/>
      <c r="HL178" s="41"/>
      <c r="HP178" s="41"/>
      <c r="HQ178" s="41"/>
      <c r="HR178" s="41"/>
      <c r="HW178" s="41"/>
      <c r="IB178" s="41"/>
      <c r="IC178" s="43"/>
      <c r="ID178" s="43"/>
      <c r="IE178" s="43"/>
      <c r="IF178" s="44"/>
      <c r="IG178" s="41"/>
      <c r="IH178" s="45"/>
      <c r="II178" s="45"/>
      <c r="IJ178" s="45"/>
      <c r="IK178" s="45"/>
      <c r="IL178" s="41"/>
      <c r="IM178" s="46"/>
      <c r="IN178" s="46"/>
      <c r="IO178" s="46"/>
      <c r="IP178" s="19"/>
      <c r="IQ178" s="41"/>
      <c r="IR178" s="18"/>
      <c r="IS178" s="47"/>
      <c r="IT178" s="41"/>
    </row>
    <row r="179" spans="1:254" s="42" customFormat="1" ht="12.75">
      <c r="A179" s="20" t="s">
        <v>517</v>
      </c>
      <c r="B179" s="20"/>
      <c r="C179" s="21">
        <v>485</v>
      </c>
      <c r="D179" s="22">
        <f>IF(MOD(SUM($M179+$T179+$AA179+$AH179+$AO179+$AV179),1)&gt;=0.6,INT(SUM($M179+$T179+$AA179+$AH179+$AO179+$AV179))+1+MOD(SUM($M179+$T179+$AA179+$AH179+$AO179+$AV179),1)-0.6,SUM($M179+$T179+$AA179+$AH179+$AO179+$AV179))</f>
        <v>14</v>
      </c>
      <c r="E179" s="23">
        <f>$N179+$U179+$AB179+$AI179+$AP179+$AW179</f>
        <v>3</v>
      </c>
      <c r="F179" s="24">
        <f>$O179+$V179+$AC179+$AJ179+$AQ179+$AX179</f>
        <v>59</v>
      </c>
      <c r="G179" s="23">
        <f>$P179+$W179+$AD179+$AK179+$AR179+$AY179</f>
        <v>5</v>
      </c>
      <c r="H179" s="23">
        <f>$Q179+X179+AE179+AL179+AS179+AZ179</f>
        <v>0</v>
      </c>
      <c r="I179" s="25" t="s">
        <v>518</v>
      </c>
      <c r="J179" s="22">
        <f>IF(G179&lt;&gt;0,F179/G179,"")</f>
        <v>11.8</v>
      </c>
      <c r="K179" s="22">
        <f>IF(D179&lt;&gt;0,F179/D179,"")</f>
        <v>4.214285714285714</v>
      </c>
      <c r="L179" s="22">
        <f>IF(G179&lt;&gt;0,(INT(D179)*6+(10*(D179-INT(D179))))/G179,"")</f>
        <v>16.8</v>
      </c>
      <c r="M179" s="26"/>
      <c r="N179" s="26"/>
      <c r="O179" s="26"/>
      <c r="P179" s="26"/>
      <c r="Q179" s="26"/>
      <c r="R179" s="26"/>
      <c r="S179" s="28">
        <f>IF(P179&lt;&gt;0,O179/P179,"")</f>
      </c>
      <c r="T179" s="29">
        <v>9</v>
      </c>
      <c r="U179" s="29">
        <v>2</v>
      </c>
      <c r="V179" s="29">
        <v>41</v>
      </c>
      <c r="W179" s="29">
        <v>2</v>
      </c>
      <c r="X179" s="29"/>
      <c r="Y179" s="30" t="s">
        <v>519</v>
      </c>
      <c r="Z179" s="31">
        <f>IF(W179&lt;&gt;0,V179/W179,"")</f>
        <v>20.5</v>
      </c>
      <c r="AA179" s="32">
        <v>2</v>
      </c>
      <c r="AB179" s="32">
        <v>1</v>
      </c>
      <c r="AC179" s="32">
        <v>9</v>
      </c>
      <c r="AD179" s="33">
        <v>0</v>
      </c>
      <c r="AE179" s="33"/>
      <c r="AF179" s="33" t="s">
        <v>520</v>
      </c>
      <c r="AG179" s="28">
        <f>IF(AD179&lt;&gt;0,AC179/AD179,"")</f>
      </c>
      <c r="AH179" s="34"/>
      <c r="AI179" s="34"/>
      <c r="AJ179" s="34"/>
      <c r="AK179" s="34"/>
      <c r="AL179" s="34"/>
      <c r="AM179" s="34"/>
      <c r="AN179" s="35">
        <f>IF(AK179&lt;&gt;0,AJ179/AK179,"")</f>
      </c>
      <c r="AO179" s="36">
        <v>3</v>
      </c>
      <c r="AP179" s="36">
        <v>0</v>
      </c>
      <c r="AQ179" s="36">
        <v>9</v>
      </c>
      <c r="AR179" s="36">
        <v>3</v>
      </c>
      <c r="AS179" s="36"/>
      <c r="AT179" s="48" t="s">
        <v>518</v>
      </c>
      <c r="AU179" s="37">
        <f>IF(AR179&lt;&gt;0,AQ179/AR179,"")</f>
        <v>3</v>
      </c>
      <c r="AV179" s="38"/>
      <c r="AW179" s="38"/>
      <c r="AX179" s="39"/>
      <c r="AY179" s="40"/>
      <c r="AZ179" s="40"/>
      <c r="BA179" s="40"/>
      <c r="BB179" s="39">
        <f>IF(AY179&lt;&gt;0,AX179/AY179,"")</f>
      </c>
      <c r="BC179" s="41"/>
      <c r="BD179" s="41"/>
      <c r="BI179" s="41"/>
      <c r="BN179" s="41"/>
      <c r="BO179" s="43"/>
      <c r="BP179" s="43"/>
      <c r="BQ179" s="43"/>
      <c r="BR179" s="44"/>
      <c r="BS179" s="41"/>
      <c r="BT179" s="45"/>
      <c r="BU179" s="45"/>
      <c r="BV179" s="45"/>
      <c r="BW179" s="45"/>
      <c r="BX179" s="41"/>
      <c r="BY179" s="46"/>
      <c r="BZ179" s="46"/>
      <c r="CA179" s="46"/>
      <c r="CB179" s="19"/>
      <c r="CC179" s="41"/>
      <c r="CD179" s="18"/>
      <c r="CE179" s="47"/>
      <c r="CF179" s="41"/>
      <c r="CJ179" s="41"/>
      <c r="CK179" s="41"/>
      <c r="CL179" s="41"/>
      <c r="CQ179" s="41"/>
      <c r="CV179" s="41"/>
      <c r="CW179" s="43"/>
      <c r="CX179" s="43"/>
      <c r="CY179" s="43"/>
      <c r="CZ179" s="44"/>
      <c r="DA179" s="41"/>
      <c r="DB179" s="45"/>
      <c r="DC179" s="45"/>
      <c r="DD179" s="45"/>
      <c r="DE179" s="45"/>
      <c r="DF179" s="41"/>
      <c r="DG179" s="46"/>
      <c r="DH179" s="46"/>
      <c r="DI179" s="46"/>
      <c r="DJ179" s="19"/>
      <c r="DK179" s="41"/>
      <c r="DL179" s="18"/>
      <c r="DM179" s="47"/>
      <c r="DN179" s="41"/>
      <c r="DR179" s="41"/>
      <c r="DS179" s="41"/>
      <c r="DT179" s="41"/>
      <c r="DY179" s="41"/>
      <c r="ED179" s="41"/>
      <c r="EE179" s="43"/>
      <c r="EF179" s="43"/>
      <c r="EG179" s="43"/>
      <c r="EH179" s="44"/>
      <c r="EI179" s="41"/>
      <c r="EJ179" s="45"/>
      <c r="EK179" s="45"/>
      <c r="EL179" s="45"/>
      <c r="EM179" s="45"/>
      <c r="EN179" s="41"/>
      <c r="EO179" s="46"/>
      <c r="EP179" s="46"/>
      <c r="EQ179" s="46"/>
      <c r="ER179" s="19"/>
      <c r="ES179" s="41"/>
      <c r="ET179" s="18"/>
      <c r="EU179" s="47"/>
      <c r="EV179" s="41"/>
      <c r="EZ179" s="41"/>
      <c r="FA179" s="41"/>
      <c r="FB179" s="41"/>
      <c r="FG179" s="41"/>
      <c r="FL179" s="41"/>
      <c r="FM179" s="43"/>
      <c r="FN179" s="43"/>
      <c r="FO179" s="43"/>
      <c r="FP179" s="44"/>
      <c r="FQ179" s="41"/>
      <c r="FR179" s="45"/>
      <c r="FS179" s="45"/>
      <c r="FT179" s="45"/>
      <c r="FU179" s="45"/>
      <c r="FV179" s="41"/>
      <c r="FW179" s="46"/>
      <c r="FX179" s="46"/>
      <c r="FY179" s="46"/>
      <c r="FZ179" s="19"/>
      <c r="GA179" s="41"/>
      <c r="GB179" s="18"/>
      <c r="GC179" s="47"/>
      <c r="GD179" s="41"/>
      <c r="GH179" s="41"/>
      <c r="GI179" s="41"/>
      <c r="GJ179" s="41"/>
      <c r="GO179" s="41"/>
      <c r="GT179" s="41"/>
      <c r="GU179" s="43"/>
      <c r="GV179" s="43"/>
      <c r="GW179" s="43"/>
      <c r="GX179" s="44"/>
      <c r="GY179" s="41"/>
      <c r="GZ179" s="45"/>
      <c r="HA179" s="45"/>
      <c r="HB179" s="45"/>
      <c r="HC179" s="45"/>
      <c r="HD179" s="41"/>
      <c r="HE179" s="46"/>
      <c r="HF179" s="46"/>
      <c r="HG179" s="46"/>
      <c r="HH179" s="19"/>
      <c r="HI179" s="41"/>
      <c r="HJ179" s="18"/>
      <c r="HK179" s="47"/>
      <c r="HL179" s="41"/>
      <c r="HP179" s="41"/>
      <c r="HQ179" s="41"/>
      <c r="HR179" s="41"/>
      <c r="HW179" s="41"/>
      <c r="IB179" s="41"/>
      <c r="IC179" s="43"/>
      <c r="ID179" s="43"/>
      <c r="IE179" s="43"/>
      <c r="IF179" s="44"/>
      <c r="IG179" s="41"/>
      <c r="IH179" s="45"/>
      <c r="II179" s="45"/>
      <c r="IJ179" s="45"/>
      <c r="IK179" s="45"/>
      <c r="IL179" s="41"/>
      <c r="IM179" s="46"/>
      <c r="IN179" s="46"/>
      <c r="IO179" s="46"/>
      <c r="IP179" s="19"/>
      <c r="IQ179" s="41"/>
      <c r="IR179" s="18"/>
      <c r="IS179" s="47"/>
      <c r="IT179" s="41"/>
    </row>
    <row r="180" spans="1:254" s="42" customFormat="1" ht="12.75">
      <c r="A180" s="20" t="s">
        <v>521</v>
      </c>
      <c r="B180" s="20"/>
      <c r="C180" s="21"/>
      <c r="D180" s="22">
        <f>IF(MOD(SUM($M180+$T180+$AA180+$AH180+$AO180+$AV180),1)&gt;=0.6,INT(SUM($M180+$T180+$AA180+$AH180+$AO180+$AV180))+1+MOD(SUM($M180+$T180+$AA180+$AH180+$AO180+$AV180),1)-0.6,SUM($M180+$T180+$AA180+$AH180+$AO180+$AV180))</f>
        <v>4</v>
      </c>
      <c r="E180" s="23">
        <f>$N180+$U180+$AB180+$AI180+$AP180+$AW180</f>
        <v>0</v>
      </c>
      <c r="F180" s="24">
        <f>$O180+$V180+$AC180+$AJ180+$AQ180+$AX180</f>
        <v>30</v>
      </c>
      <c r="G180" s="23">
        <f>$P180+$W180+$AD180+$AK180+$AR180+$AY180</f>
        <v>0</v>
      </c>
      <c r="H180" s="23">
        <f>$Q180+X180+AE180+AL180+AS180+AZ180</f>
        <v>0</v>
      </c>
      <c r="I180" s="25" t="s">
        <v>522</v>
      </c>
      <c r="J180" s="22">
        <f>IF(G180&lt;&gt;0,F180/G180,"")</f>
      </c>
      <c r="K180" s="22">
        <f>IF(D180&lt;&gt;0,F180/D180,"")</f>
        <v>7.5</v>
      </c>
      <c r="L180" s="22">
        <f>IF(G180&lt;&gt;0,(INT(D180)*6+(10*(D180-INT(D180))))/G180,"")</f>
      </c>
      <c r="M180" s="26"/>
      <c r="N180" s="26"/>
      <c r="O180" s="26"/>
      <c r="P180" s="26"/>
      <c r="Q180" s="26"/>
      <c r="R180" s="26"/>
      <c r="S180" s="28">
        <f>IF(P180&lt;&gt;0,O180/P180,"")</f>
      </c>
      <c r="T180" s="29"/>
      <c r="U180" s="29"/>
      <c r="V180" s="29"/>
      <c r="W180" s="29"/>
      <c r="X180" s="29"/>
      <c r="Y180" s="29"/>
      <c r="Z180" s="31">
        <f>IF(W180&lt;&gt;0,V180/W180,"")</f>
      </c>
      <c r="AA180" s="32"/>
      <c r="AB180" s="32"/>
      <c r="AC180" s="32"/>
      <c r="AD180" s="33"/>
      <c r="AE180" s="33"/>
      <c r="AF180" s="33"/>
      <c r="AG180" s="28">
        <f>IF(AD180&lt;&gt;0,AC180/AD180,"")</f>
      </c>
      <c r="AH180" s="34">
        <v>4</v>
      </c>
      <c r="AI180" s="34">
        <v>0</v>
      </c>
      <c r="AJ180" s="34">
        <v>30</v>
      </c>
      <c r="AK180" s="34">
        <v>0</v>
      </c>
      <c r="AL180" s="34"/>
      <c r="AM180" s="34" t="s">
        <v>522</v>
      </c>
      <c r="AN180" s="35">
        <f>IF(AK180&lt;&gt;0,AJ180/AK180,"")</f>
      </c>
      <c r="AO180" s="36"/>
      <c r="AP180" s="36"/>
      <c r="AQ180" s="36"/>
      <c r="AR180" s="36"/>
      <c r="AS180" s="36"/>
      <c r="AT180" s="36"/>
      <c r="AU180" s="37">
        <f>IF(AR180&lt;&gt;0,AQ180/AR180,"")</f>
      </c>
      <c r="AV180" s="38"/>
      <c r="AW180" s="38"/>
      <c r="AX180" s="39"/>
      <c r="AY180" s="40"/>
      <c r="AZ180" s="40"/>
      <c r="BA180" s="40"/>
      <c r="BB180" s="39">
        <f>IF(AY180&lt;&gt;0,AX180/AY180,"")</f>
      </c>
      <c r="BC180" s="41"/>
      <c r="BD180" s="41"/>
      <c r="BI180" s="41"/>
      <c r="BN180" s="41"/>
      <c r="BO180" s="43"/>
      <c r="BP180" s="43"/>
      <c r="BQ180" s="43"/>
      <c r="BR180" s="44"/>
      <c r="BS180" s="41"/>
      <c r="BT180" s="45"/>
      <c r="BU180" s="45"/>
      <c r="BV180" s="45"/>
      <c r="BW180" s="45"/>
      <c r="BX180" s="41"/>
      <c r="BY180" s="46"/>
      <c r="BZ180" s="46"/>
      <c r="CA180" s="46"/>
      <c r="CB180" s="19"/>
      <c r="CC180" s="41"/>
      <c r="CD180" s="18"/>
      <c r="CE180" s="47"/>
      <c r="CF180" s="41"/>
      <c r="CJ180" s="41"/>
      <c r="CK180" s="41"/>
      <c r="CL180" s="41"/>
      <c r="CQ180" s="41"/>
      <c r="CV180" s="41"/>
      <c r="CW180" s="43"/>
      <c r="CX180" s="43"/>
      <c r="CY180" s="43"/>
      <c r="CZ180" s="44"/>
      <c r="DA180" s="41"/>
      <c r="DB180" s="45"/>
      <c r="DC180" s="45"/>
      <c r="DD180" s="45"/>
      <c r="DE180" s="45"/>
      <c r="DF180" s="41"/>
      <c r="DG180" s="46"/>
      <c r="DH180" s="46"/>
      <c r="DI180" s="46"/>
      <c r="DJ180" s="19"/>
      <c r="DK180" s="41"/>
      <c r="DL180" s="18"/>
      <c r="DM180" s="47"/>
      <c r="DN180" s="41"/>
      <c r="DR180" s="41"/>
      <c r="DS180" s="41"/>
      <c r="DT180" s="41"/>
      <c r="DY180" s="41"/>
      <c r="ED180" s="41"/>
      <c r="EE180" s="43"/>
      <c r="EF180" s="43"/>
      <c r="EG180" s="43"/>
      <c r="EH180" s="44"/>
      <c r="EI180" s="41"/>
      <c r="EJ180" s="45"/>
      <c r="EK180" s="45"/>
      <c r="EL180" s="45"/>
      <c r="EM180" s="45"/>
      <c r="EN180" s="41"/>
      <c r="EO180" s="46"/>
      <c r="EP180" s="46"/>
      <c r="EQ180" s="46"/>
      <c r="ER180" s="19"/>
      <c r="ES180" s="41"/>
      <c r="ET180" s="18"/>
      <c r="EU180" s="47"/>
      <c r="EV180" s="41"/>
      <c r="EZ180" s="41"/>
      <c r="FA180" s="41"/>
      <c r="FB180" s="41"/>
      <c r="FG180" s="41"/>
      <c r="FL180" s="41"/>
      <c r="FM180" s="43"/>
      <c r="FN180" s="43"/>
      <c r="FO180" s="43"/>
      <c r="FP180" s="44"/>
      <c r="FQ180" s="41"/>
      <c r="FR180" s="45"/>
      <c r="FS180" s="45"/>
      <c r="FT180" s="45"/>
      <c r="FU180" s="45"/>
      <c r="FV180" s="41"/>
      <c r="FW180" s="46"/>
      <c r="FX180" s="46"/>
      <c r="FY180" s="46"/>
      <c r="FZ180" s="19"/>
      <c r="GA180" s="41"/>
      <c r="GB180" s="18"/>
      <c r="GC180" s="47"/>
      <c r="GD180" s="41"/>
      <c r="GH180" s="41"/>
      <c r="GI180" s="41"/>
      <c r="GJ180" s="41"/>
      <c r="GO180" s="41"/>
      <c r="GT180" s="41"/>
      <c r="GU180" s="43"/>
      <c r="GV180" s="43"/>
      <c r="GW180" s="43"/>
      <c r="GX180" s="44"/>
      <c r="GY180" s="41"/>
      <c r="GZ180" s="45"/>
      <c r="HA180" s="45"/>
      <c r="HB180" s="45"/>
      <c r="HC180" s="45"/>
      <c r="HD180" s="41"/>
      <c r="HE180" s="46"/>
      <c r="HF180" s="46"/>
      <c r="HG180" s="46"/>
      <c r="HH180" s="19"/>
      <c r="HI180" s="41"/>
      <c r="HJ180" s="18"/>
      <c r="HK180" s="47"/>
      <c r="HL180" s="41"/>
      <c r="HP180" s="41"/>
      <c r="HQ180" s="41"/>
      <c r="HR180" s="41"/>
      <c r="HW180" s="41"/>
      <c r="IB180" s="41"/>
      <c r="IC180" s="43"/>
      <c r="ID180" s="43"/>
      <c r="IE180" s="43"/>
      <c r="IF180" s="44"/>
      <c r="IG180" s="41"/>
      <c r="IH180" s="45"/>
      <c r="II180" s="45"/>
      <c r="IJ180" s="45"/>
      <c r="IK180" s="45"/>
      <c r="IL180" s="41"/>
      <c r="IM180" s="46"/>
      <c r="IN180" s="46"/>
      <c r="IO180" s="46"/>
      <c r="IP180" s="19"/>
      <c r="IQ180" s="41"/>
      <c r="IR180" s="18"/>
      <c r="IS180" s="47"/>
      <c r="IT180" s="41"/>
    </row>
    <row r="181" spans="1:254" s="42" customFormat="1" ht="12.75">
      <c r="A181" s="20" t="s">
        <v>523</v>
      </c>
      <c r="B181" s="20"/>
      <c r="C181" s="21"/>
      <c r="D181" s="22">
        <f>IF(MOD(SUM($M181+$T181+$AA181+$AH181+$AO181+$AV181),1)&gt;=0.6,INT(SUM($M181+$T181+$AA181+$AH181+$AO181+$AV181))+1+MOD(SUM($M181+$T181+$AA181+$AH181+$AO181+$AV181),1)-0.6,SUM($M181+$T181+$AA181+$AH181+$AO181+$AV181))</f>
        <v>11.5</v>
      </c>
      <c r="E181" s="23">
        <f>$N181+$U181+$AB181+$AI181+$AP181+$AW181</f>
        <v>0</v>
      </c>
      <c r="F181" s="24">
        <f>$O181+$V181+$AC181+$AJ181+$AQ181+$AX181</f>
        <v>52</v>
      </c>
      <c r="G181" s="23">
        <f>$P181+$W181+$AD181+$AK181+$AR181+$AY181</f>
        <v>5</v>
      </c>
      <c r="H181" s="23">
        <f>$Q181+X181+AE181+AL181+AS181+AZ181</f>
        <v>0</v>
      </c>
      <c r="I181" s="25" t="s">
        <v>524</v>
      </c>
      <c r="J181" s="22">
        <f>IF(G181&lt;&gt;0,F181/G181,"")</f>
        <v>10.4</v>
      </c>
      <c r="K181" s="22">
        <f>IF(D181&lt;&gt;0,F181/D181,"")</f>
        <v>4.521739130434782</v>
      </c>
      <c r="L181" s="22">
        <f>IF(G181&lt;&gt;0,(INT(D181)*6+(10*(D181-INT(D181))))/G181,"")</f>
        <v>14.2</v>
      </c>
      <c r="M181" s="26">
        <v>11.5</v>
      </c>
      <c r="N181" s="26">
        <v>0</v>
      </c>
      <c r="O181" s="26">
        <v>52</v>
      </c>
      <c r="P181" s="26">
        <v>5</v>
      </c>
      <c r="Q181" s="26"/>
      <c r="R181" s="65" t="s">
        <v>524</v>
      </c>
      <c r="S181" s="28">
        <f>IF(P181&lt;&gt;0,O181/P181,"")</f>
        <v>10.4</v>
      </c>
      <c r="T181" s="29"/>
      <c r="U181" s="29"/>
      <c r="V181" s="29"/>
      <c r="W181" s="29"/>
      <c r="X181" s="29"/>
      <c r="Y181" s="29"/>
      <c r="Z181" s="31">
        <f>IF(W181&lt;&gt;0,V181/W181,"")</f>
      </c>
      <c r="AA181" s="32"/>
      <c r="AB181" s="32"/>
      <c r="AC181" s="32"/>
      <c r="AD181" s="33"/>
      <c r="AE181" s="33"/>
      <c r="AF181" s="33"/>
      <c r="AG181" s="28">
        <f>IF(AD181&lt;&gt;0,AC181/AD181,"")</f>
      </c>
      <c r="AH181" s="34"/>
      <c r="AI181" s="34"/>
      <c r="AJ181" s="34"/>
      <c r="AK181" s="34"/>
      <c r="AL181" s="34"/>
      <c r="AM181" s="34"/>
      <c r="AN181" s="35">
        <f>IF(AK181&lt;&gt;0,AJ181/AK181,"")</f>
      </c>
      <c r="AO181" s="36"/>
      <c r="AP181" s="36"/>
      <c r="AQ181" s="36"/>
      <c r="AR181" s="36"/>
      <c r="AS181" s="36"/>
      <c r="AT181" s="36"/>
      <c r="AU181" s="37">
        <f>IF(AR181&lt;&gt;0,AQ181/AR181,"")</f>
      </c>
      <c r="AV181" s="38"/>
      <c r="AW181" s="38"/>
      <c r="AX181" s="39"/>
      <c r="AY181" s="40"/>
      <c r="AZ181" s="40"/>
      <c r="BA181" s="40"/>
      <c r="BB181" s="39">
        <f>IF(AY181&lt;&gt;0,AX181/AY181,"")</f>
      </c>
      <c r="BC181" s="41"/>
      <c r="BD181" s="41"/>
      <c r="BI181" s="41"/>
      <c r="BN181" s="41"/>
      <c r="BO181" s="43"/>
      <c r="BP181" s="43"/>
      <c r="BQ181" s="43"/>
      <c r="BR181" s="44"/>
      <c r="BS181" s="41"/>
      <c r="BT181" s="45"/>
      <c r="BU181" s="45"/>
      <c r="BV181" s="45"/>
      <c r="BW181" s="45"/>
      <c r="BX181" s="41"/>
      <c r="BY181" s="46"/>
      <c r="BZ181" s="46"/>
      <c r="CA181" s="46"/>
      <c r="CB181" s="19"/>
      <c r="CC181" s="41"/>
      <c r="CD181" s="18"/>
      <c r="CE181" s="47"/>
      <c r="CF181" s="41"/>
      <c r="CJ181" s="41"/>
      <c r="CK181" s="41"/>
      <c r="CL181" s="41"/>
      <c r="CQ181" s="41"/>
      <c r="CV181" s="41"/>
      <c r="CW181" s="43"/>
      <c r="CX181" s="43"/>
      <c r="CY181" s="43"/>
      <c r="CZ181" s="44"/>
      <c r="DA181" s="41"/>
      <c r="DB181" s="45"/>
      <c r="DC181" s="45"/>
      <c r="DD181" s="45"/>
      <c r="DE181" s="45"/>
      <c r="DF181" s="41"/>
      <c r="DG181" s="46"/>
      <c r="DH181" s="46"/>
      <c r="DI181" s="46"/>
      <c r="DJ181" s="19"/>
      <c r="DK181" s="41"/>
      <c r="DL181" s="18"/>
      <c r="DM181" s="47"/>
      <c r="DN181" s="41"/>
      <c r="DR181" s="41"/>
      <c r="DS181" s="41"/>
      <c r="DT181" s="41"/>
      <c r="DY181" s="41"/>
      <c r="ED181" s="41"/>
      <c r="EE181" s="43"/>
      <c r="EF181" s="43"/>
      <c r="EG181" s="43"/>
      <c r="EH181" s="44"/>
      <c r="EI181" s="41"/>
      <c r="EJ181" s="45"/>
      <c r="EK181" s="45"/>
      <c r="EL181" s="45"/>
      <c r="EM181" s="45"/>
      <c r="EN181" s="41"/>
      <c r="EO181" s="46"/>
      <c r="EP181" s="46"/>
      <c r="EQ181" s="46"/>
      <c r="ER181" s="19"/>
      <c r="ES181" s="41"/>
      <c r="ET181" s="18"/>
      <c r="EU181" s="47"/>
      <c r="EV181" s="41"/>
      <c r="EZ181" s="41"/>
      <c r="FA181" s="41"/>
      <c r="FB181" s="41"/>
      <c r="FG181" s="41"/>
      <c r="FL181" s="41"/>
      <c r="FM181" s="43"/>
      <c r="FN181" s="43"/>
      <c r="FO181" s="43"/>
      <c r="FP181" s="44"/>
      <c r="FQ181" s="41"/>
      <c r="FR181" s="45"/>
      <c r="FS181" s="45"/>
      <c r="FT181" s="45"/>
      <c r="FU181" s="45"/>
      <c r="FV181" s="41"/>
      <c r="FW181" s="46"/>
      <c r="FX181" s="46"/>
      <c r="FY181" s="46"/>
      <c r="FZ181" s="19"/>
      <c r="GA181" s="41"/>
      <c r="GB181" s="18"/>
      <c r="GC181" s="47"/>
      <c r="GD181" s="41"/>
      <c r="GH181" s="41"/>
      <c r="GI181" s="41"/>
      <c r="GJ181" s="41"/>
      <c r="GO181" s="41"/>
      <c r="GT181" s="41"/>
      <c r="GU181" s="43"/>
      <c r="GV181" s="43"/>
      <c r="GW181" s="43"/>
      <c r="GX181" s="44"/>
      <c r="GY181" s="41"/>
      <c r="GZ181" s="45"/>
      <c r="HA181" s="45"/>
      <c r="HB181" s="45"/>
      <c r="HC181" s="45"/>
      <c r="HD181" s="41"/>
      <c r="HE181" s="46"/>
      <c r="HF181" s="46"/>
      <c r="HG181" s="46"/>
      <c r="HH181" s="19"/>
      <c r="HI181" s="41"/>
      <c r="HJ181" s="18"/>
      <c r="HK181" s="47"/>
      <c r="HL181" s="41"/>
      <c r="HP181" s="41"/>
      <c r="HQ181" s="41"/>
      <c r="HR181" s="41"/>
      <c r="HW181" s="41"/>
      <c r="IB181" s="41"/>
      <c r="IC181" s="43"/>
      <c r="ID181" s="43"/>
      <c r="IE181" s="43"/>
      <c r="IF181" s="44"/>
      <c r="IG181" s="41"/>
      <c r="IH181" s="45"/>
      <c r="II181" s="45"/>
      <c r="IJ181" s="45"/>
      <c r="IK181" s="45"/>
      <c r="IL181" s="41"/>
      <c r="IM181" s="46"/>
      <c r="IN181" s="46"/>
      <c r="IO181" s="46"/>
      <c r="IP181" s="19"/>
      <c r="IQ181" s="41"/>
      <c r="IR181" s="18"/>
      <c r="IS181" s="47"/>
      <c r="IT181" s="41"/>
    </row>
    <row r="182" spans="1:254" s="42" customFormat="1" ht="12.75">
      <c r="A182" s="20" t="s">
        <v>525</v>
      </c>
      <c r="B182" s="20"/>
      <c r="C182" s="21"/>
      <c r="D182" s="22">
        <f>IF(MOD(SUM($M182+$T182+$AA182+$AH182+$AO182+$AV182),1)&gt;=0.6,INT(SUM($M182+$T182+$AA182+$AH182+$AO182+$AV182))+1+MOD(SUM($M182+$T182+$AA182+$AH182+$AO182+$AV182),1)-0.6,SUM($M182+$T182+$AA182+$AH182+$AO182+$AV182))</f>
        <v>291</v>
      </c>
      <c r="E182" s="23">
        <f>$N182+$U182+$AB182+$AI182+$AP182+$AW182</f>
        <v>50</v>
      </c>
      <c r="F182" s="24">
        <f>$O182+$V182+$AC182+$AJ182+$AQ182+$AX182</f>
        <v>1109</v>
      </c>
      <c r="G182" s="23">
        <f>$P182+$W182+$AD182+$AK182+$AR182+$AY182</f>
        <v>62</v>
      </c>
      <c r="H182" s="23">
        <f>$Q182+X182+AE182+AL182+AS182+AZ182</f>
        <v>0</v>
      </c>
      <c r="I182" s="25" t="s">
        <v>526</v>
      </c>
      <c r="J182" s="22">
        <f>IF(G182&lt;&gt;0,F182/G182,"")</f>
        <v>17.887096774193548</v>
      </c>
      <c r="K182" s="22">
        <f>IF(D182&lt;&gt;0,F182/D182,"")</f>
        <v>3.810996563573883</v>
      </c>
      <c r="L182" s="22">
        <f>IF(G182&lt;&gt;0,(INT(D182)*6+(10*(D182-INT(D182))))/G182,"")</f>
        <v>28.161290322580644</v>
      </c>
      <c r="M182" s="26"/>
      <c r="N182" s="26"/>
      <c r="O182" s="26"/>
      <c r="P182" s="26"/>
      <c r="Q182" s="26"/>
      <c r="R182" s="26"/>
      <c r="S182" s="28">
        <f>IF(P182&lt;&gt;0,O182/P182,"")</f>
      </c>
      <c r="T182" s="29">
        <v>56</v>
      </c>
      <c r="U182" s="29">
        <v>7</v>
      </c>
      <c r="V182" s="29">
        <v>243</v>
      </c>
      <c r="W182" s="29">
        <v>11</v>
      </c>
      <c r="X182" s="29"/>
      <c r="Y182" s="30" t="s">
        <v>527</v>
      </c>
      <c r="Z182" s="31">
        <f>IF(W182&lt;&gt;0,V182/W182,"")</f>
        <v>22.09090909090909</v>
      </c>
      <c r="AA182" s="32">
        <v>102.2</v>
      </c>
      <c r="AB182" s="32">
        <v>15</v>
      </c>
      <c r="AC182" s="32">
        <v>404</v>
      </c>
      <c r="AD182" s="33">
        <v>18</v>
      </c>
      <c r="AE182" s="33"/>
      <c r="AF182" s="33" t="s">
        <v>528</v>
      </c>
      <c r="AG182" s="28">
        <f>IF(AD182&lt;&gt;0,AC182/AD182,"")</f>
        <v>22.444444444444443</v>
      </c>
      <c r="AH182" s="34">
        <v>94.4</v>
      </c>
      <c r="AI182" s="34">
        <v>19</v>
      </c>
      <c r="AJ182" s="34">
        <v>350</v>
      </c>
      <c r="AK182" s="34">
        <v>19</v>
      </c>
      <c r="AL182" s="34"/>
      <c r="AM182" s="34" t="s">
        <v>529</v>
      </c>
      <c r="AN182" s="35">
        <f>IF(AK182&lt;&gt;0,AJ182/AK182,"")</f>
        <v>18.42105263157895</v>
      </c>
      <c r="AO182" s="36">
        <v>38</v>
      </c>
      <c r="AP182" s="36">
        <v>9</v>
      </c>
      <c r="AQ182" s="36">
        <v>112</v>
      </c>
      <c r="AR182" s="36">
        <v>14</v>
      </c>
      <c r="AS182" s="36"/>
      <c r="AT182" s="48" t="s">
        <v>526</v>
      </c>
      <c r="AU182" s="37">
        <f>IF(AR182&lt;&gt;0,AQ182/AR182,"")</f>
        <v>8</v>
      </c>
      <c r="AV182" s="38"/>
      <c r="AW182" s="38"/>
      <c r="AX182" s="39"/>
      <c r="AY182" s="40"/>
      <c r="AZ182" s="40"/>
      <c r="BA182" s="40"/>
      <c r="BB182" s="39">
        <f>IF(AY182&lt;&gt;0,AX182/AY182,"")</f>
      </c>
      <c r="BC182" s="41"/>
      <c r="BD182" s="41"/>
      <c r="BI182" s="41"/>
      <c r="BN182" s="41"/>
      <c r="BO182" s="43"/>
      <c r="BP182" s="43"/>
      <c r="BQ182" s="43"/>
      <c r="BR182" s="44"/>
      <c r="BS182" s="41"/>
      <c r="BT182" s="45"/>
      <c r="BU182" s="45"/>
      <c r="BV182" s="45"/>
      <c r="BW182" s="45"/>
      <c r="BX182" s="41"/>
      <c r="BY182" s="46"/>
      <c r="BZ182" s="46"/>
      <c r="CA182" s="46"/>
      <c r="CB182" s="19"/>
      <c r="CC182" s="41"/>
      <c r="CD182" s="18"/>
      <c r="CE182" s="47"/>
      <c r="CF182" s="41"/>
      <c r="CJ182" s="41"/>
      <c r="CK182" s="41"/>
      <c r="CL182" s="41"/>
      <c r="CQ182" s="41"/>
      <c r="CV182" s="41"/>
      <c r="CW182" s="43"/>
      <c r="CX182" s="43"/>
      <c r="CY182" s="43"/>
      <c r="CZ182" s="44"/>
      <c r="DA182" s="41"/>
      <c r="DB182" s="45"/>
      <c r="DC182" s="45"/>
      <c r="DD182" s="45"/>
      <c r="DE182" s="45"/>
      <c r="DF182" s="41"/>
      <c r="DG182" s="46"/>
      <c r="DH182" s="46"/>
      <c r="DI182" s="46"/>
      <c r="DJ182" s="19"/>
      <c r="DK182" s="41"/>
      <c r="DL182" s="18"/>
      <c r="DM182" s="47"/>
      <c r="DN182" s="41"/>
      <c r="DR182" s="41"/>
      <c r="DS182" s="41"/>
      <c r="DT182" s="41"/>
      <c r="DY182" s="41"/>
      <c r="ED182" s="41"/>
      <c r="EE182" s="43"/>
      <c r="EF182" s="43"/>
      <c r="EG182" s="43"/>
      <c r="EH182" s="44"/>
      <c r="EI182" s="41"/>
      <c r="EJ182" s="45"/>
      <c r="EK182" s="45"/>
      <c r="EL182" s="45"/>
      <c r="EM182" s="45"/>
      <c r="EN182" s="41"/>
      <c r="EO182" s="46"/>
      <c r="EP182" s="46"/>
      <c r="EQ182" s="46"/>
      <c r="ER182" s="19"/>
      <c r="ES182" s="41"/>
      <c r="ET182" s="18"/>
      <c r="EU182" s="47"/>
      <c r="EV182" s="41"/>
      <c r="EZ182" s="41"/>
      <c r="FA182" s="41"/>
      <c r="FB182" s="41"/>
      <c r="FG182" s="41"/>
      <c r="FL182" s="41"/>
      <c r="FM182" s="43"/>
      <c r="FN182" s="43"/>
      <c r="FO182" s="43"/>
      <c r="FP182" s="44"/>
      <c r="FQ182" s="41"/>
      <c r="FR182" s="45"/>
      <c r="FS182" s="45"/>
      <c r="FT182" s="45"/>
      <c r="FU182" s="45"/>
      <c r="FV182" s="41"/>
      <c r="FW182" s="46"/>
      <c r="FX182" s="46"/>
      <c r="FY182" s="46"/>
      <c r="FZ182" s="19"/>
      <c r="GA182" s="41"/>
      <c r="GB182" s="18"/>
      <c r="GC182" s="47"/>
      <c r="GD182" s="41"/>
      <c r="GH182" s="41"/>
      <c r="GI182" s="41"/>
      <c r="GJ182" s="41"/>
      <c r="GO182" s="41"/>
      <c r="GT182" s="41"/>
      <c r="GU182" s="43"/>
      <c r="GV182" s="43"/>
      <c r="GW182" s="43"/>
      <c r="GX182" s="44"/>
      <c r="GY182" s="41"/>
      <c r="GZ182" s="45"/>
      <c r="HA182" s="45"/>
      <c r="HB182" s="45"/>
      <c r="HC182" s="45"/>
      <c r="HD182" s="41"/>
      <c r="HE182" s="46"/>
      <c r="HF182" s="46"/>
      <c r="HG182" s="46"/>
      <c r="HH182" s="19"/>
      <c r="HI182" s="41"/>
      <c r="HJ182" s="18"/>
      <c r="HK182" s="47"/>
      <c r="HL182" s="41"/>
      <c r="HP182" s="41"/>
      <c r="HQ182" s="41"/>
      <c r="HR182" s="41"/>
      <c r="HW182" s="41"/>
      <c r="IB182" s="41"/>
      <c r="IC182" s="43"/>
      <c r="ID182" s="43"/>
      <c r="IE182" s="43"/>
      <c r="IF182" s="44"/>
      <c r="IG182" s="41"/>
      <c r="IH182" s="45"/>
      <c r="II182" s="45"/>
      <c r="IJ182" s="45"/>
      <c r="IK182" s="45"/>
      <c r="IL182" s="41"/>
      <c r="IM182" s="46"/>
      <c r="IN182" s="46"/>
      <c r="IO182" s="46"/>
      <c r="IP182" s="19"/>
      <c r="IQ182" s="41"/>
      <c r="IR182" s="18"/>
      <c r="IS182" s="47"/>
      <c r="IT182" s="41"/>
    </row>
    <row r="183" spans="1:254" s="42" customFormat="1" ht="12.75">
      <c r="A183" s="20" t="s">
        <v>530</v>
      </c>
      <c r="B183" s="20"/>
      <c r="C183" s="21"/>
      <c r="D183" s="22">
        <f>IF(MOD(SUM($M183+$T183+$AA183+$AH183+$AO183+$AV183),1)&gt;=0.6,INT(SUM($M183+$T183+$AA183+$AH183+$AO183+$AV183))+1+MOD(SUM($M183+$T183+$AA183+$AH183+$AO183+$AV183),1)-0.6,SUM($M183+$T183+$AA183+$AH183+$AO183+$AV183))</f>
        <v>150.2</v>
      </c>
      <c r="E183" s="23">
        <f>$N183+$U183+$AB183+$AI183+$AP183+$AW183</f>
        <v>23</v>
      </c>
      <c r="F183" s="24">
        <f>$O183+$V183+$AC183+$AJ183+$AQ183+$AX183</f>
        <v>635</v>
      </c>
      <c r="G183" s="23">
        <f>$P183+$W183+$AD183+$AK183+$AR183+$AY183</f>
        <v>35</v>
      </c>
      <c r="H183" s="23">
        <f>$Q183+X183+AE183+AL183+AS183+AZ183</f>
        <v>1</v>
      </c>
      <c r="I183" s="25" t="s">
        <v>531</v>
      </c>
      <c r="J183" s="22">
        <f>IF(G183&lt;&gt;0,F183/G183,"")</f>
        <v>18.142857142857142</v>
      </c>
      <c r="K183" s="22">
        <f>IF(D183&lt;&gt;0,F183/D183,"")</f>
        <v>4.227696404793609</v>
      </c>
      <c r="L183" s="22">
        <f>IF(G183&lt;&gt;0,(INT(D183)*6+(10*(D183-INT(D183))))/G183,"")</f>
        <v>25.77142857142857</v>
      </c>
      <c r="M183" s="26"/>
      <c r="N183" s="26"/>
      <c r="O183" s="26"/>
      <c r="P183" s="26"/>
      <c r="Q183" s="26"/>
      <c r="R183" s="26"/>
      <c r="S183" s="28">
        <f>IF(P183&lt;&gt;0,O183/P183,"")</f>
      </c>
      <c r="T183" s="29">
        <v>24</v>
      </c>
      <c r="U183" s="29">
        <v>0</v>
      </c>
      <c r="V183" s="29">
        <v>178</v>
      </c>
      <c r="W183" s="29">
        <v>4</v>
      </c>
      <c r="X183" s="29"/>
      <c r="Y183" s="30" t="s">
        <v>532</v>
      </c>
      <c r="Z183" s="31">
        <f>IF(W183&lt;&gt;0,V183/W183,"")</f>
        <v>44.5</v>
      </c>
      <c r="AA183" s="32">
        <v>33</v>
      </c>
      <c r="AB183" s="32">
        <v>6</v>
      </c>
      <c r="AC183" s="32">
        <v>141</v>
      </c>
      <c r="AD183" s="33">
        <v>9</v>
      </c>
      <c r="AE183" s="33">
        <v>1</v>
      </c>
      <c r="AF183" s="33" t="s">
        <v>531</v>
      </c>
      <c r="AG183" s="28">
        <f>IF(AD183&lt;&gt;0,AC183/AD183,"")</f>
        <v>15.666666666666666</v>
      </c>
      <c r="AH183" s="34">
        <v>33</v>
      </c>
      <c r="AI183" s="34">
        <v>5</v>
      </c>
      <c r="AJ183" s="34">
        <v>123</v>
      </c>
      <c r="AK183" s="34">
        <v>10</v>
      </c>
      <c r="AL183" s="34"/>
      <c r="AM183" s="34" t="s">
        <v>533</v>
      </c>
      <c r="AN183" s="35">
        <f>IF(AK183&lt;&gt;0,AJ183/AK183,"")</f>
        <v>12.3</v>
      </c>
      <c r="AO183" s="36">
        <v>60.2</v>
      </c>
      <c r="AP183" s="36">
        <f>(11+1)+0</f>
        <v>12</v>
      </c>
      <c r="AQ183" s="36">
        <v>193</v>
      </c>
      <c r="AR183" s="36">
        <v>12</v>
      </c>
      <c r="AS183" s="36"/>
      <c r="AT183" s="48" t="s">
        <v>534</v>
      </c>
      <c r="AU183" s="37">
        <f>IF(AR183&lt;&gt;0,AQ183/AR183,"")</f>
        <v>16.083333333333332</v>
      </c>
      <c r="AV183" s="38"/>
      <c r="AW183" s="38"/>
      <c r="AX183" s="39"/>
      <c r="AY183" s="40"/>
      <c r="AZ183" s="40"/>
      <c r="BA183" s="40"/>
      <c r="BB183" s="39">
        <f>IF(AY183&lt;&gt;0,AX183/AY183,"")</f>
      </c>
      <c r="BC183" s="41"/>
      <c r="BD183" s="41"/>
      <c r="BI183" s="41"/>
      <c r="BN183" s="41"/>
      <c r="BO183" s="43"/>
      <c r="BP183" s="43"/>
      <c r="BQ183" s="43"/>
      <c r="BR183" s="44"/>
      <c r="BS183" s="41"/>
      <c r="BT183" s="45"/>
      <c r="BU183" s="45"/>
      <c r="BV183" s="45"/>
      <c r="BW183" s="45"/>
      <c r="BX183" s="41"/>
      <c r="BY183" s="46"/>
      <c r="BZ183" s="46"/>
      <c r="CA183" s="46"/>
      <c r="CB183" s="19"/>
      <c r="CC183" s="41"/>
      <c r="CD183" s="18"/>
      <c r="CE183" s="47"/>
      <c r="CF183" s="41"/>
      <c r="CJ183" s="41"/>
      <c r="CK183" s="41"/>
      <c r="CL183" s="41"/>
      <c r="CQ183" s="41"/>
      <c r="CV183" s="41"/>
      <c r="CW183" s="43"/>
      <c r="CX183" s="43"/>
      <c r="CY183" s="43"/>
      <c r="CZ183" s="44"/>
      <c r="DA183" s="41"/>
      <c r="DB183" s="45"/>
      <c r="DC183" s="45"/>
      <c r="DD183" s="45"/>
      <c r="DE183" s="45"/>
      <c r="DF183" s="41"/>
      <c r="DG183" s="46"/>
      <c r="DH183" s="46"/>
      <c r="DI183" s="46"/>
      <c r="DJ183" s="19"/>
      <c r="DK183" s="41"/>
      <c r="DL183" s="18"/>
      <c r="DM183" s="47"/>
      <c r="DN183" s="41"/>
      <c r="DR183" s="41"/>
      <c r="DS183" s="41"/>
      <c r="DT183" s="41"/>
      <c r="DY183" s="41"/>
      <c r="ED183" s="41"/>
      <c r="EE183" s="43"/>
      <c r="EF183" s="43"/>
      <c r="EG183" s="43"/>
      <c r="EH183" s="44"/>
      <c r="EI183" s="41"/>
      <c r="EJ183" s="45"/>
      <c r="EK183" s="45"/>
      <c r="EL183" s="45"/>
      <c r="EM183" s="45"/>
      <c r="EN183" s="41"/>
      <c r="EO183" s="46"/>
      <c r="EP183" s="46"/>
      <c r="EQ183" s="46"/>
      <c r="ER183" s="19"/>
      <c r="ES183" s="41"/>
      <c r="ET183" s="18"/>
      <c r="EU183" s="47"/>
      <c r="EV183" s="41"/>
      <c r="EZ183" s="41"/>
      <c r="FA183" s="41"/>
      <c r="FB183" s="41"/>
      <c r="FG183" s="41"/>
      <c r="FL183" s="41"/>
      <c r="FM183" s="43"/>
      <c r="FN183" s="43"/>
      <c r="FO183" s="43"/>
      <c r="FP183" s="44"/>
      <c r="FQ183" s="41"/>
      <c r="FR183" s="45"/>
      <c r="FS183" s="45"/>
      <c r="FT183" s="45"/>
      <c r="FU183" s="45"/>
      <c r="FV183" s="41"/>
      <c r="FW183" s="46"/>
      <c r="FX183" s="46"/>
      <c r="FY183" s="46"/>
      <c r="FZ183" s="19"/>
      <c r="GA183" s="41"/>
      <c r="GB183" s="18"/>
      <c r="GC183" s="47"/>
      <c r="GD183" s="41"/>
      <c r="GH183" s="41"/>
      <c r="GI183" s="41"/>
      <c r="GJ183" s="41"/>
      <c r="GO183" s="41"/>
      <c r="GT183" s="41"/>
      <c r="GU183" s="43"/>
      <c r="GV183" s="43"/>
      <c r="GW183" s="43"/>
      <c r="GX183" s="44"/>
      <c r="GY183" s="41"/>
      <c r="GZ183" s="45"/>
      <c r="HA183" s="45"/>
      <c r="HB183" s="45"/>
      <c r="HC183" s="45"/>
      <c r="HD183" s="41"/>
      <c r="HE183" s="46"/>
      <c r="HF183" s="46"/>
      <c r="HG183" s="46"/>
      <c r="HH183" s="19"/>
      <c r="HI183" s="41"/>
      <c r="HJ183" s="18"/>
      <c r="HK183" s="47"/>
      <c r="HL183" s="41"/>
      <c r="HP183" s="41"/>
      <c r="HQ183" s="41"/>
      <c r="HR183" s="41"/>
      <c r="HW183" s="41"/>
      <c r="IB183" s="41"/>
      <c r="IC183" s="43"/>
      <c r="ID183" s="43"/>
      <c r="IE183" s="43"/>
      <c r="IF183" s="44"/>
      <c r="IG183" s="41"/>
      <c r="IH183" s="45"/>
      <c r="II183" s="45"/>
      <c r="IJ183" s="45"/>
      <c r="IK183" s="45"/>
      <c r="IL183" s="41"/>
      <c r="IM183" s="46"/>
      <c r="IN183" s="46"/>
      <c r="IO183" s="46"/>
      <c r="IP183" s="19"/>
      <c r="IQ183" s="41"/>
      <c r="IR183" s="18"/>
      <c r="IS183" s="47"/>
      <c r="IT183" s="41"/>
    </row>
    <row r="184" spans="1:254" s="42" customFormat="1" ht="12.75">
      <c r="A184" s="20" t="s">
        <v>535</v>
      </c>
      <c r="B184" s="20"/>
      <c r="C184" s="21"/>
      <c r="D184" s="22">
        <f>IF(MOD(SUM($M184+$T184+$AA184+$AH184+$AO184+$AV184),1)&gt;=0.6,INT(SUM($M184+$T184+$AA184+$AH184+$AO184+$AV184))+1+MOD(SUM($M184+$T184+$AA184+$AH184+$AO184+$AV184),1)-0.6,SUM($M184+$T184+$AA184+$AH184+$AO184+$AV184))</f>
        <v>7</v>
      </c>
      <c r="E184" s="23">
        <f>$N184+$U184+$AB184+$AI184+$AP184+$AW184</f>
        <v>0</v>
      </c>
      <c r="F184" s="24">
        <f>$O184+$V184+$AC184+$AJ184+$AQ184+$AX184</f>
        <v>16</v>
      </c>
      <c r="G184" s="23">
        <f>$P184+$W184+$AD184+$AK184+$AR184+$AY184</f>
        <v>3</v>
      </c>
      <c r="H184" s="23">
        <f>$Q184+X184+AE184+AL184+AS184+AZ184</f>
        <v>0</v>
      </c>
      <c r="I184" s="25" t="s">
        <v>536</v>
      </c>
      <c r="J184" s="22">
        <f>IF(G184&lt;&gt;0,F184/G184,"")</f>
        <v>5.333333333333333</v>
      </c>
      <c r="K184" s="22">
        <f>IF(D184&lt;&gt;0,F184/D184,"")</f>
        <v>2.2857142857142856</v>
      </c>
      <c r="L184" s="22">
        <f>IF(G184&lt;&gt;0,(INT(D184)*6+(10*(D184-INT(D184))))/G184,"")</f>
        <v>14</v>
      </c>
      <c r="M184" s="26"/>
      <c r="N184" s="26"/>
      <c r="O184" s="26"/>
      <c r="P184" s="26"/>
      <c r="Q184" s="26"/>
      <c r="R184" s="26"/>
      <c r="S184" s="28">
        <f>IF(P184&lt;&gt;0,O184/P184,"")</f>
      </c>
      <c r="T184" s="29"/>
      <c r="U184" s="29"/>
      <c r="V184" s="29"/>
      <c r="W184" s="29"/>
      <c r="X184" s="29"/>
      <c r="Y184" s="29"/>
      <c r="Z184" s="31">
        <f>IF(W184&lt;&gt;0,V184/W184,"")</f>
      </c>
      <c r="AA184" s="32">
        <v>7</v>
      </c>
      <c r="AB184" s="32">
        <v>0</v>
      </c>
      <c r="AC184" s="32">
        <v>16</v>
      </c>
      <c r="AD184" s="33">
        <v>3</v>
      </c>
      <c r="AE184" s="33"/>
      <c r="AF184" s="33" t="s">
        <v>536</v>
      </c>
      <c r="AG184" s="28">
        <f>IF(AD184&lt;&gt;0,AC184/AD184,"")</f>
        <v>5.333333333333333</v>
      </c>
      <c r="AH184" s="34"/>
      <c r="AI184" s="34"/>
      <c r="AJ184" s="34"/>
      <c r="AK184" s="34"/>
      <c r="AL184" s="34"/>
      <c r="AM184" s="34"/>
      <c r="AN184" s="35">
        <f>IF(AK184&lt;&gt;0,AJ184/AK184,"")</f>
      </c>
      <c r="AO184" s="36"/>
      <c r="AP184" s="36"/>
      <c r="AQ184" s="36"/>
      <c r="AR184" s="36"/>
      <c r="AS184" s="36"/>
      <c r="AT184" s="36"/>
      <c r="AU184" s="37">
        <f>IF(AR184&lt;&gt;0,AQ184/AR184,"")</f>
      </c>
      <c r="AV184" s="38"/>
      <c r="AW184" s="38"/>
      <c r="AX184" s="39"/>
      <c r="AY184" s="40"/>
      <c r="AZ184" s="40"/>
      <c r="BA184" s="40"/>
      <c r="BB184" s="39">
        <f>IF(AY184&lt;&gt;0,AX184/AY184,"")</f>
      </c>
      <c r="BC184" s="41"/>
      <c r="BD184" s="41"/>
      <c r="BI184" s="41"/>
      <c r="BN184" s="41"/>
      <c r="BO184" s="43"/>
      <c r="BP184" s="43"/>
      <c r="BQ184" s="43"/>
      <c r="BR184" s="44"/>
      <c r="BS184" s="41"/>
      <c r="BT184" s="45"/>
      <c r="BU184" s="45"/>
      <c r="BV184" s="45"/>
      <c r="BW184" s="45"/>
      <c r="BX184" s="41"/>
      <c r="BY184" s="46"/>
      <c r="BZ184" s="46"/>
      <c r="CA184" s="46"/>
      <c r="CB184" s="19"/>
      <c r="CC184" s="41"/>
      <c r="CD184" s="18"/>
      <c r="CE184" s="47"/>
      <c r="CF184" s="41"/>
      <c r="CJ184" s="41"/>
      <c r="CK184" s="41"/>
      <c r="CL184" s="41"/>
      <c r="CQ184" s="41"/>
      <c r="CV184" s="41"/>
      <c r="CW184" s="43"/>
      <c r="CX184" s="43"/>
      <c r="CY184" s="43"/>
      <c r="CZ184" s="44"/>
      <c r="DA184" s="41"/>
      <c r="DB184" s="45"/>
      <c r="DC184" s="45"/>
      <c r="DD184" s="45"/>
      <c r="DE184" s="45"/>
      <c r="DF184" s="41"/>
      <c r="DG184" s="46"/>
      <c r="DH184" s="46"/>
      <c r="DI184" s="46"/>
      <c r="DJ184" s="19"/>
      <c r="DK184" s="41"/>
      <c r="DL184" s="18"/>
      <c r="DM184" s="47"/>
      <c r="DN184" s="41"/>
      <c r="DR184" s="41"/>
      <c r="DS184" s="41"/>
      <c r="DT184" s="41"/>
      <c r="DY184" s="41"/>
      <c r="ED184" s="41"/>
      <c r="EE184" s="43"/>
      <c r="EF184" s="43"/>
      <c r="EG184" s="43"/>
      <c r="EH184" s="44"/>
      <c r="EI184" s="41"/>
      <c r="EJ184" s="45"/>
      <c r="EK184" s="45"/>
      <c r="EL184" s="45"/>
      <c r="EM184" s="45"/>
      <c r="EN184" s="41"/>
      <c r="EO184" s="46"/>
      <c r="EP184" s="46"/>
      <c r="EQ184" s="46"/>
      <c r="ER184" s="19"/>
      <c r="ES184" s="41"/>
      <c r="ET184" s="18"/>
      <c r="EU184" s="47"/>
      <c r="EV184" s="41"/>
      <c r="EZ184" s="41"/>
      <c r="FA184" s="41"/>
      <c r="FB184" s="41"/>
      <c r="FG184" s="41"/>
      <c r="FL184" s="41"/>
      <c r="FM184" s="43"/>
      <c r="FN184" s="43"/>
      <c r="FO184" s="43"/>
      <c r="FP184" s="44"/>
      <c r="FQ184" s="41"/>
      <c r="FR184" s="45"/>
      <c r="FS184" s="45"/>
      <c r="FT184" s="45"/>
      <c r="FU184" s="45"/>
      <c r="FV184" s="41"/>
      <c r="FW184" s="46"/>
      <c r="FX184" s="46"/>
      <c r="FY184" s="46"/>
      <c r="FZ184" s="19"/>
      <c r="GA184" s="41"/>
      <c r="GB184" s="18"/>
      <c r="GC184" s="47"/>
      <c r="GD184" s="41"/>
      <c r="GH184" s="41"/>
      <c r="GI184" s="41"/>
      <c r="GJ184" s="41"/>
      <c r="GO184" s="41"/>
      <c r="GT184" s="41"/>
      <c r="GU184" s="43"/>
      <c r="GV184" s="43"/>
      <c r="GW184" s="43"/>
      <c r="GX184" s="44"/>
      <c r="GY184" s="41"/>
      <c r="GZ184" s="45"/>
      <c r="HA184" s="45"/>
      <c r="HB184" s="45"/>
      <c r="HC184" s="45"/>
      <c r="HD184" s="41"/>
      <c r="HE184" s="46"/>
      <c r="HF184" s="46"/>
      <c r="HG184" s="46"/>
      <c r="HH184" s="19"/>
      <c r="HI184" s="41"/>
      <c r="HJ184" s="18"/>
      <c r="HK184" s="47"/>
      <c r="HL184" s="41"/>
      <c r="HP184" s="41"/>
      <c r="HQ184" s="41"/>
      <c r="HR184" s="41"/>
      <c r="HW184" s="41"/>
      <c r="IB184" s="41"/>
      <c r="IC184" s="43"/>
      <c r="ID184" s="43"/>
      <c r="IE184" s="43"/>
      <c r="IF184" s="44"/>
      <c r="IG184" s="41"/>
      <c r="IH184" s="45"/>
      <c r="II184" s="45"/>
      <c r="IJ184" s="45"/>
      <c r="IK184" s="45"/>
      <c r="IL184" s="41"/>
      <c r="IM184" s="46"/>
      <c r="IN184" s="46"/>
      <c r="IO184" s="46"/>
      <c r="IP184" s="19"/>
      <c r="IQ184" s="41"/>
      <c r="IR184" s="18"/>
      <c r="IS184" s="47"/>
      <c r="IT184" s="41"/>
    </row>
    <row r="185" spans="1:254" s="42" customFormat="1" ht="12.75">
      <c r="A185" s="20" t="s">
        <v>537</v>
      </c>
      <c r="B185" s="20"/>
      <c r="C185" s="21"/>
      <c r="D185" s="22">
        <f>IF(MOD(SUM($M185+$T185+$AA185+$AH185+$AO185+$AV185),1)&gt;=0.6,INT(SUM($M185+$T185+$AA185+$AH185+$AO185+$AV185))+1+MOD(SUM($M185+$T185+$AA185+$AH185+$AO185+$AV185),1)-0.6,SUM($M185+$T185+$AA185+$AH185+$AO185+$AV185))</f>
        <v>10.2</v>
      </c>
      <c r="E185" s="23">
        <f>$N185+$U185+$AB185+$AI185+$AP185+$AW185</f>
        <v>1</v>
      </c>
      <c r="F185" s="24">
        <f>$O185+$V185+$AC185+$AJ185+$AQ185+$AX185</f>
        <v>21</v>
      </c>
      <c r="G185" s="23">
        <f>$P185+$W185+$AD185+$AK185+$AR185+$AY185</f>
        <v>2</v>
      </c>
      <c r="H185" s="23">
        <f>$Q185+X185+AE185+AL185+AS185+AZ185</f>
        <v>0</v>
      </c>
      <c r="I185" s="25" t="s">
        <v>538</v>
      </c>
      <c r="J185" s="22">
        <f>IF(G185&lt;&gt;0,F185/G185,"")</f>
        <v>10.5</v>
      </c>
      <c r="K185" s="22">
        <f>IF(D185&lt;&gt;0,F185/D185,"")</f>
        <v>2.058823529411765</v>
      </c>
      <c r="L185" s="22">
        <f>IF(G185&lt;&gt;0,(INT(D185)*6+(10*(D185-INT(D185))))/G185,"")</f>
        <v>30.999999999999996</v>
      </c>
      <c r="M185" s="26"/>
      <c r="N185" s="26"/>
      <c r="O185" s="26"/>
      <c r="P185" s="26"/>
      <c r="Q185" s="26"/>
      <c r="R185" s="26"/>
      <c r="S185" s="28">
        <f>IF(P185&lt;&gt;0,O185/P185,"")</f>
      </c>
      <c r="T185" s="29">
        <v>10.2</v>
      </c>
      <c r="U185" s="29">
        <v>1</v>
      </c>
      <c r="V185" s="29">
        <v>21</v>
      </c>
      <c r="W185" s="29">
        <v>2</v>
      </c>
      <c r="X185" s="29"/>
      <c r="Y185" s="30" t="s">
        <v>538</v>
      </c>
      <c r="Z185" s="31">
        <f>IF(W185&lt;&gt;0,V185/W185,"")</f>
        <v>10.5</v>
      </c>
      <c r="AA185" s="32"/>
      <c r="AB185" s="32"/>
      <c r="AC185" s="32"/>
      <c r="AD185" s="33"/>
      <c r="AE185" s="33"/>
      <c r="AF185" s="33"/>
      <c r="AG185" s="28">
        <f>IF(AD185&lt;&gt;0,AC185/AD185,"")</f>
      </c>
      <c r="AH185" s="34"/>
      <c r="AI185" s="34"/>
      <c r="AJ185" s="34"/>
      <c r="AK185" s="34"/>
      <c r="AL185" s="34"/>
      <c r="AM185" s="34"/>
      <c r="AN185" s="35">
        <f>IF(AK185&lt;&gt;0,AJ185/AK185,"")</f>
      </c>
      <c r="AO185" s="36"/>
      <c r="AP185" s="36"/>
      <c r="AQ185" s="36"/>
      <c r="AR185" s="36"/>
      <c r="AS185" s="36"/>
      <c r="AT185" s="36"/>
      <c r="AU185" s="37">
        <f>IF(AR185&lt;&gt;0,AQ185/AR185,"")</f>
      </c>
      <c r="AV185" s="38"/>
      <c r="AW185" s="38"/>
      <c r="AX185" s="39"/>
      <c r="AY185" s="40"/>
      <c r="AZ185" s="40"/>
      <c r="BA185" s="40"/>
      <c r="BB185" s="39">
        <f>IF(AY185&lt;&gt;0,AX185/AY185,"")</f>
      </c>
      <c r="BC185" s="41"/>
      <c r="BD185" s="41"/>
      <c r="BI185" s="41"/>
      <c r="BN185" s="41"/>
      <c r="BO185" s="43"/>
      <c r="BP185" s="43"/>
      <c r="BQ185" s="43"/>
      <c r="BR185" s="44"/>
      <c r="BS185" s="41"/>
      <c r="BT185" s="45"/>
      <c r="BU185" s="45"/>
      <c r="BV185" s="45"/>
      <c r="BW185" s="45"/>
      <c r="BX185" s="41"/>
      <c r="BY185" s="46"/>
      <c r="BZ185" s="46"/>
      <c r="CA185" s="46"/>
      <c r="CB185" s="19"/>
      <c r="CC185" s="41"/>
      <c r="CD185" s="18"/>
      <c r="CE185" s="47"/>
      <c r="CF185" s="41"/>
      <c r="CJ185" s="41"/>
      <c r="CK185" s="41"/>
      <c r="CL185" s="41"/>
      <c r="CQ185" s="41"/>
      <c r="CV185" s="41"/>
      <c r="CW185" s="43"/>
      <c r="CX185" s="43"/>
      <c r="CY185" s="43"/>
      <c r="CZ185" s="44"/>
      <c r="DA185" s="41"/>
      <c r="DB185" s="45"/>
      <c r="DC185" s="45"/>
      <c r="DD185" s="45"/>
      <c r="DE185" s="45"/>
      <c r="DF185" s="41"/>
      <c r="DG185" s="46"/>
      <c r="DH185" s="46"/>
      <c r="DI185" s="46"/>
      <c r="DJ185" s="19"/>
      <c r="DK185" s="41"/>
      <c r="DL185" s="18"/>
      <c r="DM185" s="47"/>
      <c r="DN185" s="41"/>
      <c r="DR185" s="41"/>
      <c r="DS185" s="41"/>
      <c r="DT185" s="41"/>
      <c r="DY185" s="41"/>
      <c r="ED185" s="41"/>
      <c r="EE185" s="43"/>
      <c r="EF185" s="43"/>
      <c r="EG185" s="43"/>
      <c r="EH185" s="44"/>
      <c r="EI185" s="41"/>
      <c r="EJ185" s="45"/>
      <c r="EK185" s="45"/>
      <c r="EL185" s="45"/>
      <c r="EM185" s="45"/>
      <c r="EN185" s="41"/>
      <c r="EO185" s="46"/>
      <c r="EP185" s="46"/>
      <c r="EQ185" s="46"/>
      <c r="ER185" s="19"/>
      <c r="ES185" s="41"/>
      <c r="ET185" s="18"/>
      <c r="EU185" s="47"/>
      <c r="EV185" s="41"/>
      <c r="EZ185" s="41"/>
      <c r="FA185" s="41"/>
      <c r="FB185" s="41"/>
      <c r="FG185" s="41"/>
      <c r="FL185" s="41"/>
      <c r="FM185" s="43"/>
      <c r="FN185" s="43"/>
      <c r="FO185" s="43"/>
      <c r="FP185" s="44"/>
      <c r="FQ185" s="41"/>
      <c r="FR185" s="45"/>
      <c r="FS185" s="45"/>
      <c r="FT185" s="45"/>
      <c r="FU185" s="45"/>
      <c r="FV185" s="41"/>
      <c r="FW185" s="46"/>
      <c r="FX185" s="46"/>
      <c r="FY185" s="46"/>
      <c r="FZ185" s="19"/>
      <c r="GA185" s="41"/>
      <c r="GB185" s="18"/>
      <c r="GC185" s="47"/>
      <c r="GD185" s="41"/>
      <c r="GH185" s="41"/>
      <c r="GI185" s="41"/>
      <c r="GJ185" s="41"/>
      <c r="GO185" s="41"/>
      <c r="GT185" s="41"/>
      <c r="GU185" s="43"/>
      <c r="GV185" s="43"/>
      <c r="GW185" s="43"/>
      <c r="GX185" s="44"/>
      <c r="GY185" s="41"/>
      <c r="GZ185" s="45"/>
      <c r="HA185" s="45"/>
      <c r="HB185" s="45"/>
      <c r="HC185" s="45"/>
      <c r="HD185" s="41"/>
      <c r="HE185" s="46"/>
      <c r="HF185" s="46"/>
      <c r="HG185" s="46"/>
      <c r="HH185" s="19"/>
      <c r="HI185" s="41"/>
      <c r="HJ185" s="18"/>
      <c r="HK185" s="47"/>
      <c r="HL185" s="41"/>
      <c r="HP185" s="41"/>
      <c r="HQ185" s="41"/>
      <c r="HR185" s="41"/>
      <c r="HW185" s="41"/>
      <c r="IB185" s="41"/>
      <c r="IC185" s="43"/>
      <c r="ID185" s="43"/>
      <c r="IE185" s="43"/>
      <c r="IF185" s="44"/>
      <c r="IG185" s="41"/>
      <c r="IH185" s="45"/>
      <c r="II185" s="45"/>
      <c r="IJ185" s="45"/>
      <c r="IK185" s="45"/>
      <c r="IL185" s="41"/>
      <c r="IM185" s="46"/>
      <c r="IN185" s="46"/>
      <c r="IO185" s="46"/>
      <c r="IP185" s="19"/>
      <c r="IQ185" s="41"/>
      <c r="IR185" s="18"/>
      <c r="IS185" s="47"/>
      <c r="IT185" s="41"/>
    </row>
    <row r="186" spans="1:254" s="42" customFormat="1" ht="12.75">
      <c r="A186" s="20" t="s">
        <v>539</v>
      </c>
      <c r="B186" s="20"/>
      <c r="C186" s="21"/>
      <c r="D186" s="22">
        <f>IF(MOD(SUM($M186+$T186+$AA186+$AH186+$AO186+$AV186),1)&gt;=0.6,INT(SUM($M186+$T186+$AA186+$AH186+$AO186+$AV186))+1+MOD(SUM($M186+$T186+$AA186+$AH186+$AO186+$AV186),1)-0.6,SUM($M186+$T186+$AA186+$AH186+$AO186+$AV186))</f>
        <v>102.6</v>
      </c>
      <c r="E186" s="23">
        <f>$N186+$U186+$AB186+$AI186+$AP186+$AW186</f>
        <v>13</v>
      </c>
      <c r="F186" s="24">
        <f>$O186+$V186+$AC186+$AJ186+$AQ186+$AX186</f>
        <v>363</v>
      </c>
      <c r="G186" s="23">
        <f>$P186+$W186+$AD186+$AK186+$AR186+$AY186</f>
        <v>16</v>
      </c>
      <c r="H186" s="23">
        <f>$Q186+X186+AE186+AL186+AS186+AZ186</f>
        <v>0</v>
      </c>
      <c r="I186" s="25" t="s">
        <v>540</v>
      </c>
      <c r="J186" s="22">
        <f>IF(G186&lt;&gt;0,F186/G186,"")</f>
        <v>22.6875</v>
      </c>
      <c r="K186" s="22">
        <f>IF(D186&lt;&gt;0,F186/D186,"")</f>
        <v>3.538011695906433</v>
      </c>
      <c r="L186" s="22">
        <f>IF(G186&lt;&gt;0,(INT(D186)*6+(10*(D186-INT(D186))))/G186,"")</f>
        <v>38.625</v>
      </c>
      <c r="M186" s="26">
        <v>41</v>
      </c>
      <c r="N186" s="26">
        <v>4</v>
      </c>
      <c r="O186" s="26">
        <v>179</v>
      </c>
      <c r="P186" s="26">
        <v>2</v>
      </c>
      <c r="Q186" s="26"/>
      <c r="R186" s="27" t="s">
        <v>540</v>
      </c>
      <c r="S186" s="28">
        <f>IF(P186&lt;&gt;0,O186/P186,"")</f>
        <v>89.5</v>
      </c>
      <c r="T186" s="29">
        <v>23.2</v>
      </c>
      <c r="U186" s="29">
        <v>3</v>
      </c>
      <c r="V186" s="29">
        <v>59</v>
      </c>
      <c r="W186" s="29">
        <v>4</v>
      </c>
      <c r="X186" s="29"/>
      <c r="Y186" s="30" t="s">
        <v>541</v>
      </c>
      <c r="Z186" s="31">
        <f>IF(W186&lt;&gt;0,V186/W186,"")</f>
        <v>14.75</v>
      </c>
      <c r="AA186" s="32">
        <v>38.4</v>
      </c>
      <c r="AB186" s="32">
        <v>6</v>
      </c>
      <c r="AC186" s="32">
        <v>125</v>
      </c>
      <c r="AD186" s="33">
        <v>10</v>
      </c>
      <c r="AE186" s="33"/>
      <c r="AF186" s="33"/>
      <c r="AG186" s="28">
        <f>IF(AD186&lt;&gt;0,AC186/AD186,"")</f>
        <v>12.5</v>
      </c>
      <c r="AH186" s="34"/>
      <c r="AI186" s="34"/>
      <c r="AJ186" s="34"/>
      <c r="AK186" s="34"/>
      <c r="AL186" s="34"/>
      <c r="AM186" s="34"/>
      <c r="AN186" s="35">
        <f>IF(AK186&lt;&gt;0,AJ186/AK186,"")</f>
      </c>
      <c r="AO186" s="36"/>
      <c r="AP186" s="36"/>
      <c r="AQ186" s="36"/>
      <c r="AR186" s="36"/>
      <c r="AS186" s="36"/>
      <c r="AT186" s="36"/>
      <c r="AU186" s="37">
        <f>IF(AR186&lt;&gt;0,AQ186/AR186,"")</f>
      </c>
      <c r="AV186" s="38"/>
      <c r="AW186" s="38"/>
      <c r="AX186" s="39"/>
      <c r="AY186" s="40"/>
      <c r="AZ186" s="40"/>
      <c r="BA186" s="40"/>
      <c r="BB186" s="39">
        <f>IF(AY186&lt;&gt;0,AX186/AY186,"")</f>
      </c>
      <c r="BC186" s="41"/>
      <c r="BD186" s="41"/>
      <c r="BI186" s="41"/>
      <c r="BN186" s="41"/>
      <c r="BO186" s="43"/>
      <c r="BP186" s="43"/>
      <c r="BQ186" s="43"/>
      <c r="BR186" s="44"/>
      <c r="BS186" s="41"/>
      <c r="BT186" s="45"/>
      <c r="BU186" s="45"/>
      <c r="BV186" s="45"/>
      <c r="BW186" s="45"/>
      <c r="BX186" s="41"/>
      <c r="BY186" s="46"/>
      <c r="BZ186" s="46"/>
      <c r="CA186" s="46"/>
      <c r="CB186" s="19"/>
      <c r="CC186" s="41"/>
      <c r="CD186" s="18"/>
      <c r="CE186" s="47"/>
      <c r="CF186" s="41"/>
      <c r="CJ186" s="41"/>
      <c r="CK186" s="41"/>
      <c r="CL186" s="41"/>
      <c r="CQ186" s="41"/>
      <c r="CV186" s="41"/>
      <c r="CW186" s="43"/>
      <c r="CX186" s="43"/>
      <c r="CY186" s="43"/>
      <c r="CZ186" s="44"/>
      <c r="DA186" s="41"/>
      <c r="DB186" s="45"/>
      <c r="DC186" s="45"/>
      <c r="DD186" s="45"/>
      <c r="DE186" s="45"/>
      <c r="DF186" s="41"/>
      <c r="DG186" s="46"/>
      <c r="DH186" s="46"/>
      <c r="DI186" s="46"/>
      <c r="DJ186" s="19"/>
      <c r="DK186" s="41"/>
      <c r="DL186" s="18"/>
      <c r="DM186" s="47"/>
      <c r="DN186" s="41"/>
      <c r="DR186" s="41"/>
      <c r="DS186" s="41"/>
      <c r="DT186" s="41"/>
      <c r="DY186" s="41"/>
      <c r="ED186" s="41"/>
      <c r="EE186" s="43"/>
      <c r="EF186" s="43"/>
      <c r="EG186" s="43"/>
      <c r="EH186" s="44"/>
      <c r="EI186" s="41"/>
      <c r="EJ186" s="45"/>
      <c r="EK186" s="45"/>
      <c r="EL186" s="45"/>
      <c r="EM186" s="45"/>
      <c r="EN186" s="41"/>
      <c r="EO186" s="46"/>
      <c r="EP186" s="46"/>
      <c r="EQ186" s="46"/>
      <c r="ER186" s="19"/>
      <c r="ES186" s="41"/>
      <c r="ET186" s="18"/>
      <c r="EU186" s="47"/>
      <c r="EV186" s="41"/>
      <c r="EZ186" s="41"/>
      <c r="FA186" s="41"/>
      <c r="FB186" s="41"/>
      <c r="FG186" s="41"/>
      <c r="FL186" s="41"/>
      <c r="FM186" s="43"/>
      <c r="FN186" s="43"/>
      <c r="FO186" s="43"/>
      <c r="FP186" s="44"/>
      <c r="FQ186" s="41"/>
      <c r="FR186" s="45"/>
      <c r="FS186" s="45"/>
      <c r="FT186" s="45"/>
      <c r="FU186" s="45"/>
      <c r="FV186" s="41"/>
      <c r="FW186" s="46"/>
      <c r="FX186" s="46"/>
      <c r="FY186" s="46"/>
      <c r="FZ186" s="19"/>
      <c r="GA186" s="41"/>
      <c r="GB186" s="18"/>
      <c r="GC186" s="47"/>
      <c r="GD186" s="41"/>
      <c r="GH186" s="41"/>
      <c r="GI186" s="41"/>
      <c r="GJ186" s="41"/>
      <c r="GO186" s="41"/>
      <c r="GT186" s="41"/>
      <c r="GU186" s="43"/>
      <c r="GV186" s="43"/>
      <c r="GW186" s="43"/>
      <c r="GX186" s="44"/>
      <c r="GY186" s="41"/>
      <c r="GZ186" s="45"/>
      <c r="HA186" s="45"/>
      <c r="HB186" s="45"/>
      <c r="HC186" s="45"/>
      <c r="HD186" s="41"/>
      <c r="HE186" s="46"/>
      <c r="HF186" s="46"/>
      <c r="HG186" s="46"/>
      <c r="HH186" s="19"/>
      <c r="HI186" s="41"/>
      <c r="HJ186" s="18"/>
      <c r="HK186" s="47"/>
      <c r="HL186" s="41"/>
      <c r="HP186" s="41"/>
      <c r="HQ186" s="41"/>
      <c r="HR186" s="41"/>
      <c r="HW186" s="41"/>
      <c r="IB186" s="41"/>
      <c r="IC186" s="43"/>
      <c r="ID186" s="43"/>
      <c r="IE186" s="43"/>
      <c r="IF186" s="44"/>
      <c r="IG186" s="41"/>
      <c r="IH186" s="45"/>
      <c r="II186" s="45"/>
      <c r="IJ186" s="45"/>
      <c r="IK186" s="45"/>
      <c r="IL186" s="41"/>
      <c r="IM186" s="46"/>
      <c r="IN186" s="46"/>
      <c r="IO186" s="46"/>
      <c r="IP186" s="19"/>
      <c r="IQ186" s="41"/>
      <c r="IR186" s="18"/>
      <c r="IS186" s="47"/>
      <c r="IT186" s="41"/>
    </row>
    <row r="187" spans="1:254" s="42" customFormat="1" ht="12.75">
      <c r="A187" s="20" t="s">
        <v>542</v>
      </c>
      <c r="B187" s="20"/>
      <c r="C187" s="21"/>
      <c r="D187" s="22">
        <f>IF(MOD(SUM($M187+$T187+$AA187+$AH187+$AO187+$AV187),1)&gt;=0.6,INT(SUM($M187+$T187+$AA187+$AH187+$AO187+$AV187))+1+MOD(SUM($M187+$T187+$AA187+$AH187+$AO187+$AV187),1)-0.6,SUM($M187+$T187+$AA187+$AH187+$AO187+$AV187))</f>
        <v>14</v>
      </c>
      <c r="E187" s="23">
        <f>$N187+$U187+$AB187+$AI187+$AP187+$AW187</f>
        <v>4</v>
      </c>
      <c r="F187" s="24">
        <f>$O187+$V187+$AC187+$AJ187+$AQ187+$AX187</f>
        <v>43</v>
      </c>
      <c r="G187" s="23">
        <f>$P187+$W187+$AD187+$AK187+$AR187+$AY187</f>
        <v>2</v>
      </c>
      <c r="H187" s="23">
        <f>$Q187+X187+AE187+AL187+AS187+AZ187</f>
        <v>0</v>
      </c>
      <c r="I187" s="25" t="s">
        <v>543</v>
      </c>
      <c r="J187" s="22">
        <f>IF(G187&lt;&gt;0,F187/G187,"")</f>
        <v>21.5</v>
      </c>
      <c r="K187" s="22">
        <f>IF(D187&lt;&gt;0,F187/D187,"")</f>
        <v>3.0714285714285716</v>
      </c>
      <c r="L187" s="22">
        <f>IF(G187&lt;&gt;0,(INT(D187)*6+(10*(D187-INT(D187))))/G187,"")</f>
        <v>42</v>
      </c>
      <c r="M187" s="26"/>
      <c r="N187" s="26"/>
      <c r="O187" s="26"/>
      <c r="P187" s="26"/>
      <c r="Q187" s="26"/>
      <c r="R187" s="26"/>
      <c r="S187" s="28">
        <f>IF(P187&lt;&gt;0,O187/P187,"")</f>
      </c>
      <c r="T187" s="29"/>
      <c r="U187" s="29"/>
      <c r="V187" s="29"/>
      <c r="W187" s="29"/>
      <c r="X187" s="29"/>
      <c r="Y187" s="29"/>
      <c r="Z187" s="31">
        <f>IF(W187&lt;&gt;0,V187/W187,"")</f>
      </c>
      <c r="AA187" s="32"/>
      <c r="AB187" s="32"/>
      <c r="AC187" s="32"/>
      <c r="AD187" s="33"/>
      <c r="AE187" s="33"/>
      <c r="AF187" s="33"/>
      <c r="AG187" s="28">
        <f>IF(AD187&lt;&gt;0,AC187/AD187,"")</f>
      </c>
      <c r="AH187" s="34"/>
      <c r="AI187" s="34"/>
      <c r="AJ187" s="34"/>
      <c r="AK187" s="34"/>
      <c r="AL187" s="34"/>
      <c r="AM187" s="34"/>
      <c r="AN187" s="35">
        <f>IF(AK187&lt;&gt;0,AJ187/AK187,"")</f>
      </c>
      <c r="AO187" s="36">
        <v>14</v>
      </c>
      <c r="AP187" s="36">
        <v>4</v>
      </c>
      <c r="AQ187" s="36">
        <v>43</v>
      </c>
      <c r="AR187" s="36">
        <v>2</v>
      </c>
      <c r="AS187" s="36"/>
      <c r="AT187" s="48" t="s">
        <v>543</v>
      </c>
      <c r="AU187" s="37">
        <f>IF(AR187&lt;&gt;0,AQ187/AR187,"")</f>
        <v>21.5</v>
      </c>
      <c r="AV187" s="38"/>
      <c r="AW187" s="38"/>
      <c r="AX187" s="39"/>
      <c r="AY187" s="40"/>
      <c r="AZ187" s="40"/>
      <c r="BA187" s="40"/>
      <c r="BB187" s="39">
        <f>IF(AY187&lt;&gt;0,AX187/AY187,"")</f>
      </c>
      <c r="BC187" s="41"/>
      <c r="BD187" s="41"/>
      <c r="BI187" s="41"/>
      <c r="BN187" s="41"/>
      <c r="BO187" s="43"/>
      <c r="BP187" s="43"/>
      <c r="BQ187" s="43"/>
      <c r="BR187" s="44"/>
      <c r="BS187" s="41"/>
      <c r="BT187" s="45"/>
      <c r="BU187" s="45"/>
      <c r="BV187" s="45"/>
      <c r="BW187" s="45"/>
      <c r="BX187" s="41"/>
      <c r="BY187" s="46"/>
      <c r="BZ187" s="46"/>
      <c r="CA187" s="46"/>
      <c r="CB187" s="19"/>
      <c r="CC187" s="41"/>
      <c r="CD187" s="18"/>
      <c r="CE187" s="47"/>
      <c r="CF187" s="41"/>
      <c r="CJ187" s="41"/>
      <c r="CK187" s="41"/>
      <c r="CL187" s="41"/>
      <c r="CQ187" s="41"/>
      <c r="CV187" s="41"/>
      <c r="CW187" s="43"/>
      <c r="CX187" s="43"/>
      <c r="CY187" s="43"/>
      <c r="CZ187" s="44"/>
      <c r="DA187" s="41"/>
      <c r="DB187" s="45"/>
      <c r="DC187" s="45"/>
      <c r="DD187" s="45"/>
      <c r="DE187" s="45"/>
      <c r="DF187" s="41"/>
      <c r="DG187" s="46"/>
      <c r="DH187" s="46"/>
      <c r="DI187" s="46"/>
      <c r="DJ187" s="19"/>
      <c r="DK187" s="41"/>
      <c r="DL187" s="18"/>
      <c r="DM187" s="47"/>
      <c r="DN187" s="41"/>
      <c r="DR187" s="41"/>
      <c r="DS187" s="41"/>
      <c r="DT187" s="41"/>
      <c r="DY187" s="41"/>
      <c r="ED187" s="41"/>
      <c r="EE187" s="43"/>
      <c r="EF187" s="43"/>
      <c r="EG187" s="43"/>
      <c r="EH187" s="44"/>
      <c r="EI187" s="41"/>
      <c r="EJ187" s="45"/>
      <c r="EK187" s="45"/>
      <c r="EL187" s="45"/>
      <c r="EM187" s="45"/>
      <c r="EN187" s="41"/>
      <c r="EO187" s="46"/>
      <c r="EP187" s="46"/>
      <c r="EQ187" s="46"/>
      <c r="ER187" s="19"/>
      <c r="ES187" s="41"/>
      <c r="ET187" s="18"/>
      <c r="EU187" s="47"/>
      <c r="EV187" s="41"/>
      <c r="EZ187" s="41"/>
      <c r="FA187" s="41"/>
      <c r="FB187" s="41"/>
      <c r="FG187" s="41"/>
      <c r="FL187" s="41"/>
      <c r="FM187" s="43"/>
      <c r="FN187" s="43"/>
      <c r="FO187" s="43"/>
      <c r="FP187" s="44"/>
      <c r="FQ187" s="41"/>
      <c r="FR187" s="45"/>
      <c r="FS187" s="45"/>
      <c r="FT187" s="45"/>
      <c r="FU187" s="45"/>
      <c r="FV187" s="41"/>
      <c r="FW187" s="46"/>
      <c r="FX187" s="46"/>
      <c r="FY187" s="46"/>
      <c r="FZ187" s="19"/>
      <c r="GA187" s="41"/>
      <c r="GB187" s="18"/>
      <c r="GC187" s="47"/>
      <c r="GD187" s="41"/>
      <c r="GH187" s="41"/>
      <c r="GI187" s="41"/>
      <c r="GJ187" s="41"/>
      <c r="GO187" s="41"/>
      <c r="GT187" s="41"/>
      <c r="GU187" s="43"/>
      <c r="GV187" s="43"/>
      <c r="GW187" s="43"/>
      <c r="GX187" s="44"/>
      <c r="GY187" s="41"/>
      <c r="GZ187" s="45"/>
      <c r="HA187" s="45"/>
      <c r="HB187" s="45"/>
      <c r="HC187" s="45"/>
      <c r="HD187" s="41"/>
      <c r="HE187" s="46"/>
      <c r="HF187" s="46"/>
      <c r="HG187" s="46"/>
      <c r="HH187" s="19"/>
      <c r="HI187" s="41"/>
      <c r="HJ187" s="18"/>
      <c r="HK187" s="47"/>
      <c r="HL187" s="41"/>
      <c r="HP187" s="41"/>
      <c r="HQ187" s="41"/>
      <c r="HR187" s="41"/>
      <c r="HW187" s="41"/>
      <c r="IB187" s="41"/>
      <c r="IC187" s="43"/>
      <c r="ID187" s="43"/>
      <c r="IE187" s="43"/>
      <c r="IF187" s="44"/>
      <c r="IG187" s="41"/>
      <c r="IH187" s="45"/>
      <c r="II187" s="45"/>
      <c r="IJ187" s="45"/>
      <c r="IK187" s="45"/>
      <c r="IL187" s="41"/>
      <c r="IM187" s="46"/>
      <c r="IN187" s="46"/>
      <c r="IO187" s="46"/>
      <c r="IP187" s="19"/>
      <c r="IQ187" s="41"/>
      <c r="IR187" s="18"/>
      <c r="IS187" s="47"/>
      <c r="IT187" s="41"/>
    </row>
    <row r="188" spans="1:254" s="42" customFormat="1" ht="12.75">
      <c r="A188" s="20" t="s">
        <v>544</v>
      </c>
      <c r="B188" s="20"/>
      <c r="C188" s="21"/>
      <c r="D188" s="22">
        <f>IF(MOD(SUM($M188+$T188+$AA188+$AH188+$AO188+$AV188),1)&gt;=0.6,INT(SUM($M188+$T188+$AA188+$AH188+$AO188+$AV188))+1+MOD(SUM($M188+$T188+$AA188+$AH188+$AO188+$AV188),1)-0.6,SUM($M188+$T188+$AA188+$AH188+$AO188+$AV188))</f>
        <v>22</v>
      </c>
      <c r="E188" s="23">
        <f>$N188+$U188+$AB188+$AI188+$AP188+$AW188</f>
        <v>6</v>
      </c>
      <c r="F188" s="24">
        <f>$O188+$V188+$AC188+$AJ188+$AQ188+$AX188</f>
        <v>55</v>
      </c>
      <c r="G188" s="23">
        <f>$P188+$W188+$AD188+$AK188+$AR188+$AY188</f>
        <v>8</v>
      </c>
      <c r="H188" s="23">
        <f>$Q188+X188+AE188+AL188+AS188+AZ188</f>
        <v>1</v>
      </c>
      <c r="I188" s="25" t="s">
        <v>545</v>
      </c>
      <c r="J188" s="22">
        <f>IF(G188&lt;&gt;0,F188/G188,"")</f>
        <v>6.875</v>
      </c>
      <c r="K188" s="22">
        <f>IF(D188&lt;&gt;0,F188/D188,"")</f>
        <v>2.5</v>
      </c>
      <c r="L188" s="22">
        <f>IF(G188&lt;&gt;0,(INT(D188)*6+(10*(D188-INT(D188))))/G188,"")</f>
        <v>16.5</v>
      </c>
      <c r="M188" s="26"/>
      <c r="N188" s="26"/>
      <c r="O188" s="26"/>
      <c r="P188" s="26"/>
      <c r="Q188" s="26"/>
      <c r="R188" s="26"/>
      <c r="S188" s="28">
        <f>IF(P188&lt;&gt;0,O188/P188,"")</f>
      </c>
      <c r="T188" s="29"/>
      <c r="U188" s="29"/>
      <c r="V188" s="29"/>
      <c r="W188" s="29"/>
      <c r="X188" s="29"/>
      <c r="Y188" s="29"/>
      <c r="Z188" s="31">
        <f>IF(W188&lt;&gt;0,V188/W188,"")</f>
      </c>
      <c r="AA188" s="32">
        <v>22</v>
      </c>
      <c r="AB188" s="32">
        <v>6</v>
      </c>
      <c r="AC188" s="32">
        <v>55</v>
      </c>
      <c r="AD188" s="33">
        <v>8</v>
      </c>
      <c r="AE188" s="33">
        <v>1</v>
      </c>
      <c r="AF188" s="33" t="s">
        <v>545</v>
      </c>
      <c r="AG188" s="28">
        <f>IF(AD188&lt;&gt;0,AC188/AD188,"")</f>
        <v>6.875</v>
      </c>
      <c r="AH188" s="34"/>
      <c r="AI188" s="34"/>
      <c r="AJ188" s="34"/>
      <c r="AK188" s="34"/>
      <c r="AL188" s="34"/>
      <c r="AM188" s="34"/>
      <c r="AN188" s="35">
        <f>IF(AK188&lt;&gt;0,AJ188/AK188,"")</f>
      </c>
      <c r="AO188" s="36"/>
      <c r="AP188" s="36"/>
      <c r="AQ188" s="36"/>
      <c r="AR188" s="36"/>
      <c r="AS188" s="36"/>
      <c r="AT188" s="36"/>
      <c r="AU188" s="37">
        <f>IF(AR188&lt;&gt;0,AQ188/AR188,"")</f>
      </c>
      <c r="AV188" s="38"/>
      <c r="AW188" s="38"/>
      <c r="AX188" s="39"/>
      <c r="AY188" s="40"/>
      <c r="AZ188" s="40"/>
      <c r="BA188" s="40"/>
      <c r="BB188" s="39">
        <f>IF(AY188&lt;&gt;0,AX188/AY188,"")</f>
      </c>
      <c r="BC188" s="41"/>
      <c r="BD188" s="41"/>
      <c r="BI188" s="41"/>
      <c r="BN188" s="41"/>
      <c r="BO188" s="43"/>
      <c r="BP188" s="43"/>
      <c r="BQ188" s="43"/>
      <c r="BR188" s="44"/>
      <c r="BS188" s="41"/>
      <c r="BT188" s="45"/>
      <c r="BU188" s="45"/>
      <c r="BV188" s="45"/>
      <c r="BW188" s="45"/>
      <c r="BX188" s="41"/>
      <c r="BY188" s="46"/>
      <c r="BZ188" s="46"/>
      <c r="CA188" s="46"/>
      <c r="CB188" s="19"/>
      <c r="CC188" s="41"/>
      <c r="CD188" s="18"/>
      <c r="CE188" s="47"/>
      <c r="CF188" s="41"/>
      <c r="CJ188" s="41"/>
      <c r="CK188" s="41"/>
      <c r="CL188" s="41"/>
      <c r="CQ188" s="41"/>
      <c r="CV188" s="41"/>
      <c r="CW188" s="43"/>
      <c r="CX188" s="43"/>
      <c r="CY188" s="43"/>
      <c r="CZ188" s="44"/>
      <c r="DA188" s="41"/>
      <c r="DB188" s="45"/>
      <c r="DC188" s="45"/>
      <c r="DD188" s="45"/>
      <c r="DE188" s="45"/>
      <c r="DF188" s="41"/>
      <c r="DG188" s="46"/>
      <c r="DH188" s="46"/>
      <c r="DI188" s="46"/>
      <c r="DJ188" s="19"/>
      <c r="DK188" s="41"/>
      <c r="DL188" s="18"/>
      <c r="DM188" s="47"/>
      <c r="DN188" s="41"/>
      <c r="DR188" s="41"/>
      <c r="DS188" s="41"/>
      <c r="DT188" s="41"/>
      <c r="DY188" s="41"/>
      <c r="ED188" s="41"/>
      <c r="EE188" s="43"/>
      <c r="EF188" s="43"/>
      <c r="EG188" s="43"/>
      <c r="EH188" s="44"/>
      <c r="EI188" s="41"/>
      <c r="EJ188" s="45"/>
      <c r="EK188" s="45"/>
      <c r="EL188" s="45"/>
      <c r="EM188" s="45"/>
      <c r="EN188" s="41"/>
      <c r="EO188" s="46"/>
      <c r="EP188" s="46"/>
      <c r="EQ188" s="46"/>
      <c r="ER188" s="19"/>
      <c r="ES188" s="41"/>
      <c r="ET188" s="18"/>
      <c r="EU188" s="47"/>
      <c r="EV188" s="41"/>
      <c r="EZ188" s="41"/>
      <c r="FA188" s="41"/>
      <c r="FB188" s="41"/>
      <c r="FG188" s="41"/>
      <c r="FL188" s="41"/>
      <c r="FM188" s="43"/>
      <c r="FN188" s="43"/>
      <c r="FO188" s="43"/>
      <c r="FP188" s="44"/>
      <c r="FQ188" s="41"/>
      <c r="FR188" s="45"/>
      <c r="FS188" s="45"/>
      <c r="FT188" s="45"/>
      <c r="FU188" s="45"/>
      <c r="FV188" s="41"/>
      <c r="FW188" s="46"/>
      <c r="FX188" s="46"/>
      <c r="FY188" s="46"/>
      <c r="FZ188" s="19"/>
      <c r="GA188" s="41"/>
      <c r="GB188" s="18"/>
      <c r="GC188" s="47"/>
      <c r="GD188" s="41"/>
      <c r="GH188" s="41"/>
      <c r="GI188" s="41"/>
      <c r="GJ188" s="41"/>
      <c r="GO188" s="41"/>
      <c r="GT188" s="41"/>
      <c r="GU188" s="43"/>
      <c r="GV188" s="43"/>
      <c r="GW188" s="43"/>
      <c r="GX188" s="44"/>
      <c r="GY188" s="41"/>
      <c r="GZ188" s="45"/>
      <c r="HA188" s="45"/>
      <c r="HB188" s="45"/>
      <c r="HC188" s="45"/>
      <c r="HD188" s="41"/>
      <c r="HE188" s="46"/>
      <c r="HF188" s="46"/>
      <c r="HG188" s="46"/>
      <c r="HH188" s="19"/>
      <c r="HI188" s="41"/>
      <c r="HJ188" s="18"/>
      <c r="HK188" s="47"/>
      <c r="HL188" s="41"/>
      <c r="HP188" s="41"/>
      <c r="HQ188" s="41"/>
      <c r="HR188" s="41"/>
      <c r="HW188" s="41"/>
      <c r="IB188" s="41"/>
      <c r="IC188" s="43"/>
      <c r="ID188" s="43"/>
      <c r="IE188" s="43"/>
      <c r="IF188" s="44"/>
      <c r="IG188" s="41"/>
      <c r="IH188" s="45"/>
      <c r="II188" s="45"/>
      <c r="IJ188" s="45"/>
      <c r="IK188" s="45"/>
      <c r="IL188" s="41"/>
      <c r="IM188" s="46"/>
      <c r="IN188" s="46"/>
      <c r="IO188" s="46"/>
      <c r="IP188" s="19"/>
      <c r="IQ188" s="41"/>
      <c r="IR188" s="18"/>
      <c r="IS188" s="47"/>
      <c r="IT188" s="41"/>
    </row>
    <row r="189" spans="1:254" s="42" customFormat="1" ht="12.75">
      <c r="A189" s="20" t="s">
        <v>546</v>
      </c>
      <c r="B189" s="20"/>
      <c r="C189" s="21"/>
      <c r="D189" s="22">
        <f>IF(MOD(SUM($M189+$T189+$AA189+$AH189+$AO189+$AV189),1)&gt;=0.6,INT(SUM($M189+$T189+$AA189+$AH189+$AO189+$AV189))+1+MOD(SUM($M189+$T189+$AA189+$AH189+$AO189+$AV189),1)-0.6,SUM($M189+$T189+$AA189+$AH189+$AO189+$AV189))</f>
        <v>7</v>
      </c>
      <c r="E189" s="23">
        <f>$N189+$U189+$AB189+$AI189+$AP189+$AW189</f>
        <v>0</v>
      </c>
      <c r="F189" s="24">
        <f>$O189+$V189+$AC189+$AJ189+$AQ189+$AX189</f>
        <v>45</v>
      </c>
      <c r="G189" s="23">
        <f>$P189+$W189+$AD189+$AK189+$AR189+$AY189</f>
        <v>0</v>
      </c>
      <c r="H189" s="23">
        <f>$Q189+X189+AE189+AL189+AS189+AZ189</f>
        <v>0</v>
      </c>
      <c r="I189" s="25" t="s">
        <v>547</v>
      </c>
      <c r="J189" s="22">
        <f>IF(G189&lt;&gt;0,F189/G189,"")</f>
      </c>
      <c r="K189" s="22">
        <f>IF(D189&lt;&gt;0,F189/D189,"")</f>
        <v>6.428571428571429</v>
      </c>
      <c r="L189" s="22">
        <f>IF(G189&lt;&gt;0,(INT(D189)*6+(10*(D189-INT(D189))))/G189,"")</f>
      </c>
      <c r="M189" s="26"/>
      <c r="N189" s="26"/>
      <c r="O189" s="26"/>
      <c r="P189" s="26"/>
      <c r="Q189" s="26"/>
      <c r="R189" s="26"/>
      <c r="S189" s="28">
        <f>IF(P189&lt;&gt;0,O189/P189,"")</f>
      </c>
      <c r="T189" s="29"/>
      <c r="U189" s="29"/>
      <c r="V189" s="29"/>
      <c r="W189" s="29"/>
      <c r="X189" s="29"/>
      <c r="Y189" s="29"/>
      <c r="Z189" s="31">
        <f>IF(W189&lt;&gt;0,V189/W189,"")</f>
      </c>
      <c r="AA189" s="32"/>
      <c r="AB189" s="32"/>
      <c r="AC189" s="32"/>
      <c r="AD189" s="33"/>
      <c r="AE189" s="33"/>
      <c r="AF189" s="33"/>
      <c r="AG189" s="28">
        <f>IF(AD189&lt;&gt;0,AC189/AD189,"")</f>
      </c>
      <c r="AH189" s="34"/>
      <c r="AI189" s="34"/>
      <c r="AJ189" s="34"/>
      <c r="AK189" s="34"/>
      <c r="AL189" s="34"/>
      <c r="AM189" s="34"/>
      <c r="AN189" s="35">
        <f>IF(AK189&lt;&gt;0,AJ189/AK189,"")</f>
      </c>
      <c r="AO189" s="36">
        <v>7</v>
      </c>
      <c r="AP189" s="36">
        <v>0</v>
      </c>
      <c r="AQ189" s="36">
        <v>45</v>
      </c>
      <c r="AR189" s="36">
        <v>0</v>
      </c>
      <c r="AS189" s="36"/>
      <c r="AT189" s="48" t="s">
        <v>547</v>
      </c>
      <c r="AU189" s="37">
        <f>IF(AR189&lt;&gt;0,AQ189/AR189,"")</f>
      </c>
      <c r="AV189" s="38"/>
      <c r="AW189" s="38"/>
      <c r="AX189" s="39"/>
      <c r="AY189" s="40"/>
      <c r="AZ189" s="40"/>
      <c r="BA189" s="40"/>
      <c r="BB189" s="39">
        <f>IF(AY189&lt;&gt;0,AX189/AY189,"")</f>
      </c>
      <c r="BC189" s="41"/>
      <c r="BD189" s="41"/>
      <c r="BI189" s="41"/>
      <c r="BN189" s="41"/>
      <c r="BO189" s="43"/>
      <c r="BP189" s="43"/>
      <c r="BQ189" s="43"/>
      <c r="BR189" s="44"/>
      <c r="BS189" s="41"/>
      <c r="BT189" s="45"/>
      <c r="BU189" s="45"/>
      <c r="BV189" s="45"/>
      <c r="BW189" s="45"/>
      <c r="BX189" s="41"/>
      <c r="BY189" s="46"/>
      <c r="BZ189" s="46"/>
      <c r="CA189" s="46"/>
      <c r="CB189" s="19"/>
      <c r="CC189" s="41"/>
      <c r="CD189" s="18"/>
      <c r="CE189" s="47"/>
      <c r="CF189" s="41"/>
      <c r="CJ189" s="41"/>
      <c r="CK189" s="41"/>
      <c r="CL189" s="41"/>
      <c r="CQ189" s="41"/>
      <c r="CV189" s="41"/>
      <c r="CW189" s="43"/>
      <c r="CX189" s="43"/>
      <c r="CY189" s="43"/>
      <c r="CZ189" s="44"/>
      <c r="DA189" s="41"/>
      <c r="DB189" s="45"/>
      <c r="DC189" s="45"/>
      <c r="DD189" s="45"/>
      <c r="DE189" s="45"/>
      <c r="DF189" s="41"/>
      <c r="DG189" s="46"/>
      <c r="DH189" s="46"/>
      <c r="DI189" s="46"/>
      <c r="DJ189" s="19"/>
      <c r="DK189" s="41"/>
      <c r="DL189" s="18"/>
      <c r="DM189" s="47"/>
      <c r="DN189" s="41"/>
      <c r="DR189" s="41"/>
      <c r="DS189" s="41"/>
      <c r="DT189" s="41"/>
      <c r="DY189" s="41"/>
      <c r="ED189" s="41"/>
      <c r="EE189" s="43"/>
      <c r="EF189" s="43"/>
      <c r="EG189" s="43"/>
      <c r="EH189" s="44"/>
      <c r="EI189" s="41"/>
      <c r="EJ189" s="45"/>
      <c r="EK189" s="45"/>
      <c r="EL189" s="45"/>
      <c r="EM189" s="45"/>
      <c r="EN189" s="41"/>
      <c r="EO189" s="46"/>
      <c r="EP189" s="46"/>
      <c r="EQ189" s="46"/>
      <c r="ER189" s="19"/>
      <c r="ES189" s="41"/>
      <c r="ET189" s="18"/>
      <c r="EU189" s="47"/>
      <c r="EV189" s="41"/>
      <c r="EZ189" s="41"/>
      <c r="FA189" s="41"/>
      <c r="FB189" s="41"/>
      <c r="FG189" s="41"/>
      <c r="FL189" s="41"/>
      <c r="FM189" s="43"/>
      <c r="FN189" s="43"/>
      <c r="FO189" s="43"/>
      <c r="FP189" s="44"/>
      <c r="FQ189" s="41"/>
      <c r="FR189" s="45"/>
      <c r="FS189" s="45"/>
      <c r="FT189" s="45"/>
      <c r="FU189" s="45"/>
      <c r="FV189" s="41"/>
      <c r="FW189" s="46"/>
      <c r="FX189" s="46"/>
      <c r="FY189" s="46"/>
      <c r="FZ189" s="19"/>
      <c r="GA189" s="41"/>
      <c r="GB189" s="18"/>
      <c r="GC189" s="47"/>
      <c r="GD189" s="41"/>
      <c r="GH189" s="41"/>
      <c r="GI189" s="41"/>
      <c r="GJ189" s="41"/>
      <c r="GO189" s="41"/>
      <c r="GT189" s="41"/>
      <c r="GU189" s="43"/>
      <c r="GV189" s="43"/>
      <c r="GW189" s="43"/>
      <c r="GX189" s="44"/>
      <c r="GY189" s="41"/>
      <c r="GZ189" s="45"/>
      <c r="HA189" s="45"/>
      <c r="HB189" s="45"/>
      <c r="HC189" s="45"/>
      <c r="HD189" s="41"/>
      <c r="HE189" s="46"/>
      <c r="HF189" s="46"/>
      <c r="HG189" s="46"/>
      <c r="HH189" s="19"/>
      <c r="HI189" s="41"/>
      <c r="HJ189" s="18"/>
      <c r="HK189" s="47"/>
      <c r="HL189" s="41"/>
      <c r="HP189" s="41"/>
      <c r="HQ189" s="41"/>
      <c r="HR189" s="41"/>
      <c r="HW189" s="41"/>
      <c r="IB189" s="41"/>
      <c r="IC189" s="43"/>
      <c r="ID189" s="43"/>
      <c r="IE189" s="43"/>
      <c r="IF189" s="44"/>
      <c r="IG189" s="41"/>
      <c r="IH189" s="45"/>
      <c r="II189" s="45"/>
      <c r="IJ189" s="45"/>
      <c r="IK189" s="45"/>
      <c r="IL189" s="41"/>
      <c r="IM189" s="46"/>
      <c r="IN189" s="46"/>
      <c r="IO189" s="46"/>
      <c r="IP189" s="19"/>
      <c r="IQ189" s="41"/>
      <c r="IR189" s="18"/>
      <c r="IS189" s="47"/>
      <c r="IT189" s="41"/>
    </row>
    <row r="190" spans="1:254" s="42" customFormat="1" ht="12.75">
      <c r="A190" s="20" t="s">
        <v>548</v>
      </c>
      <c r="B190" s="20"/>
      <c r="C190" s="21"/>
      <c r="D190" s="22">
        <f>IF(MOD(SUM($M190+$T190+$AA190+$AH190+$AO190+$AV190),1)&gt;=0.6,INT(SUM($M190+$T190+$AA190+$AH190+$AO190+$AV190))+1+MOD(SUM($M190+$T190+$AA190+$AH190+$AO190+$AV190),1)-0.6,SUM($M190+$T190+$AA190+$AH190+$AO190+$AV190))</f>
        <v>11</v>
      </c>
      <c r="E190" s="23">
        <f>$N190+$U190+$AB190+$AI190+$AP190+$AW190</f>
        <v>0</v>
      </c>
      <c r="F190" s="24">
        <f>$O190+$V190+$AC190+$AJ190+$AQ190+$AX190</f>
        <v>66</v>
      </c>
      <c r="G190" s="23">
        <f>$P190+$W190+$AD190+$AK190+$AR190+$AY190</f>
        <v>5</v>
      </c>
      <c r="H190" s="23">
        <f>$Q190+X190+AE190+AL190+AS190+AZ190</f>
        <v>0</v>
      </c>
      <c r="I190" s="25" t="s">
        <v>549</v>
      </c>
      <c r="J190" s="22">
        <f>IF(G190&lt;&gt;0,F190/G190,"")</f>
        <v>13.2</v>
      </c>
      <c r="K190" s="22">
        <f>IF(D190&lt;&gt;0,F190/D190,"")</f>
        <v>6</v>
      </c>
      <c r="L190" s="22">
        <f>IF(G190&lt;&gt;0,(INT(D190)*6+(10*(D190-INT(D190))))/G190,"")</f>
        <v>13.2</v>
      </c>
      <c r="M190" s="26"/>
      <c r="N190" s="26"/>
      <c r="O190" s="26"/>
      <c r="P190" s="26"/>
      <c r="Q190" s="26"/>
      <c r="R190" s="26"/>
      <c r="S190" s="28">
        <f>IF(P190&lt;&gt;0,O190/P190,"")</f>
      </c>
      <c r="T190" s="29"/>
      <c r="U190" s="29"/>
      <c r="V190" s="29"/>
      <c r="W190" s="29"/>
      <c r="X190" s="29"/>
      <c r="Y190" s="29"/>
      <c r="Z190" s="31">
        <f>IF(W190&lt;&gt;0,V190/W190,"")</f>
      </c>
      <c r="AA190" s="32"/>
      <c r="AB190" s="32"/>
      <c r="AC190" s="32"/>
      <c r="AD190" s="33"/>
      <c r="AE190" s="33"/>
      <c r="AF190" s="33"/>
      <c r="AG190" s="28">
        <f>IF(AD190&lt;&gt;0,AC190/AD190,"")</f>
      </c>
      <c r="AH190" s="34">
        <v>7</v>
      </c>
      <c r="AI190" s="34">
        <v>0</v>
      </c>
      <c r="AJ190" s="34">
        <v>49</v>
      </c>
      <c r="AK190" s="34">
        <v>2</v>
      </c>
      <c r="AL190" s="34"/>
      <c r="AM190" s="34" t="s">
        <v>550</v>
      </c>
      <c r="AN190" s="35">
        <f>IF(AK190&lt;&gt;0,AJ190/AK190,"")</f>
        <v>24.5</v>
      </c>
      <c r="AO190" s="36">
        <v>4</v>
      </c>
      <c r="AP190" s="36">
        <v>0</v>
      </c>
      <c r="AQ190" s="36">
        <v>17</v>
      </c>
      <c r="AR190" s="36">
        <v>3</v>
      </c>
      <c r="AS190" s="36"/>
      <c r="AT190" s="48" t="s">
        <v>549</v>
      </c>
      <c r="AU190" s="37">
        <f>IF(AR190&lt;&gt;0,AQ190/AR190,"")</f>
        <v>5.666666666666667</v>
      </c>
      <c r="AV190" s="38"/>
      <c r="AW190" s="38"/>
      <c r="AX190" s="39"/>
      <c r="AY190" s="40"/>
      <c r="AZ190" s="40"/>
      <c r="BA190" s="40"/>
      <c r="BB190" s="39">
        <f>IF(AY190&lt;&gt;0,AX190/AY190,"")</f>
      </c>
      <c r="BC190" s="41"/>
      <c r="BD190" s="41"/>
      <c r="BI190" s="41"/>
      <c r="BN190" s="41"/>
      <c r="BO190" s="43"/>
      <c r="BP190" s="43"/>
      <c r="BQ190" s="43"/>
      <c r="BR190" s="44"/>
      <c r="BS190" s="41"/>
      <c r="BT190" s="45"/>
      <c r="BU190" s="45"/>
      <c r="BV190" s="45"/>
      <c r="BW190" s="45"/>
      <c r="BX190" s="41"/>
      <c r="BY190" s="46"/>
      <c r="BZ190" s="46"/>
      <c r="CA190" s="46"/>
      <c r="CB190" s="19"/>
      <c r="CC190" s="41"/>
      <c r="CD190" s="18"/>
      <c r="CE190" s="47"/>
      <c r="CF190" s="41"/>
      <c r="CJ190" s="41"/>
      <c r="CK190" s="41"/>
      <c r="CL190" s="41"/>
      <c r="CQ190" s="41"/>
      <c r="CV190" s="41"/>
      <c r="CW190" s="43"/>
      <c r="CX190" s="43"/>
      <c r="CY190" s="43"/>
      <c r="CZ190" s="44"/>
      <c r="DA190" s="41"/>
      <c r="DB190" s="45"/>
      <c r="DC190" s="45"/>
      <c r="DD190" s="45"/>
      <c r="DE190" s="45"/>
      <c r="DF190" s="41"/>
      <c r="DG190" s="46"/>
      <c r="DH190" s="46"/>
      <c r="DI190" s="46"/>
      <c r="DJ190" s="19"/>
      <c r="DK190" s="41"/>
      <c r="DL190" s="18"/>
      <c r="DM190" s="47"/>
      <c r="DN190" s="41"/>
      <c r="DR190" s="41"/>
      <c r="DS190" s="41"/>
      <c r="DT190" s="41"/>
      <c r="DY190" s="41"/>
      <c r="ED190" s="41"/>
      <c r="EE190" s="43"/>
      <c r="EF190" s="43"/>
      <c r="EG190" s="43"/>
      <c r="EH190" s="44"/>
      <c r="EI190" s="41"/>
      <c r="EJ190" s="45"/>
      <c r="EK190" s="45"/>
      <c r="EL190" s="45"/>
      <c r="EM190" s="45"/>
      <c r="EN190" s="41"/>
      <c r="EO190" s="46"/>
      <c r="EP190" s="46"/>
      <c r="EQ190" s="46"/>
      <c r="ER190" s="19"/>
      <c r="ES190" s="41"/>
      <c r="ET190" s="18"/>
      <c r="EU190" s="47"/>
      <c r="EV190" s="41"/>
      <c r="EZ190" s="41"/>
      <c r="FA190" s="41"/>
      <c r="FB190" s="41"/>
      <c r="FG190" s="41"/>
      <c r="FL190" s="41"/>
      <c r="FM190" s="43"/>
      <c r="FN190" s="43"/>
      <c r="FO190" s="43"/>
      <c r="FP190" s="44"/>
      <c r="FQ190" s="41"/>
      <c r="FR190" s="45"/>
      <c r="FS190" s="45"/>
      <c r="FT190" s="45"/>
      <c r="FU190" s="45"/>
      <c r="FV190" s="41"/>
      <c r="FW190" s="46"/>
      <c r="FX190" s="46"/>
      <c r="FY190" s="46"/>
      <c r="FZ190" s="19"/>
      <c r="GA190" s="41"/>
      <c r="GB190" s="18"/>
      <c r="GC190" s="47"/>
      <c r="GD190" s="41"/>
      <c r="GH190" s="41"/>
      <c r="GI190" s="41"/>
      <c r="GJ190" s="41"/>
      <c r="GO190" s="41"/>
      <c r="GT190" s="41"/>
      <c r="GU190" s="43"/>
      <c r="GV190" s="43"/>
      <c r="GW190" s="43"/>
      <c r="GX190" s="44"/>
      <c r="GY190" s="41"/>
      <c r="GZ190" s="45"/>
      <c r="HA190" s="45"/>
      <c r="HB190" s="45"/>
      <c r="HC190" s="45"/>
      <c r="HD190" s="41"/>
      <c r="HE190" s="46"/>
      <c r="HF190" s="46"/>
      <c r="HG190" s="46"/>
      <c r="HH190" s="19"/>
      <c r="HI190" s="41"/>
      <c r="HJ190" s="18"/>
      <c r="HK190" s="47"/>
      <c r="HL190" s="41"/>
      <c r="HP190" s="41"/>
      <c r="HQ190" s="41"/>
      <c r="HR190" s="41"/>
      <c r="HW190" s="41"/>
      <c r="IB190" s="41"/>
      <c r="IC190" s="43"/>
      <c r="ID190" s="43"/>
      <c r="IE190" s="43"/>
      <c r="IF190" s="44"/>
      <c r="IG190" s="41"/>
      <c r="IH190" s="45"/>
      <c r="II190" s="45"/>
      <c r="IJ190" s="45"/>
      <c r="IK190" s="45"/>
      <c r="IL190" s="41"/>
      <c r="IM190" s="46"/>
      <c r="IN190" s="46"/>
      <c r="IO190" s="46"/>
      <c r="IP190" s="19"/>
      <c r="IQ190" s="41"/>
      <c r="IR190" s="18"/>
      <c r="IS190" s="47"/>
      <c r="IT190" s="41"/>
    </row>
    <row r="191" spans="1:254" s="42" customFormat="1" ht="12.75">
      <c r="A191" s="20" t="s">
        <v>551</v>
      </c>
      <c r="B191" s="20"/>
      <c r="C191" s="21"/>
      <c r="D191" s="22">
        <f>IF(MOD(SUM($M191+$T191+$AA191+$AH191+$AO191+$AV191),1)&gt;=0.6,INT(SUM($M191+$T191+$AA191+$AH191+$AO191+$AV191))+1+MOD(SUM($M191+$T191+$AA191+$AH191+$AO191+$AV191),1)-0.6,SUM($M191+$T191+$AA191+$AH191+$AO191+$AV191))</f>
        <v>89.1</v>
      </c>
      <c r="E191" s="23">
        <f>$N191+$U191+$AB191+$AI191+$AP191+$AW191</f>
        <v>2</v>
      </c>
      <c r="F191" s="24">
        <f>$O191+$V191+$AC191+$AJ191+$AQ191+$AX191</f>
        <v>534</v>
      </c>
      <c r="G191" s="23">
        <f>$P191+$W191+$AD191+$AK191+$AR191+$AY191</f>
        <v>11</v>
      </c>
      <c r="H191" s="23">
        <f>$Q191+X191+AE191+AL191+AS191+AZ191</f>
        <v>0</v>
      </c>
      <c r="I191" s="25" t="s">
        <v>552</v>
      </c>
      <c r="J191" s="22">
        <f>IF(G191&lt;&gt;0,F191/G191,"")</f>
        <v>48.54545454545455</v>
      </c>
      <c r="K191" s="22">
        <f>IF(D191&lt;&gt;0,F191/D191,"")</f>
        <v>5.993265993265994</v>
      </c>
      <c r="L191" s="22">
        <f>IF(G191&lt;&gt;0,(INT(D191)*6+(10*(D191-INT(D191))))/G191,"")</f>
        <v>48.63636363636363</v>
      </c>
      <c r="M191" s="26">
        <v>1.1</v>
      </c>
      <c r="N191" s="26">
        <v>0</v>
      </c>
      <c r="O191" s="26">
        <v>4</v>
      </c>
      <c r="P191" s="26">
        <v>1</v>
      </c>
      <c r="Q191" s="26"/>
      <c r="R191" s="27" t="s">
        <v>553</v>
      </c>
      <c r="S191" s="28">
        <f>IF(P191&lt;&gt;0,O191/P191,"")</f>
        <v>4</v>
      </c>
      <c r="T191" s="29"/>
      <c r="U191" s="29"/>
      <c r="V191" s="29"/>
      <c r="W191" s="29"/>
      <c r="X191" s="29"/>
      <c r="Y191" s="29"/>
      <c r="Z191" s="31">
        <f>IF(W191&lt;&gt;0,V191/W191,"")</f>
      </c>
      <c r="AA191" s="32">
        <v>11</v>
      </c>
      <c r="AB191" s="32">
        <v>0</v>
      </c>
      <c r="AC191" s="32">
        <v>60</v>
      </c>
      <c r="AD191" s="33">
        <v>2</v>
      </c>
      <c r="AE191" s="33"/>
      <c r="AF191" s="33" t="s">
        <v>554</v>
      </c>
      <c r="AG191" s="28">
        <f>IF(AD191&lt;&gt;0,AC191/AD191,"")</f>
        <v>30</v>
      </c>
      <c r="AH191" s="34">
        <v>77</v>
      </c>
      <c r="AI191" s="34">
        <v>2</v>
      </c>
      <c r="AJ191" s="34">
        <v>470</v>
      </c>
      <c r="AK191" s="34">
        <v>8</v>
      </c>
      <c r="AL191" s="34"/>
      <c r="AM191" s="34" t="s">
        <v>552</v>
      </c>
      <c r="AN191" s="35">
        <f>IF(AK191&lt;&gt;0,AJ191/AK191,"")</f>
        <v>58.75</v>
      </c>
      <c r="AO191" s="36"/>
      <c r="AP191" s="36"/>
      <c r="AQ191" s="36"/>
      <c r="AR191" s="36"/>
      <c r="AS191" s="36"/>
      <c r="AT191" s="36"/>
      <c r="AU191" s="37">
        <f>IF(AR191&lt;&gt;0,AQ191/AR191,"")</f>
      </c>
      <c r="AV191" s="38"/>
      <c r="AW191" s="38"/>
      <c r="AX191" s="39"/>
      <c r="AY191" s="40"/>
      <c r="AZ191" s="40"/>
      <c r="BA191" s="40"/>
      <c r="BB191" s="39">
        <f>IF(AY191&lt;&gt;0,AX191/AY191,"")</f>
      </c>
      <c r="BC191" s="41"/>
      <c r="BD191" s="41"/>
      <c r="BI191" s="41"/>
      <c r="BN191" s="41"/>
      <c r="BO191" s="43"/>
      <c r="BP191" s="43"/>
      <c r="BQ191" s="43"/>
      <c r="BR191" s="44"/>
      <c r="BS191" s="41"/>
      <c r="BT191" s="45"/>
      <c r="BU191" s="45"/>
      <c r="BV191" s="45"/>
      <c r="BW191" s="45"/>
      <c r="BX191" s="41"/>
      <c r="BY191" s="46"/>
      <c r="BZ191" s="46"/>
      <c r="CA191" s="46"/>
      <c r="CB191" s="19"/>
      <c r="CC191" s="41"/>
      <c r="CD191" s="18"/>
      <c r="CE191" s="47"/>
      <c r="CF191" s="41"/>
      <c r="CJ191" s="41"/>
      <c r="CK191" s="41"/>
      <c r="CL191" s="41"/>
      <c r="CQ191" s="41"/>
      <c r="CV191" s="41"/>
      <c r="CW191" s="43"/>
      <c r="CX191" s="43"/>
      <c r="CY191" s="43"/>
      <c r="CZ191" s="44"/>
      <c r="DA191" s="41"/>
      <c r="DB191" s="45"/>
      <c r="DC191" s="45"/>
      <c r="DD191" s="45"/>
      <c r="DE191" s="45"/>
      <c r="DF191" s="41"/>
      <c r="DG191" s="46"/>
      <c r="DH191" s="46"/>
      <c r="DI191" s="46"/>
      <c r="DJ191" s="19"/>
      <c r="DK191" s="41"/>
      <c r="DL191" s="18"/>
      <c r="DM191" s="47"/>
      <c r="DN191" s="41"/>
      <c r="DR191" s="41"/>
      <c r="DS191" s="41"/>
      <c r="DT191" s="41"/>
      <c r="DY191" s="41"/>
      <c r="ED191" s="41"/>
      <c r="EE191" s="43"/>
      <c r="EF191" s="43"/>
      <c r="EG191" s="43"/>
      <c r="EH191" s="44"/>
      <c r="EI191" s="41"/>
      <c r="EJ191" s="45"/>
      <c r="EK191" s="45"/>
      <c r="EL191" s="45"/>
      <c r="EM191" s="45"/>
      <c r="EN191" s="41"/>
      <c r="EO191" s="46"/>
      <c r="EP191" s="46"/>
      <c r="EQ191" s="46"/>
      <c r="ER191" s="19"/>
      <c r="ES191" s="41"/>
      <c r="ET191" s="18"/>
      <c r="EU191" s="47"/>
      <c r="EV191" s="41"/>
      <c r="EZ191" s="41"/>
      <c r="FA191" s="41"/>
      <c r="FB191" s="41"/>
      <c r="FG191" s="41"/>
      <c r="FL191" s="41"/>
      <c r="FM191" s="43"/>
      <c r="FN191" s="43"/>
      <c r="FO191" s="43"/>
      <c r="FP191" s="44"/>
      <c r="FQ191" s="41"/>
      <c r="FR191" s="45"/>
      <c r="FS191" s="45"/>
      <c r="FT191" s="45"/>
      <c r="FU191" s="45"/>
      <c r="FV191" s="41"/>
      <c r="FW191" s="46"/>
      <c r="FX191" s="46"/>
      <c r="FY191" s="46"/>
      <c r="FZ191" s="19"/>
      <c r="GA191" s="41"/>
      <c r="GB191" s="18"/>
      <c r="GC191" s="47"/>
      <c r="GD191" s="41"/>
      <c r="GH191" s="41"/>
      <c r="GI191" s="41"/>
      <c r="GJ191" s="41"/>
      <c r="GO191" s="41"/>
      <c r="GT191" s="41"/>
      <c r="GU191" s="43"/>
      <c r="GV191" s="43"/>
      <c r="GW191" s="43"/>
      <c r="GX191" s="44"/>
      <c r="GY191" s="41"/>
      <c r="GZ191" s="45"/>
      <c r="HA191" s="45"/>
      <c r="HB191" s="45"/>
      <c r="HC191" s="45"/>
      <c r="HD191" s="41"/>
      <c r="HE191" s="46"/>
      <c r="HF191" s="46"/>
      <c r="HG191" s="46"/>
      <c r="HH191" s="19"/>
      <c r="HI191" s="41"/>
      <c r="HJ191" s="18"/>
      <c r="HK191" s="47"/>
      <c r="HL191" s="41"/>
      <c r="HP191" s="41"/>
      <c r="HQ191" s="41"/>
      <c r="HR191" s="41"/>
      <c r="HW191" s="41"/>
      <c r="IB191" s="41"/>
      <c r="IC191" s="43"/>
      <c r="ID191" s="43"/>
      <c r="IE191" s="43"/>
      <c r="IF191" s="44"/>
      <c r="IG191" s="41"/>
      <c r="IH191" s="45"/>
      <c r="II191" s="45"/>
      <c r="IJ191" s="45"/>
      <c r="IK191" s="45"/>
      <c r="IL191" s="41"/>
      <c r="IM191" s="46"/>
      <c r="IN191" s="46"/>
      <c r="IO191" s="46"/>
      <c r="IP191" s="19"/>
      <c r="IQ191" s="41"/>
      <c r="IR191" s="18"/>
      <c r="IS191" s="47"/>
      <c r="IT191" s="41"/>
    </row>
    <row r="192" spans="1:254" s="42" customFormat="1" ht="12.75">
      <c r="A192" s="20" t="s">
        <v>555</v>
      </c>
      <c r="B192" s="20"/>
      <c r="C192" s="21"/>
      <c r="D192" s="22">
        <f>IF(MOD(SUM($M192+$T192+$AA192+$AH192+$AO192+$AV192),1)&gt;=0.6,INT(SUM($M192+$T192+$AA192+$AH192+$AO192+$AV192))+1+MOD(SUM($M192+$T192+$AA192+$AH192+$AO192+$AV192),1)-0.6,SUM($M192+$T192+$AA192+$AH192+$AO192+$AV192))</f>
        <v>175.5</v>
      </c>
      <c r="E192" s="23">
        <f>$N192+$U192+$AB192+$AI192+$AP192+$AW192</f>
        <v>38</v>
      </c>
      <c r="F192" s="24">
        <f>$O192+$V192+$AC192+$AJ192+$AQ192+$AX192</f>
        <v>533</v>
      </c>
      <c r="G192" s="23">
        <f>$P192+$W192+$AD192+$AK192+$AR192+$AY192</f>
        <v>36</v>
      </c>
      <c r="H192" s="23">
        <f>$Q192+X192+AE192+AL192+AS192+AZ192</f>
        <v>1</v>
      </c>
      <c r="I192" s="25" t="s">
        <v>556</v>
      </c>
      <c r="J192" s="22">
        <f>IF(G192&lt;&gt;0,F192/G192,"")</f>
        <v>14.805555555555555</v>
      </c>
      <c r="K192" s="22">
        <f>IF(D192&lt;&gt;0,F192/D192,"")</f>
        <v>3.037037037037037</v>
      </c>
      <c r="L192" s="22">
        <f>IF(G192&lt;&gt;0,(INT(D192)*6+(10*(D192-INT(D192))))/G192,"")</f>
        <v>29.305555555555557</v>
      </c>
      <c r="M192" s="26">
        <v>68.5</v>
      </c>
      <c r="N192" s="26">
        <v>12</v>
      </c>
      <c r="O192" s="26">
        <v>201</v>
      </c>
      <c r="P192" s="26">
        <v>9</v>
      </c>
      <c r="Q192" s="26">
        <v>1</v>
      </c>
      <c r="R192" s="27" t="s">
        <v>556</v>
      </c>
      <c r="S192" s="28">
        <f>IF(P192&lt;&gt;0,O192/P192,"")</f>
        <v>22.333333333333332</v>
      </c>
      <c r="T192" s="29">
        <v>107</v>
      </c>
      <c r="U192" s="29">
        <v>26</v>
      </c>
      <c r="V192" s="29">
        <v>332</v>
      </c>
      <c r="W192" s="29">
        <v>27</v>
      </c>
      <c r="X192" s="29"/>
      <c r="Y192" s="29"/>
      <c r="Z192" s="31">
        <f>IF(W192&lt;&gt;0,V192/W192,"")</f>
        <v>12.296296296296296</v>
      </c>
      <c r="AA192" s="32"/>
      <c r="AB192" s="32"/>
      <c r="AC192" s="32"/>
      <c r="AD192" s="33"/>
      <c r="AE192" s="33"/>
      <c r="AF192" s="33"/>
      <c r="AG192" s="28">
        <f>IF(AD192&lt;&gt;0,AC192/AD192,"")</f>
      </c>
      <c r="AH192" s="34"/>
      <c r="AI192" s="34"/>
      <c r="AJ192" s="34"/>
      <c r="AK192" s="34"/>
      <c r="AL192" s="34"/>
      <c r="AM192" s="34"/>
      <c r="AN192" s="35">
        <f>IF(AK192&lt;&gt;0,AJ192/AK192,"")</f>
      </c>
      <c r="AO192" s="36"/>
      <c r="AP192" s="36"/>
      <c r="AQ192" s="36"/>
      <c r="AR192" s="36"/>
      <c r="AS192" s="36"/>
      <c r="AT192" s="36"/>
      <c r="AU192" s="37">
        <f>IF(AR192&lt;&gt;0,AQ192/AR192,"")</f>
      </c>
      <c r="AV192" s="38"/>
      <c r="AW192" s="38"/>
      <c r="AX192" s="39"/>
      <c r="AY192" s="40"/>
      <c r="AZ192" s="40"/>
      <c r="BA192" s="40"/>
      <c r="BB192" s="39">
        <f>IF(AY192&lt;&gt;0,AX192/AY192,"")</f>
      </c>
      <c r="BC192" s="41"/>
      <c r="BD192" s="41"/>
      <c r="BI192" s="41"/>
      <c r="BN192" s="41"/>
      <c r="BO192" s="43"/>
      <c r="BP192" s="43"/>
      <c r="BQ192" s="43"/>
      <c r="BR192" s="44"/>
      <c r="BS192" s="41"/>
      <c r="BT192" s="45"/>
      <c r="BU192" s="45"/>
      <c r="BV192" s="45"/>
      <c r="BW192" s="45"/>
      <c r="BX192" s="41"/>
      <c r="BY192" s="46"/>
      <c r="BZ192" s="46"/>
      <c r="CA192" s="46"/>
      <c r="CB192" s="19"/>
      <c r="CC192" s="41"/>
      <c r="CD192" s="18"/>
      <c r="CE192" s="47"/>
      <c r="CF192" s="41"/>
      <c r="CJ192" s="41"/>
      <c r="CK192" s="41"/>
      <c r="CL192" s="41"/>
      <c r="CQ192" s="41"/>
      <c r="CV192" s="41"/>
      <c r="CW192" s="43"/>
      <c r="CX192" s="43"/>
      <c r="CY192" s="43"/>
      <c r="CZ192" s="44"/>
      <c r="DA192" s="41"/>
      <c r="DB192" s="45"/>
      <c r="DC192" s="45"/>
      <c r="DD192" s="45"/>
      <c r="DE192" s="45"/>
      <c r="DF192" s="41"/>
      <c r="DG192" s="46"/>
      <c r="DH192" s="46"/>
      <c r="DI192" s="46"/>
      <c r="DJ192" s="19"/>
      <c r="DK192" s="41"/>
      <c r="DL192" s="18"/>
      <c r="DM192" s="47"/>
      <c r="DN192" s="41"/>
      <c r="DR192" s="41"/>
      <c r="DS192" s="41"/>
      <c r="DT192" s="41"/>
      <c r="DY192" s="41"/>
      <c r="ED192" s="41"/>
      <c r="EE192" s="43"/>
      <c r="EF192" s="43"/>
      <c r="EG192" s="43"/>
      <c r="EH192" s="44"/>
      <c r="EI192" s="41"/>
      <c r="EJ192" s="45"/>
      <c r="EK192" s="45"/>
      <c r="EL192" s="45"/>
      <c r="EM192" s="45"/>
      <c r="EN192" s="41"/>
      <c r="EO192" s="46"/>
      <c r="EP192" s="46"/>
      <c r="EQ192" s="46"/>
      <c r="ER192" s="19"/>
      <c r="ES192" s="41"/>
      <c r="ET192" s="18"/>
      <c r="EU192" s="47"/>
      <c r="EV192" s="41"/>
      <c r="EZ192" s="41"/>
      <c r="FA192" s="41"/>
      <c r="FB192" s="41"/>
      <c r="FG192" s="41"/>
      <c r="FL192" s="41"/>
      <c r="FM192" s="43"/>
      <c r="FN192" s="43"/>
      <c r="FO192" s="43"/>
      <c r="FP192" s="44"/>
      <c r="FQ192" s="41"/>
      <c r="FR192" s="45"/>
      <c r="FS192" s="45"/>
      <c r="FT192" s="45"/>
      <c r="FU192" s="45"/>
      <c r="FV192" s="41"/>
      <c r="FW192" s="46"/>
      <c r="FX192" s="46"/>
      <c r="FY192" s="46"/>
      <c r="FZ192" s="19"/>
      <c r="GA192" s="41"/>
      <c r="GB192" s="18"/>
      <c r="GC192" s="47"/>
      <c r="GD192" s="41"/>
      <c r="GH192" s="41"/>
      <c r="GI192" s="41"/>
      <c r="GJ192" s="41"/>
      <c r="GO192" s="41"/>
      <c r="GT192" s="41"/>
      <c r="GU192" s="43"/>
      <c r="GV192" s="43"/>
      <c r="GW192" s="43"/>
      <c r="GX192" s="44"/>
      <c r="GY192" s="41"/>
      <c r="GZ192" s="45"/>
      <c r="HA192" s="45"/>
      <c r="HB192" s="45"/>
      <c r="HC192" s="45"/>
      <c r="HD192" s="41"/>
      <c r="HE192" s="46"/>
      <c r="HF192" s="46"/>
      <c r="HG192" s="46"/>
      <c r="HH192" s="19"/>
      <c r="HI192" s="41"/>
      <c r="HJ192" s="18"/>
      <c r="HK192" s="47"/>
      <c r="HL192" s="41"/>
      <c r="HP192" s="41"/>
      <c r="HQ192" s="41"/>
      <c r="HR192" s="41"/>
      <c r="HW192" s="41"/>
      <c r="IB192" s="41"/>
      <c r="IC192" s="43"/>
      <c r="ID192" s="43"/>
      <c r="IE192" s="43"/>
      <c r="IF192" s="44"/>
      <c r="IG192" s="41"/>
      <c r="IH192" s="45"/>
      <c r="II192" s="45"/>
      <c r="IJ192" s="45"/>
      <c r="IK192" s="45"/>
      <c r="IL192" s="41"/>
      <c r="IM192" s="46"/>
      <c r="IN192" s="46"/>
      <c r="IO192" s="46"/>
      <c r="IP192" s="19"/>
      <c r="IQ192" s="41"/>
      <c r="IR192" s="18"/>
      <c r="IS192" s="47"/>
      <c r="IT192" s="41"/>
    </row>
    <row r="193" spans="1:254" s="42" customFormat="1" ht="12.75">
      <c r="A193" s="20" t="s">
        <v>557</v>
      </c>
      <c r="B193" s="20"/>
      <c r="C193" s="21"/>
      <c r="D193" s="22">
        <f>IF(MOD(SUM($M193+$T193+$AA193+$AH193+$AO193+$AV193),1)&gt;=0.6,INT(SUM($M193+$T193+$AA193+$AH193+$AO193+$AV193))+1+MOD(SUM($M193+$T193+$AA193+$AH193+$AO193+$AV193),1)-0.6,SUM($M193+$T193+$AA193+$AH193+$AO193+$AV193))</f>
        <v>2</v>
      </c>
      <c r="E193" s="23">
        <f>$N193+$U193+$AB193+$AI193+$AP193+$AW193</f>
        <v>0</v>
      </c>
      <c r="F193" s="24">
        <f>$O193+$V193+$AC193+$AJ193+$AQ193+$AX193</f>
        <v>16</v>
      </c>
      <c r="G193" s="23">
        <f>$P193+$W193+$AD193+$AK193+$AR193+$AY193</f>
        <v>1</v>
      </c>
      <c r="H193" s="23">
        <f>$Q193+X193+AE193+AL193+AS193+AZ193</f>
        <v>0</v>
      </c>
      <c r="I193" s="25" t="s">
        <v>558</v>
      </c>
      <c r="J193" s="22">
        <f>IF(G193&lt;&gt;0,F193/G193,"")</f>
        <v>16</v>
      </c>
      <c r="K193" s="22">
        <f>IF(D193&lt;&gt;0,F193/D193,"")</f>
        <v>8</v>
      </c>
      <c r="L193" s="22">
        <f>IF(G193&lt;&gt;0,(INT(D193)*6+(10*(D193-INT(D193))))/G193,"")</f>
        <v>12</v>
      </c>
      <c r="M193" s="26"/>
      <c r="N193" s="26"/>
      <c r="O193" s="26"/>
      <c r="P193" s="26"/>
      <c r="Q193" s="26"/>
      <c r="R193" s="26"/>
      <c r="S193" s="28">
        <f>IF(P193&lt;&gt;0,O193/P193,"")</f>
      </c>
      <c r="T193" s="29"/>
      <c r="U193" s="29"/>
      <c r="V193" s="29"/>
      <c r="W193" s="29"/>
      <c r="X193" s="29"/>
      <c r="Y193" s="29"/>
      <c r="Z193" s="31">
        <f>IF(W193&lt;&gt;0,V193/W193,"")</f>
      </c>
      <c r="AA193" s="32"/>
      <c r="AB193" s="32"/>
      <c r="AC193" s="32"/>
      <c r="AD193" s="33"/>
      <c r="AE193" s="33"/>
      <c r="AF193" s="33"/>
      <c r="AG193" s="28">
        <f>IF(AD193&lt;&gt;0,AC193/AD193,"")</f>
      </c>
      <c r="AH193" s="34">
        <v>2</v>
      </c>
      <c r="AI193" s="34">
        <v>0</v>
      </c>
      <c r="AJ193" s="34">
        <v>16</v>
      </c>
      <c r="AK193" s="34">
        <v>1</v>
      </c>
      <c r="AL193" s="34"/>
      <c r="AM193" s="34" t="s">
        <v>558</v>
      </c>
      <c r="AN193" s="35">
        <f>IF(AK193&lt;&gt;0,AJ193/AK193,"")</f>
        <v>16</v>
      </c>
      <c r="AO193" s="36"/>
      <c r="AP193" s="36"/>
      <c r="AQ193" s="36"/>
      <c r="AR193" s="36"/>
      <c r="AS193" s="36"/>
      <c r="AT193" s="36"/>
      <c r="AU193" s="37">
        <f>IF(AR193&lt;&gt;0,AQ193/AR193,"")</f>
      </c>
      <c r="AV193" s="38"/>
      <c r="AW193" s="38"/>
      <c r="AX193" s="39"/>
      <c r="AY193" s="40"/>
      <c r="AZ193" s="40"/>
      <c r="BA193" s="40"/>
      <c r="BB193" s="39">
        <f>IF(AY193&lt;&gt;0,AX193/AY193,"")</f>
      </c>
      <c r="BC193" s="41"/>
      <c r="BD193" s="41"/>
      <c r="BI193" s="41"/>
      <c r="BN193" s="41"/>
      <c r="BO193" s="43"/>
      <c r="BP193" s="43"/>
      <c r="BQ193" s="43"/>
      <c r="BR193" s="44"/>
      <c r="BS193" s="41"/>
      <c r="BT193" s="45"/>
      <c r="BU193" s="45"/>
      <c r="BV193" s="45"/>
      <c r="BW193" s="45"/>
      <c r="BX193" s="41"/>
      <c r="BY193" s="46"/>
      <c r="BZ193" s="46"/>
      <c r="CA193" s="46"/>
      <c r="CB193" s="19"/>
      <c r="CC193" s="41"/>
      <c r="CD193" s="18"/>
      <c r="CE193" s="47"/>
      <c r="CF193" s="41"/>
      <c r="CJ193" s="41"/>
      <c r="CK193" s="41"/>
      <c r="CL193" s="41"/>
      <c r="CQ193" s="41"/>
      <c r="CV193" s="41"/>
      <c r="CW193" s="43"/>
      <c r="CX193" s="43"/>
      <c r="CY193" s="43"/>
      <c r="CZ193" s="44"/>
      <c r="DA193" s="41"/>
      <c r="DB193" s="45"/>
      <c r="DC193" s="45"/>
      <c r="DD193" s="45"/>
      <c r="DE193" s="45"/>
      <c r="DF193" s="41"/>
      <c r="DG193" s="46"/>
      <c r="DH193" s="46"/>
      <c r="DI193" s="46"/>
      <c r="DJ193" s="19"/>
      <c r="DK193" s="41"/>
      <c r="DL193" s="18"/>
      <c r="DM193" s="47"/>
      <c r="DN193" s="41"/>
      <c r="DR193" s="41"/>
      <c r="DS193" s="41"/>
      <c r="DT193" s="41"/>
      <c r="DY193" s="41"/>
      <c r="ED193" s="41"/>
      <c r="EE193" s="43"/>
      <c r="EF193" s="43"/>
      <c r="EG193" s="43"/>
      <c r="EH193" s="44"/>
      <c r="EI193" s="41"/>
      <c r="EJ193" s="45"/>
      <c r="EK193" s="45"/>
      <c r="EL193" s="45"/>
      <c r="EM193" s="45"/>
      <c r="EN193" s="41"/>
      <c r="EO193" s="46"/>
      <c r="EP193" s="46"/>
      <c r="EQ193" s="46"/>
      <c r="ER193" s="19"/>
      <c r="ES193" s="41"/>
      <c r="ET193" s="18"/>
      <c r="EU193" s="47"/>
      <c r="EV193" s="41"/>
      <c r="EZ193" s="41"/>
      <c r="FA193" s="41"/>
      <c r="FB193" s="41"/>
      <c r="FG193" s="41"/>
      <c r="FL193" s="41"/>
      <c r="FM193" s="43"/>
      <c r="FN193" s="43"/>
      <c r="FO193" s="43"/>
      <c r="FP193" s="44"/>
      <c r="FQ193" s="41"/>
      <c r="FR193" s="45"/>
      <c r="FS193" s="45"/>
      <c r="FT193" s="45"/>
      <c r="FU193" s="45"/>
      <c r="FV193" s="41"/>
      <c r="FW193" s="46"/>
      <c r="FX193" s="46"/>
      <c r="FY193" s="46"/>
      <c r="FZ193" s="19"/>
      <c r="GA193" s="41"/>
      <c r="GB193" s="18"/>
      <c r="GC193" s="47"/>
      <c r="GD193" s="41"/>
      <c r="GH193" s="41"/>
      <c r="GI193" s="41"/>
      <c r="GJ193" s="41"/>
      <c r="GO193" s="41"/>
      <c r="GT193" s="41"/>
      <c r="GU193" s="43"/>
      <c r="GV193" s="43"/>
      <c r="GW193" s="43"/>
      <c r="GX193" s="44"/>
      <c r="GY193" s="41"/>
      <c r="GZ193" s="45"/>
      <c r="HA193" s="45"/>
      <c r="HB193" s="45"/>
      <c r="HC193" s="45"/>
      <c r="HD193" s="41"/>
      <c r="HE193" s="46"/>
      <c r="HF193" s="46"/>
      <c r="HG193" s="46"/>
      <c r="HH193" s="19"/>
      <c r="HI193" s="41"/>
      <c r="HJ193" s="18"/>
      <c r="HK193" s="47"/>
      <c r="HL193" s="41"/>
      <c r="HP193" s="41"/>
      <c r="HQ193" s="41"/>
      <c r="HR193" s="41"/>
      <c r="HW193" s="41"/>
      <c r="IB193" s="41"/>
      <c r="IC193" s="43"/>
      <c r="ID193" s="43"/>
      <c r="IE193" s="43"/>
      <c r="IF193" s="44"/>
      <c r="IG193" s="41"/>
      <c r="IH193" s="45"/>
      <c r="II193" s="45"/>
      <c r="IJ193" s="45"/>
      <c r="IK193" s="45"/>
      <c r="IL193" s="41"/>
      <c r="IM193" s="46"/>
      <c r="IN193" s="46"/>
      <c r="IO193" s="46"/>
      <c r="IP193" s="19"/>
      <c r="IQ193" s="41"/>
      <c r="IR193" s="18"/>
      <c r="IS193" s="47"/>
      <c r="IT193" s="41"/>
    </row>
    <row r="194" spans="1:254" s="42" customFormat="1" ht="12.75">
      <c r="A194" s="20" t="s">
        <v>559</v>
      </c>
      <c r="B194" s="20"/>
      <c r="C194" s="21"/>
      <c r="D194" s="22">
        <f>IF(MOD(SUM($M194+$T194+$AA194+$AH194+$AO194+$AV194),1)&gt;=0.6,INT(SUM($M194+$T194+$AA194+$AH194+$AO194+$AV194))+1+MOD(SUM($M194+$T194+$AA194+$AH194+$AO194+$AV194),1)-0.6,SUM($M194+$T194+$AA194+$AH194+$AO194+$AV194))</f>
        <v>12</v>
      </c>
      <c r="E194" s="23">
        <f>$N194+$U194+$AB194+$AI194+$AP194+$AW194</f>
        <v>7</v>
      </c>
      <c r="F194" s="24">
        <f>$O194+$V194+$AC194+$AJ194+$AQ194+$AX194</f>
        <v>14</v>
      </c>
      <c r="G194" s="23">
        <f>$P194+$W194+$AD194+$AK194+$AR194+$AY194</f>
        <v>3</v>
      </c>
      <c r="H194" s="23">
        <f>$Q194+X194+AE194+AL194+AS194+AZ194</f>
        <v>0</v>
      </c>
      <c r="I194" s="25" t="s">
        <v>560</v>
      </c>
      <c r="J194" s="22">
        <f>IF(G194&lt;&gt;0,F194/G194,"")</f>
        <v>4.666666666666667</v>
      </c>
      <c r="K194" s="22">
        <f>IF(D194&lt;&gt;0,F194/D194,"")</f>
        <v>1.1666666666666667</v>
      </c>
      <c r="L194" s="22">
        <f>IF(G194&lt;&gt;0,(INT(D194)*6+(10*(D194-INT(D194))))/G194,"")</f>
        <v>24</v>
      </c>
      <c r="M194" s="26"/>
      <c r="N194" s="26"/>
      <c r="O194" s="26"/>
      <c r="P194" s="26"/>
      <c r="Q194" s="26"/>
      <c r="R194" s="26"/>
      <c r="S194" s="28">
        <f>IF(P194&lt;&gt;0,O194/P194,"")</f>
      </c>
      <c r="T194" s="29">
        <v>12</v>
      </c>
      <c r="U194" s="29">
        <v>7</v>
      </c>
      <c r="V194" s="29">
        <v>14</v>
      </c>
      <c r="W194" s="29">
        <v>3</v>
      </c>
      <c r="X194" s="29"/>
      <c r="Y194" s="30" t="s">
        <v>560</v>
      </c>
      <c r="Z194" s="31">
        <f>IF(W194&lt;&gt;0,V194/W194,"")</f>
        <v>4.666666666666667</v>
      </c>
      <c r="AA194" s="32"/>
      <c r="AB194" s="32"/>
      <c r="AC194" s="32"/>
      <c r="AD194" s="33"/>
      <c r="AE194" s="33"/>
      <c r="AF194" s="33"/>
      <c r="AG194" s="28">
        <f>IF(AD194&lt;&gt;0,AC194/AD194,"")</f>
      </c>
      <c r="AH194" s="34"/>
      <c r="AI194" s="34"/>
      <c r="AJ194" s="34"/>
      <c r="AK194" s="34"/>
      <c r="AL194" s="34"/>
      <c r="AM194" s="34"/>
      <c r="AN194" s="35">
        <f>IF(AK194&lt;&gt;0,AJ194/AK194,"")</f>
      </c>
      <c r="AO194" s="36"/>
      <c r="AP194" s="36"/>
      <c r="AQ194" s="36"/>
      <c r="AR194" s="36"/>
      <c r="AS194" s="36"/>
      <c r="AT194" s="36"/>
      <c r="AU194" s="37">
        <f>IF(AR194&lt;&gt;0,AQ194/AR194,"")</f>
      </c>
      <c r="AV194" s="38"/>
      <c r="AW194" s="38"/>
      <c r="AX194" s="39"/>
      <c r="AY194" s="40"/>
      <c r="AZ194" s="40"/>
      <c r="BA194" s="40"/>
      <c r="BB194" s="39">
        <f>IF(AY194&lt;&gt;0,AX194/AY194,"")</f>
      </c>
      <c r="BC194" s="41"/>
      <c r="BD194" s="41"/>
      <c r="BI194" s="41"/>
      <c r="BN194" s="41"/>
      <c r="BO194" s="43"/>
      <c r="BP194" s="43"/>
      <c r="BQ194" s="43"/>
      <c r="BR194" s="44"/>
      <c r="BS194" s="41"/>
      <c r="BT194" s="45"/>
      <c r="BU194" s="45"/>
      <c r="BV194" s="45"/>
      <c r="BW194" s="45"/>
      <c r="BX194" s="41"/>
      <c r="BY194" s="46"/>
      <c r="BZ194" s="46"/>
      <c r="CA194" s="46"/>
      <c r="CB194" s="19"/>
      <c r="CC194" s="41"/>
      <c r="CD194" s="18"/>
      <c r="CE194" s="47"/>
      <c r="CF194" s="41"/>
      <c r="CJ194" s="41"/>
      <c r="CK194" s="41"/>
      <c r="CL194" s="41"/>
      <c r="CQ194" s="41"/>
      <c r="CV194" s="41"/>
      <c r="CW194" s="43"/>
      <c r="CX194" s="43"/>
      <c r="CY194" s="43"/>
      <c r="CZ194" s="44"/>
      <c r="DA194" s="41"/>
      <c r="DB194" s="45"/>
      <c r="DC194" s="45"/>
      <c r="DD194" s="45"/>
      <c r="DE194" s="45"/>
      <c r="DF194" s="41"/>
      <c r="DG194" s="46"/>
      <c r="DH194" s="46"/>
      <c r="DI194" s="46"/>
      <c r="DJ194" s="19"/>
      <c r="DK194" s="41"/>
      <c r="DL194" s="18"/>
      <c r="DM194" s="47"/>
      <c r="DN194" s="41"/>
      <c r="DR194" s="41"/>
      <c r="DS194" s="41"/>
      <c r="DT194" s="41"/>
      <c r="DY194" s="41"/>
      <c r="ED194" s="41"/>
      <c r="EE194" s="43"/>
      <c r="EF194" s="43"/>
      <c r="EG194" s="43"/>
      <c r="EH194" s="44"/>
      <c r="EI194" s="41"/>
      <c r="EJ194" s="45"/>
      <c r="EK194" s="45"/>
      <c r="EL194" s="45"/>
      <c r="EM194" s="45"/>
      <c r="EN194" s="41"/>
      <c r="EO194" s="46"/>
      <c r="EP194" s="46"/>
      <c r="EQ194" s="46"/>
      <c r="ER194" s="19"/>
      <c r="ES194" s="41"/>
      <c r="ET194" s="18"/>
      <c r="EU194" s="47"/>
      <c r="EV194" s="41"/>
      <c r="EZ194" s="41"/>
      <c r="FA194" s="41"/>
      <c r="FB194" s="41"/>
      <c r="FG194" s="41"/>
      <c r="FL194" s="41"/>
      <c r="FM194" s="43"/>
      <c r="FN194" s="43"/>
      <c r="FO194" s="43"/>
      <c r="FP194" s="44"/>
      <c r="FQ194" s="41"/>
      <c r="FR194" s="45"/>
      <c r="FS194" s="45"/>
      <c r="FT194" s="45"/>
      <c r="FU194" s="45"/>
      <c r="FV194" s="41"/>
      <c r="FW194" s="46"/>
      <c r="FX194" s="46"/>
      <c r="FY194" s="46"/>
      <c r="FZ194" s="19"/>
      <c r="GA194" s="41"/>
      <c r="GB194" s="18"/>
      <c r="GC194" s="47"/>
      <c r="GD194" s="41"/>
      <c r="GH194" s="41"/>
      <c r="GI194" s="41"/>
      <c r="GJ194" s="41"/>
      <c r="GO194" s="41"/>
      <c r="GT194" s="41"/>
      <c r="GU194" s="43"/>
      <c r="GV194" s="43"/>
      <c r="GW194" s="43"/>
      <c r="GX194" s="44"/>
      <c r="GY194" s="41"/>
      <c r="GZ194" s="45"/>
      <c r="HA194" s="45"/>
      <c r="HB194" s="45"/>
      <c r="HC194" s="45"/>
      <c r="HD194" s="41"/>
      <c r="HE194" s="46"/>
      <c r="HF194" s="46"/>
      <c r="HG194" s="46"/>
      <c r="HH194" s="19"/>
      <c r="HI194" s="41"/>
      <c r="HJ194" s="18"/>
      <c r="HK194" s="47"/>
      <c r="HL194" s="41"/>
      <c r="HP194" s="41"/>
      <c r="HQ194" s="41"/>
      <c r="HR194" s="41"/>
      <c r="HW194" s="41"/>
      <c r="IB194" s="41"/>
      <c r="IC194" s="43"/>
      <c r="ID194" s="43"/>
      <c r="IE194" s="43"/>
      <c r="IF194" s="44"/>
      <c r="IG194" s="41"/>
      <c r="IH194" s="45"/>
      <c r="II194" s="45"/>
      <c r="IJ194" s="45"/>
      <c r="IK194" s="45"/>
      <c r="IL194" s="41"/>
      <c r="IM194" s="46"/>
      <c r="IN194" s="46"/>
      <c r="IO194" s="46"/>
      <c r="IP194" s="19"/>
      <c r="IQ194" s="41"/>
      <c r="IR194" s="18"/>
      <c r="IS194" s="47"/>
      <c r="IT194" s="41"/>
    </row>
    <row r="195" spans="1:254" s="42" customFormat="1" ht="12.75">
      <c r="A195" s="20" t="s">
        <v>561</v>
      </c>
      <c r="B195" s="20"/>
      <c r="C195" s="21"/>
      <c r="D195" s="22">
        <f>IF(MOD(SUM($M195+$T195+$AA195+$AH195+$AO195+$AV195),1)&gt;=0.6,INT(SUM($M195+$T195+$AA195+$AH195+$AO195+$AV195))+1+MOD(SUM($M195+$T195+$AA195+$AH195+$AO195+$AV195),1)-0.6,SUM($M195+$T195+$AA195+$AH195+$AO195+$AV195))</f>
        <v>57.5</v>
      </c>
      <c r="E195" s="23">
        <f>$N195+$U195+$AB195+$AI195+$AP195+$AW195</f>
        <v>7</v>
      </c>
      <c r="F195" s="24">
        <f>$O195+$V195+$AC195+$AJ195+$AQ195+$AX195</f>
        <v>259</v>
      </c>
      <c r="G195" s="23">
        <f>$P195+$W195+$AD195+$AK195+$AR195+$AY195</f>
        <v>17</v>
      </c>
      <c r="H195" s="23">
        <f>$Q195+X195+AE195+AL195+AS195+AZ195</f>
        <v>0</v>
      </c>
      <c r="I195" s="25" t="s">
        <v>471</v>
      </c>
      <c r="J195" s="22">
        <f>IF(G195&lt;&gt;0,F195/G195,"")</f>
        <v>15.235294117647058</v>
      </c>
      <c r="K195" s="22">
        <f>IF(D195&lt;&gt;0,F195/D195,"")</f>
        <v>4.504347826086956</v>
      </c>
      <c r="L195" s="22">
        <f>IF(G195&lt;&gt;0,(INT(D195)*6+(10*(D195-INT(D195))))/G195,"")</f>
        <v>20.41176470588235</v>
      </c>
      <c r="M195" s="26"/>
      <c r="N195" s="26"/>
      <c r="O195" s="26"/>
      <c r="P195" s="26"/>
      <c r="Q195" s="26"/>
      <c r="R195" s="26"/>
      <c r="S195" s="28">
        <f>IF(P195&lt;&gt;0,O195/P195,"")</f>
      </c>
      <c r="T195" s="29"/>
      <c r="U195" s="29"/>
      <c r="V195" s="29"/>
      <c r="W195" s="29"/>
      <c r="X195" s="29"/>
      <c r="Y195" s="29"/>
      <c r="Z195" s="31">
        <f>IF(W195&lt;&gt;0,V195/W195,"")</f>
      </c>
      <c r="AA195" s="32"/>
      <c r="AB195" s="32">
        <v>3</v>
      </c>
      <c r="AC195" s="32">
        <v>0</v>
      </c>
      <c r="AD195" s="33">
        <v>14</v>
      </c>
      <c r="AE195" s="33">
        <v>0</v>
      </c>
      <c r="AF195" s="33" t="s">
        <v>319</v>
      </c>
      <c r="AG195" s="28">
        <f>IF(AD195&lt;&gt;0,AC195/AD195,"")</f>
        <v>0</v>
      </c>
      <c r="AH195" s="34">
        <v>17</v>
      </c>
      <c r="AI195" s="34">
        <v>2</v>
      </c>
      <c r="AJ195" s="34">
        <v>85</v>
      </c>
      <c r="AK195" s="34">
        <v>1</v>
      </c>
      <c r="AL195" s="34"/>
      <c r="AM195" s="34" t="s">
        <v>562</v>
      </c>
      <c r="AN195" s="35">
        <f>IF(AK195&lt;&gt;0,AJ195/AK195,"")</f>
        <v>85</v>
      </c>
      <c r="AO195" s="36">
        <v>40.5</v>
      </c>
      <c r="AP195" s="36">
        <v>2</v>
      </c>
      <c r="AQ195" s="36">
        <v>174</v>
      </c>
      <c r="AR195" s="36">
        <v>2</v>
      </c>
      <c r="AS195" s="36"/>
      <c r="AT195" s="48" t="s">
        <v>471</v>
      </c>
      <c r="AU195" s="37">
        <f>IF(AR195&lt;&gt;0,AQ195/AR195,"")</f>
        <v>87</v>
      </c>
      <c r="AV195" s="38"/>
      <c r="AW195" s="38"/>
      <c r="AX195" s="39"/>
      <c r="AY195" s="40"/>
      <c r="AZ195" s="40"/>
      <c r="BA195" s="40"/>
      <c r="BB195" s="39">
        <f>IF(AY195&lt;&gt;0,AX195/AY195,"")</f>
      </c>
      <c r="BC195" s="41"/>
      <c r="BD195" s="41"/>
      <c r="BI195" s="41"/>
      <c r="BN195" s="41"/>
      <c r="BO195" s="43"/>
      <c r="BP195" s="43"/>
      <c r="BQ195" s="43"/>
      <c r="BR195" s="44"/>
      <c r="BS195" s="41"/>
      <c r="BT195" s="45"/>
      <c r="BU195" s="45"/>
      <c r="BV195" s="45"/>
      <c r="BW195" s="45"/>
      <c r="BX195" s="41"/>
      <c r="BY195" s="46"/>
      <c r="BZ195" s="46"/>
      <c r="CA195" s="46"/>
      <c r="CB195" s="19"/>
      <c r="CC195" s="41"/>
      <c r="CD195" s="18"/>
      <c r="CE195" s="47"/>
      <c r="CF195" s="41"/>
      <c r="CJ195" s="41"/>
      <c r="CK195" s="41"/>
      <c r="CL195" s="41"/>
      <c r="CQ195" s="41"/>
      <c r="CV195" s="41"/>
      <c r="CW195" s="43"/>
      <c r="CX195" s="43"/>
      <c r="CY195" s="43"/>
      <c r="CZ195" s="44"/>
      <c r="DA195" s="41"/>
      <c r="DB195" s="45"/>
      <c r="DC195" s="45"/>
      <c r="DD195" s="45"/>
      <c r="DE195" s="45"/>
      <c r="DF195" s="41"/>
      <c r="DG195" s="46"/>
      <c r="DH195" s="46"/>
      <c r="DI195" s="46"/>
      <c r="DJ195" s="19"/>
      <c r="DK195" s="41"/>
      <c r="DL195" s="18"/>
      <c r="DM195" s="47"/>
      <c r="DN195" s="41"/>
      <c r="DR195" s="41"/>
      <c r="DS195" s="41"/>
      <c r="DT195" s="41"/>
      <c r="DY195" s="41"/>
      <c r="ED195" s="41"/>
      <c r="EE195" s="43"/>
      <c r="EF195" s="43"/>
      <c r="EG195" s="43"/>
      <c r="EH195" s="44"/>
      <c r="EI195" s="41"/>
      <c r="EJ195" s="45"/>
      <c r="EK195" s="45"/>
      <c r="EL195" s="45"/>
      <c r="EM195" s="45"/>
      <c r="EN195" s="41"/>
      <c r="EO195" s="46"/>
      <c r="EP195" s="46"/>
      <c r="EQ195" s="46"/>
      <c r="ER195" s="19"/>
      <c r="ES195" s="41"/>
      <c r="ET195" s="18"/>
      <c r="EU195" s="47"/>
      <c r="EV195" s="41"/>
      <c r="EZ195" s="41"/>
      <c r="FA195" s="41"/>
      <c r="FB195" s="41"/>
      <c r="FG195" s="41"/>
      <c r="FL195" s="41"/>
      <c r="FM195" s="43"/>
      <c r="FN195" s="43"/>
      <c r="FO195" s="43"/>
      <c r="FP195" s="44"/>
      <c r="FQ195" s="41"/>
      <c r="FR195" s="45"/>
      <c r="FS195" s="45"/>
      <c r="FT195" s="45"/>
      <c r="FU195" s="45"/>
      <c r="FV195" s="41"/>
      <c r="FW195" s="46"/>
      <c r="FX195" s="46"/>
      <c r="FY195" s="46"/>
      <c r="FZ195" s="19"/>
      <c r="GA195" s="41"/>
      <c r="GB195" s="18"/>
      <c r="GC195" s="47"/>
      <c r="GD195" s="41"/>
      <c r="GH195" s="41"/>
      <c r="GI195" s="41"/>
      <c r="GJ195" s="41"/>
      <c r="GO195" s="41"/>
      <c r="GT195" s="41"/>
      <c r="GU195" s="43"/>
      <c r="GV195" s="43"/>
      <c r="GW195" s="43"/>
      <c r="GX195" s="44"/>
      <c r="GY195" s="41"/>
      <c r="GZ195" s="45"/>
      <c r="HA195" s="45"/>
      <c r="HB195" s="45"/>
      <c r="HC195" s="45"/>
      <c r="HD195" s="41"/>
      <c r="HE195" s="46"/>
      <c r="HF195" s="46"/>
      <c r="HG195" s="46"/>
      <c r="HH195" s="19"/>
      <c r="HI195" s="41"/>
      <c r="HJ195" s="18"/>
      <c r="HK195" s="47"/>
      <c r="HL195" s="41"/>
      <c r="HP195" s="41"/>
      <c r="HQ195" s="41"/>
      <c r="HR195" s="41"/>
      <c r="HW195" s="41"/>
      <c r="IB195" s="41"/>
      <c r="IC195" s="43"/>
      <c r="ID195" s="43"/>
      <c r="IE195" s="43"/>
      <c r="IF195" s="44"/>
      <c r="IG195" s="41"/>
      <c r="IH195" s="45"/>
      <c r="II195" s="45"/>
      <c r="IJ195" s="45"/>
      <c r="IK195" s="45"/>
      <c r="IL195" s="41"/>
      <c r="IM195" s="46"/>
      <c r="IN195" s="46"/>
      <c r="IO195" s="46"/>
      <c r="IP195" s="19"/>
      <c r="IQ195" s="41"/>
      <c r="IR195" s="18"/>
      <c r="IS195" s="47"/>
      <c r="IT195" s="41"/>
    </row>
    <row r="196" spans="1:254" s="42" customFormat="1" ht="12.75">
      <c r="A196" s="20" t="s">
        <v>563</v>
      </c>
      <c r="B196" s="20"/>
      <c r="C196" s="63"/>
      <c r="D196" s="22">
        <f>IF(MOD(SUM($M196+$T196+$AA196+$AH196+$AO196+$AV196),1)&gt;=0.6,INT(SUM($M196+$T196+$AA196+$AH196+$AO196+$AV196))+1+MOD(SUM($M196+$T196+$AA196+$AH196+$AO196+$AV196),1)-0.6,SUM($M196+$T196+$AA196+$AH196+$AO196+$AV196))</f>
        <v>41</v>
      </c>
      <c r="E196" s="23">
        <f>$N196+$U196+$AB196+$AI196+$AP196+$AW196</f>
        <v>5</v>
      </c>
      <c r="F196" s="24">
        <f>$O196+$V196+$AC196+$AJ196+$AQ196+$AX196</f>
        <v>216</v>
      </c>
      <c r="G196" s="23">
        <f>$P196+$W196+$AD196+$AK196+$AR196+$AY196</f>
        <v>10</v>
      </c>
      <c r="H196" s="23">
        <f>$Q196+X196+AE196+AL196+AS196+AZ196</f>
        <v>0</v>
      </c>
      <c r="I196" s="25" t="s">
        <v>564</v>
      </c>
      <c r="J196" s="22">
        <f>IF(G196&lt;&gt;0,F196/G196,"")</f>
        <v>21.6</v>
      </c>
      <c r="K196" s="22">
        <f>IF(D196&lt;&gt;0,F196/D196,"")</f>
        <v>5.2682926829268295</v>
      </c>
      <c r="L196" s="22">
        <f>IF(G196&lt;&gt;0,(INT(D196)*6+(10*(D196-INT(D196))))/G196,"")</f>
        <v>24.6</v>
      </c>
      <c r="M196" s="26">
        <v>27</v>
      </c>
      <c r="N196" s="26">
        <v>1</v>
      </c>
      <c r="O196" s="26">
        <v>171</v>
      </c>
      <c r="P196" s="26">
        <v>5</v>
      </c>
      <c r="Q196" s="26"/>
      <c r="R196" s="27" t="s">
        <v>565</v>
      </c>
      <c r="S196" s="28">
        <f>IF(P196&lt;&gt;0,O196/P196,"")</f>
        <v>34.2</v>
      </c>
      <c r="T196" s="29">
        <v>11</v>
      </c>
      <c r="U196" s="29">
        <v>2</v>
      </c>
      <c r="V196" s="29">
        <v>44</v>
      </c>
      <c r="W196" s="29">
        <v>2</v>
      </c>
      <c r="X196" s="29"/>
      <c r="Y196" s="30" t="s">
        <v>566</v>
      </c>
      <c r="Z196" s="31">
        <f>IF(W196&lt;&gt;0,V196/W196,"")</f>
        <v>22</v>
      </c>
      <c r="AA196" s="26"/>
      <c r="AB196" s="26"/>
      <c r="AC196" s="26"/>
      <c r="AD196" s="26"/>
      <c r="AE196" s="26"/>
      <c r="AF196" s="26"/>
      <c r="AG196" s="28">
        <f>IF(AD196&lt;&gt;0,AC196/AD196,"")</f>
      </c>
      <c r="AH196" s="64">
        <v>3</v>
      </c>
      <c r="AI196" s="64">
        <v>2</v>
      </c>
      <c r="AJ196" s="64">
        <v>1</v>
      </c>
      <c r="AK196" s="64">
        <v>3</v>
      </c>
      <c r="AL196" s="64"/>
      <c r="AM196" s="66" t="s">
        <v>564</v>
      </c>
      <c r="AN196" s="35">
        <f>IF(AK196&lt;&gt;0,AJ196/AK196,"")</f>
        <v>0.3333333333333333</v>
      </c>
      <c r="AO196" s="36"/>
      <c r="AP196" s="36"/>
      <c r="AQ196" s="36"/>
      <c r="AR196" s="36"/>
      <c r="AS196" s="36"/>
      <c r="AT196" s="36"/>
      <c r="AU196" s="37">
        <f>IF(AR196&lt;&gt;0,AQ196/AR196,"")</f>
      </c>
      <c r="AV196" s="38"/>
      <c r="AW196" s="38"/>
      <c r="AX196" s="39"/>
      <c r="AY196" s="40"/>
      <c r="AZ196" s="40"/>
      <c r="BA196" s="40"/>
      <c r="BB196" s="39">
        <f>IF(AY196&lt;&gt;0,AX196/AY196,"")</f>
      </c>
      <c r="BC196" s="41"/>
      <c r="BD196" s="41"/>
      <c r="BI196" s="41"/>
      <c r="BN196" s="41"/>
      <c r="BO196" s="43"/>
      <c r="BP196" s="43"/>
      <c r="BQ196" s="43"/>
      <c r="BR196" s="44"/>
      <c r="BS196" s="41"/>
      <c r="BT196" s="45"/>
      <c r="BU196" s="45"/>
      <c r="BV196" s="45"/>
      <c r="BW196" s="45"/>
      <c r="BX196" s="41"/>
      <c r="BY196" s="46"/>
      <c r="BZ196" s="46"/>
      <c r="CA196" s="46"/>
      <c r="CB196" s="19"/>
      <c r="CC196" s="41"/>
      <c r="CD196" s="18"/>
      <c r="CE196" s="47"/>
      <c r="CF196" s="41"/>
      <c r="CJ196" s="41"/>
      <c r="CK196" s="41"/>
      <c r="CL196" s="41"/>
      <c r="CQ196" s="41"/>
      <c r="CV196" s="41"/>
      <c r="CW196" s="43"/>
      <c r="CX196" s="43"/>
      <c r="CY196" s="43"/>
      <c r="CZ196" s="44"/>
      <c r="DA196" s="41"/>
      <c r="DB196" s="45"/>
      <c r="DC196" s="45"/>
      <c r="DD196" s="45"/>
      <c r="DE196" s="45"/>
      <c r="DF196" s="41"/>
      <c r="DG196" s="46"/>
      <c r="DH196" s="46"/>
      <c r="DI196" s="46"/>
      <c r="DJ196" s="19"/>
      <c r="DK196" s="41"/>
      <c r="DL196" s="18"/>
      <c r="DM196" s="47"/>
      <c r="DN196" s="41"/>
      <c r="DR196" s="41"/>
      <c r="DS196" s="41"/>
      <c r="DT196" s="41"/>
      <c r="DY196" s="41"/>
      <c r="ED196" s="41"/>
      <c r="EE196" s="43"/>
      <c r="EF196" s="43"/>
      <c r="EG196" s="43"/>
      <c r="EH196" s="44"/>
      <c r="EI196" s="41"/>
      <c r="EJ196" s="45"/>
      <c r="EK196" s="45"/>
      <c r="EL196" s="45"/>
      <c r="EM196" s="45"/>
      <c r="EN196" s="41"/>
      <c r="EO196" s="46"/>
      <c r="EP196" s="46"/>
      <c r="EQ196" s="46"/>
      <c r="ER196" s="19"/>
      <c r="ES196" s="41"/>
      <c r="ET196" s="18"/>
      <c r="EU196" s="47"/>
      <c r="EV196" s="41"/>
      <c r="EZ196" s="41"/>
      <c r="FA196" s="41"/>
      <c r="FB196" s="41"/>
      <c r="FG196" s="41"/>
      <c r="FL196" s="41"/>
      <c r="FM196" s="43"/>
      <c r="FN196" s="43"/>
      <c r="FO196" s="43"/>
      <c r="FP196" s="44"/>
      <c r="FQ196" s="41"/>
      <c r="FR196" s="45"/>
      <c r="FS196" s="45"/>
      <c r="FT196" s="45"/>
      <c r="FU196" s="45"/>
      <c r="FV196" s="41"/>
      <c r="FW196" s="46"/>
      <c r="FX196" s="46"/>
      <c r="FY196" s="46"/>
      <c r="FZ196" s="19"/>
      <c r="GA196" s="41"/>
      <c r="GB196" s="18"/>
      <c r="GC196" s="47"/>
      <c r="GD196" s="41"/>
      <c r="GH196" s="41"/>
      <c r="GI196" s="41"/>
      <c r="GJ196" s="41"/>
      <c r="GO196" s="41"/>
      <c r="GT196" s="41"/>
      <c r="GU196" s="43"/>
      <c r="GV196" s="43"/>
      <c r="GW196" s="43"/>
      <c r="GX196" s="44"/>
      <c r="GY196" s="41"/>
      <c r="GZ196" s="45"/>
      <c r="HA196" s="45"/>
      <c r="HB196" s="45"/>
      <c r="HC196" s="45"/>
      <c r="HD196" s="41"/>
      <c r="HE196" s="46"/>
      <c r="HF196" s="46"/>
      <c r="HG196" s="46"/>
      <c r="HH196" s="19"/>
      <c r="HI196" s="41"/>
      <c r="HJ196" s="18"/>
      <c r="HK196" s="47"/>
      <c r="HL196" s="41"/>
      <c r="HP196" s="41"/>
      <c r="HQ196" s="41"/>
      <c r="HR196" s="41"/>
      <c r="HW196" s="41"/>
      <c r="IB196" s="41"/>
      <c r="IC196" s="43"/>
      <c r="ID196" s="43"/>
      <c r="IE196" s="43"/>
      <c r="IF196" s="44"/>
      <c r="IG196" s="41"/>
      <c r="IH196" s="45"/>
      <c r="II196" s="45"/>
      <c r="IJ196" s="45"/>
      <c r="IK196" s="45"/>
      <c r="IL196" s="41"/>
      <c r="IM196" s="46"/>
      <c r="IN196" s="46"/>
      <c r="IO196" s="46"/>
      <c r="IP196" s="19"/>
      <c r="IQ196" s="41"/>
      <c r="IR196" s="18"/>
      <c r="IS196" s="47"/>
      <c r="IT196" s="41"/>
    </row>
    <row r="197" spans="1:254" s="42" customFormat="1" ht="12.75">
      <c r="A197" s="20" t="s">
        <v>567</v>
      </c>
      <c r="B197" s="20"/>
      <c r="C197" s="21"/>
      <c r="D197" s="22">
        <f>IF(MOD(SUM($M197+$T197+$AA197+$AH197+$AO197+$AV197),1)&gt;=0.6,INT(SUM($M197+$T197+$AA197+$AH197+$AO197+$AV197))+1+MOD(SUM($M197+$T197+$AA197+$AH197+$AO197+$AV197),1)-0.6,SUM($M197+$T197+$AA197+$AH197+$AO197+$AV197))</f>
        <v>113</v>
      </c>
      <c r="E197" s="23">
        <f>$N197+$U197+$AB197+$AI197+$AP197+$AW197</f>
        <v>13</v>
      </c>
      <c r="F197" s="24">
        <f>$O197+$V197+$AC197+$AJ197+$AQ197+$AX197</f>
        <v>433</v>
      </c>
      <c r="G197" s="23">
        <f>$P197+$W197+$AD197+$AK197+$AR197+$AY197</f>
        <v>14</v>
      </c>
      <c r="H197" s="23">
        <f>$Q197+X197+AE197+AL197+AS197+AZ197</f>
        <v>1</v>
      </c>
      <c r="I197" s="25" t="s">
        <v>568</v>
      </c>
      <c r="J197" s="22">
        <f>IF(G197&lt;&gt;0,F197/G197,"")</f>
        <v>30.928571428571427</v>
      </c>
      <c r="K197" s="22">
        <f>IF(D197&lt;&gt;0,F197/D197,"")</f>
        <v>3.831858407079646</v>
      </c>
      <c r="L197" s="22">
        <f>IF(G197&lt;&gt;0,(INT(D197)*6+(10*(D197-INT(D197))))/G197,"")</f>
        <v>48.42857142857143</v>
      </c>
      <c r="M197" s="26"/>
      <c r="N197" s="26"/>
      <c r="O197" s="26"/>
      <c r="P197" s="26"/>
      <c r="Q197" s="26"/>
      <c r="R197" s="26"/>
      <c r="S197" s="28">
        <f>IF(P197&lt;&gt;0,O197/P197,"")</f>
      </c>
      <c r="T197" s="29">
        <v>58</v>
      </c>
      <c r="U197" s="29">
        <v>3</v>
      </c>
      <c r="V197" s="29">
        <v>235</v>
      </c>
      <c r="W197" s="29">
        <v>7</v>
      </c>
      <c r="X197" s="29"/>
      <c r="Y197" s="30" t="s">
        <v>569</v>
      </c>
      <c r="Z197" s="31">
        <f>IF(W197&lt;&gt;0,V197/W197,"")</f>
        <v>33.57142857142857</v>
      </c>
      <c r="AA197" s="32">
        <v>55</v>
      </c>
      <c r="AB197" s="32">
        <v>10</v>
      </c>
      <c r="AC197" s="32">
        <v>198</v>
      </c>
      <c r="AD197" s="33">
        <v>7</v>
      </c>
      <c r="AE197" s="33">
        <v>1</v>
      </c>
      <c r="AF197" s="33" t="s">
        <v>568</v>
      </c>
      <c r="AG197" s="28">
        <f>IF(AD197&lt;&gt;0,AC197/AD197,"")</f>
        <v>28.285714285714285</v>
      </c>
      <c r="AH197" s="34"/>
      <c r="AI197" s="34"/>
      <c r="AJ197" s="34"/>
      <c r="AK197" s="34"/>
      <c r="AL197" s="34"/>
      <c r="AM197" s="34"/>
      <c r="AN197" s="35">
        <f>IF(AK197&lt;&gt;0,AJ197/AK197,"")</f>
      </c>
      <c r="AO197" s="36"/>
      <c r="AP197" s="36"/>
      <c r="AQ197" s="36"/>
      <c r="AR197" s="36"/>
      <c r="AS197" s="36"/>
      <c r="AT197" s="36"/>
      <c r="AU197" s="37">
        <f>IF(AR197&lt;&gt;0,AQ197/AR197,"")</f>
      </c>
      <c r="AV197" s="38"/>
      <c r="AW197" s="38"/>
      <c r="AX197" s="39"/>
      <c r="AY197" s="40"/>
      <c r="AZ197" s="40"/>
      <c r="BA197" s="40"/>
      <c r="BB197" s="39">
        <f>IF(AY197&lt;&gt;0,AX197/AY197,"")</f>
      </c>
      <c r="BC197" s="41"/>
      <c r="BD197" s="41"/>
      <c r="BI197" s="41"/>
      <c r="BN197" s="41"/>
      <c r="BO197" s="43"/>
      <c r="BP197" s="43"/>
      <c r="BQ197" s="43"/>
      <c r="BR197" s="44"/>
      <c r="BS197" s="41"/>
      <c r="BT197" s="45"/>
      <c r="BU197" s="45"/>
      <c r="BV197" s="45"/>
      <c r="BW197" s="45"/>
      <c r="BX197" s="41"/>
      <c r="BY197" s="46"/>
      <c r="BZ197" s="46"/>
      <c r="CA197" s="46"/>
      <c r="CB197" s="19"/>
      <c r="CC197" s="41"/>
      <c r="CD197" s="18"/>
      <c r="CE197" s="47"/>
      <c r="CF197" s="41"/>
      <c r="CJ197" s="41"/>
      <c r="CK197" s="41"/>
      <c r="CL197" s="41"/>
      <c r="CQ197" s="41"/>
      <c r="CV197" s="41"/>
      <c r="CW197" s="43"/>
      <c r="CX197" s="43"/>
      <c r="CY197" s="43"/>
      <c r="CZ197" s="44"/>
      <c r="DA197" s="41"/>
      <c r="DB197" s="45"/>
      <c r="DC197" s="45"/>
      <c r="DD197" s="45"/>
      <c r="DE197" s="45"/>
      <c r="DF197" s="41"/>
      <c r="DG197" s="46"/>
      <c r="DH197" s="46"/>
      <c r="DI197" s="46"/>
      <c r="DJ197" s="19"/>
      <c r="DK197" s="41"/>
      <c r="DL197" s="18"/>
      <c r="DM197" s="47"/>
      <c r="DN197" s="41"/>
      <c r="DR197" s="41"/>
      <c r="DS197" s="41"/>
      <c r="DT197" s="41"/>
      <c r="DY197" s="41"/>
      <c r="ED197" s="41"/>
      <c r="EE197" s="43"/>
      <c r="EF197" s="43"/>
      <c r="EG197" s="43"/>
      <c r="EH197" s="44"/>
      <c r="EI197" s="41"/>
      <c r="EJ197" s="45"/>
      <c r="EK197" s="45"/>
      <c r="EL197" s="45"/>
      <c r="EM197" s="45"/>
      <c r="EN197" s="41"/>
      <c r="EO197" s="46"/>
      <c r="EP197" s="46"/>
      <c r="EQ197" s="46"/>
      <c r="ER197" s="19"/>
      <c r="ES197" s="41"/>
      <c r="ET197" s="18"/>
      <c r="EU197" s="47"/>
      <c r="EV197" s="41"/>
      <c r="EZ197" s="41"/>
      <c r="FA197" s="41"/>
      <c r="FB197" s="41"/>
      <c r="FG197" s="41"/>
      <c r="FL197" s="41"/>
      <c r="FM197" s="43"/>
      <c r="FN197" s="43"/>
      <c r="FO197" s="43"/>
      <c r="FP197" s="44"/>
      <c r="FQ197" s="41"/>
      <c r="FR197" s="45"/>
      <c r="FS197" s="45"/>
      <c r="FT197" s="45"/>
      <c r="FU197" s="45"/>
      <c r="FV197" s="41"/>
      <c r="FW197" s="46"/>
      <c r="FX197" s="46"/>
      <c r="FY197" s="46"/>
      <c r="FZ197" s="19"/>
      <c r="GA197" s="41"/>
      <c r="GB197" s="18"/>
      <c r="GC197" s="47"/>
      <c r="GD197" s="41"/>
      <c r="GH197" s="41"/>
      <c r="GI197" s="41"/>
      <c r="GJ197" s="41"/>
      <c r="GO197" s="41"/>
      <c r="GT197" s="41"/>
      <c r="GU197" s="43"/>
      <c r="GV197" s="43"/>
      <c r="GW197" s="43"/>
      <c r="GX197" s="44"/>
      <c r="GY197" s="41"/>
      <c r="GZ197" s="45"/>
      <c r="HA197" s="45"/>
      <c r="HB197" s="45"/>
      <c r="HC197" s="45"/>
      <c r="HD197" s="41"/>
      <c r="HE197" s="46"/>
      <c r="HF197" s="46"/>
      <c r="HG197" s="46"/>
      <c r="HH197" s="19"/>
      <c r="HI197" s="41"/>
      <c r="HJ197" s="18"/>
      <c r="HK197" s="47"/>
      <c r="HL197" s="41"/>
      <c r="HP197" s="41"/>
      <c r="HQ197" s="41"/>
      <c r="HR197" s="41"/>
      <c r="HW197" s="41"/>
      <c r="IB197" s="41"/>
      <c r="IC197" s="43"/>
      <c r="ID197" s="43"/>
      <c r="IE197" s="43"/>
      <c r="IF197" s="44"/>
      <c r="IG197" s="41"/>
      <c r="IH197" s="45"/>
      <c r="II197" s="45"/>
      <c r="IJ197" s="45"/>
      <c r="IK197" s="45"/>
      <c r="IL197" s="41"/>
      <c r="IM197" s="46"/>
      <c r="IN197" s="46"/>
      <c r="IO197" s="46"/>
      <c r="IP197" s="19"/>
      <c r="IQ197" s="41"/>
      <c r="IR197" s="18"/>
      <c r="IS197" s="47"/>
      <c r="IT197" s="41"/>
    </row>
    <row r="198" spans="1:254" s="42" customFormat="1" ht="12.75">
      <c r="A198" s="20" t="s">
        <v>570</v>
      </c>
      <c r="B198" s="20"/>
      <c r="C198" s="21"/>
      <c r="D198" s="22">
        <f>IF(MOD(SUM($M198+$T198+$AA198+$AH198+$AO198+$AV198),1)&gt;=0.6,INT(SUM($M198+$T198+$AA198+$AH198+$AO198+$AV198))+1+MOD(SUM($M198+$T198+$AA198+$AH198+$AO198+$AV198),1)-0.6,SUM($M198+$T198+$AA198+$AH198+$AO198+$AV198))</f>
        <v>23</v>
      </c>
      <c r="E198" s="23">
        <f>$N198+$U198+$AB198+$AI198+$AP198+$AW198</f>
        <v>3</v>
      </c>
      <c r="F198" s="24">
        <f>$O198+$V198+$AC198+$AJ198+$AQ198+$AX198</f>
        <v>71</v>
      </c>
      <c r="G198" s="23">
        <f>$P198+$W198+$AD198+$AK198+$AR198+$AY198</f>
        <v>6</v>
      </c>
      <c r="H198" s="23">
        <f>$Q198+X198+AE198+AL198+AS198+AZ198</f>
        <v>1</v>
      </c>
      <c r="I198" s="25" t="s">
        <v>571</v>
      </c>
      <c r="J198" s="22">
        <f>IF(G198&lt;&gt;0,F198/G198,"")</f>
        <v>11.833333333333334</v>
      </c>
      <c r="K198" s="22">
        <f>IF(D198&lt;&gt;0,F198/D198,"")</f>
        <v>3.0869565217391304</v>
      </c>
      <c r="L198" s="22">
        <f>IF(G198&lt;&gt;0,(INT(D198)*6+(10*(D198-INT(D198))))/G198,"")</f>
        <v>23</v>
      </c>
      <c r="M198" s="26"/>
      <c r="N198" s="26"/>
      <c r="O198" s="26"/>
      <c r="P198" s="26"/>
      <c r="Q198" s="26"/>
      <c r="R198" s="26"/>
      <c r="S198" s="28">
        <f>IF(P198&lt;&gt;0,O198/P198,"")</f>
      </c>
      <c r="T198" s="29">
        <v>8</v>
      </c>
      <c r="U198" s="29">
        <v>1</v>
      </c>
      <c r="V198" s="29">
        <v>35</v>
      </c>
      <c r="W198" s="29">
        <v>1</v>
      </c>
      <c r="X198" s="29"/>
      <c r="Y198" s="30" t="s">
        <v>572</v>
      </c>
      <c r="Z198" s="31">
        <f>IF(W198&lt;&gt;0,V198/W198,"")</f>
        <v>35</v>
      </c>
      <c r="AA198" s="32">
        <v>15</v>
      </c>
      <c r="AB198" s="32">
        <v>2</v>
      </c>
      <c r="AC198" s="32">
        <v>36</v>
      </c>
      <c r="AD198" s="33">
        <v>5</v>
      </c>
      <c r="AE198" s="33">
        <v>1</v>
      </c>
      <c r="AF198" s="33" t="s">
        <v>571</v>
      </c>
      <c r="AG198" s="28">
        <f>IF(AD198&lt;&gt;0,AC198/AD198,"")</f>
        <v>7.2</v>
      </c>
      <c r="AH198" s="34"/>
      <c r="AI198" s="34"/>
      <c r="AJ198" s="34"/>
      <c r="AK198" s="34"/>
      <c r="AL198" s="34"/>
      <c r="AM198" s="34"/>
      <c r="AN198" s="35">
        <f>IF(AK198&lt;&gt;0,AJ198/AK198,"")</f>
      </c>
      <c r="AO198" s="36"/>
      <c r="AP198" s="36"/>
      <c r="AQ198" s="36"/>
      <c r="AR198" s="36"/>
      <c r="AS198" s="36"/>
      <c r="AT198" s="36"/>
      <c r="AU198" s="37">
        <f>IF(AR198&lt;&gt;0,AQ198/AR198,"")</f>
      </c>
      <c r="AV198" s="38"/>
      <c r="AW198" s="38"/>
      <c r="AX198" s="39"/>
      <c r="AY198" s="40"/>
      <c r="AZ198" s="40"/>
      <c r="BA198" s="40"/>
      <c r="BB198" s="39">
        <f>IF(AY198&lt;&gt;0,AX198/AY198,"")</f>
      </c>
      <c r="BC198" s="41"/>
      <c r="BD198" s="41"/>
      <c r="BI198" s="41"/>
      <c r="BN198" s="41"/>
      <c r="BO198" s="43"/>
      <c r="BP198" s="43"/>
      <c r="BQ198" s="43"/>
      <c r="BR198" s="44"/>
      <c r="BS198" s="41"/>
      <c r="BT198" s="45"/>
      <c r="BU198" s="45"/>
      <c r="BV198" s="45"/>
      <c r="BW198" s="45"/>
      <c r="BX198" s="41"/>
      <c r="BY198" s="46"/>
      <c r="BZ198" s="46"/>
      <c r="CA198" s="46"/>
      <c r="CB198" s="19"/>
      <c r="CC198" s="41"/>
      <c r="CD198" s="18"/>
      <c r="CE198" s="47"/>
      <c r="CF198" s="41"/>
      <c r="CJ198" s="41"/>
      <c r="CK198" s="41"/>
      <c r="CL198" s="41"/>
      <c r="CQ198" s="41"/>
      <c r="CV198" s="41"/>
      <c r="CW198" s="43"/>
      <c r="CX198" s="43"/>
      <c r="CY198" s="43"/>
      <c r="CZ198" s="44"/>
      <c r="DA198" s="41"/>
      <c r="DB198" s="45"/>
      <c r="DC198" s="45"/>
      <c r="DD198" s="45"/>
      <c r="DE198" s="45"/>
      <c r="DF198" s="41"/>
      <c r="DG198" s="46"/>
      <c r="DH198" s="46"/>
      <c r="DI198" s="46"/>
      <c r="DJ198" s="19"/>
      <c r="DK198" s="41"/>
      <c r="DL198" s="18"/>
      <c r="DM198" s="47"/>
      <c r="DN198" s="41"/>
      <c r="DR198" s="41"/>
      <c r="DS198" s="41"/>
      <c r="DT198" s="41"/>
      <c r="DY198" s="41"/>
      <c r="ED198" s="41"/>
      <c r="EE198" s="43"/>
      <c r="EF198" s="43"/>
      <c r="EG198" s="43"/>
      <c r="EH198" s="44"/>
      <c r="EI198" s="41"/>
      <c r="EJ198" s="45"/>
      <c r="EK198" s="45"/>
      <c r="EL198" s="45"/>
      <c r="EM198" s="45"/>
      <c r="EN198" s="41"/>
      <c r="EO198" s="46"/>
      <c r="EP198" s="46"/>
      <c r="EQ198" s="46"/>
      <c r="ER198" s="19"/>
      <c r="ES198" s="41"/>
      <c r="ET198" s="18"/>
      <c r="EU198" s="47"/>
      <c r="EV198" s="41"/>
      <c r="EZ198" s="41"/>
      <c r="FA198" s="41"/>
      <c r="FB198" s="41"/>
      <c r="FG198" s="41"/>
      <c r="FL198" s="41"/>
      <c r="FM198" s="43"/>
      <c r="FN198" s="43"/>
      <c r="FO198" s="43"/>
      <c r="FP198" s="44"/>
      <c r="FQ198" s="41"/>
      <c r="FR198" s="45"/>
      <c r="FS198" s="45"/>
      <c r="FT198" s="45"/>
      <c r="FU198" s="45"/>
      <c r="FV198" s="41"/>
      <c r="FW198" s="46"/>
      <c r="FX198" s="46"/>
      <c r="FY198" s="46"/>
      <c r="FZ198" s="19"/>
      <c r="GA198" s="41"/>
      <c r="GB198" s="18"/>
      <c r="GC198" s="47"/>
      <c r="GD198" s="41"/>
      <c r="GH198" s="41"/>
      <c r="GI198" s="41"/>
      <c r="GJ198" s="41"/>
      <c r="GO198" s="41"/>
      <c r="GT198" s="41"/>
      <c r="GU198" s="43"/>
      <c r="GV198" s="43"/>
      <c r="GW198" s="43"/>
      <c r="GX198" s="44"/>
      <c r="GY198" s="41"/>
      <c r="GZ198" s="45"/>
      <c r="HA198" s="45"/>
      <c r="HB198" s="45"/>
      <c r="HC198" s="45"/>
      <c r="HD198" s="41"/>
      <c r="HE198" s="46"/>
      <c r="HF198" s="46"/>
      <c r="HG198" s="46"/>
      <c r="HH198" s="19"/>
      <c r="HI198" s="41"/>
      <c r="HJ198" s="18"/>
      <c r="HK198" s="47"/>
      <c r="HL198" s="41"/>
      <c r="HP198" s="41"/>
      <c r="HQ198" s="41"/>
      <c r="HR198" s="41"/>
      <c r="HW198" s="41"/>
      <c r="IB198" s="41"/>
      <c r="IC198" s="43"/>
      <c r="ID198" s="43"/>
      <c r="IE198" s="43"/>
      <c r="IF198" s="44"/>
      <c r="IG198" s="41"/>
      <c r="IH198" s="45"/>
      <c r="II198" s="45"/>
      <c r="IJ198" s="45"/>
      <c r="IK198" s="45"/>
      <c r="IL198" s="41"/>
      <c r="IM198" s="46"/>
      <c r="IN198" s="46"/>
      <c r="IO198" s="46"/>
      <c r="IP198" s="19"/>
      <c r="IQ198" s="41"/>
      <c r="IR198" s="18"/>
      <c r="IS198" s="47"/>
      <c r="IT198" s="41"/>
    </row>
    <row r="199" spans="1:254" s="42" customFormat="1" ht="12.75">
      <c r="A199" s="20" t="s">
        <v>573</v>
      </c>
      <c r="B199" s="20"/>
      <c r="C199" s="21"/>
      <c r="D199" s="22">
        <f>IF(MOD(SUM($M199+$T199+$AA199+$AH199+$AO199+$AV199),1)&gt;=0.6,INT(SUM($M199+$T199+$AA199+$AH199+$AO199+$AV199))+1+MOD(SUM($M199+$T199+$AA199+$AH199+$AO199+$AV199),1)-0.6,SUM($M199+$T199+$AA199+$AH199+$AO199+$AV199))</f>
        <v>7.3</v>
      </c>
      <c r="E199" s="23">
        <f>$N199+$U199+$AB199+$AI199+$AP199+$AW199</f>
        <v>1</v>
      </c>
      <c r="F199" s="24">
        <f>$O199+$V199+$AC199+$AJ199+$AQ199+$AX199</f>
        <v>38</v>
      </c>
      <c r="G199" s="23">
        <f>$P199+$W199+$AD199+$AK199+$AR199+$AY199</f>
        <v>2</v>
      </c>
      <c r="H199" s="23">
        <f>$Q199+X199+AE199+AL199+AS199+AZ199</f>
        <v>0</v>
      </c>
      <c r="I199" s="25" t="s">
        <v>574</v>
      </c>
      <c r="J199" s="22">
        <f>IF(G199&lt;&gt;0,F199/G199,"")</f>
        <v>19</v>
      </c>
      <c r="K199" s="22">
        <f>IF(D199&lt;&gt;0,F199/D199,"")</f>
        <v>5.205479452054795</v>
      </c>
      <c r="L199" s="22">
        <f>IF(G199&lt;&gt;0,(INT(D199)*6+(10*(D199-INT(D199))))/G199,"")</f>
        <v>22.5</v>
      </c>
      <c r="M199" s="26"/>
      <c r="N199" s="26"/>
      <c r="O199" s="26"/>
      <c r="P199" s="26"/>
      <c r="Q199" s="26"/>
      <c r="R199" s="26"/>
      <c r="S199" s="28">
        <f>IF(P199&lt;&gt;0,O199/P199,"")</f>
      </c>
      <c r="T199" s="29"/>
      <c r="U199" s="29"/>
      <c r="V199" s="29"/>
      <c r="W199" s="29"/>
      <c r="X199" s="29"/>
      <c r="Y199" s="29"/>
      <c r="Z199" s="31">
        <f>IF(W199&lt;&gt;0,V199/W199,"")</f>
      </c>
      <c r="AA199" s="32"/>
      <c r="AB199" s="32"/>
      <c r="AC199" s="32"/>
      <c r="AD199" s="33"/>
      <c r="AE199" s="33"/>
      <c r="AF199" s="33"/>
      <c r="AG199" s="28">
        <f>IF(AD199&lt;&gt;0,AC199/AD199,"")</f>
      </c>
      <c r="AH199" s="34">
        <v>7.3</v>
      </c>
      <c r="AI199" s="34">
        <v>1</v>
      </c>
      <c r="AJ199" s="34">
        <v>38</v>
      </c>
      <c r="AK199" s="34">
        <v>2</v>
      </c>
      <c r="AL199" s="34"/>
      <c r="AM199" s="34" t="s">
        <v>574</v>
      </c>
      <c r="AN199" s="35">
        <f>IF(AK199&lt;&gt;0,AJ199/AK199,"")</f>
        <v>19</v>
      </c>
      <c r="AO199" s="36"/>
      <c r="AP199" s="36"/>
      <c r="AQ199" s="36"/>
      <c r="AR199" s="36"/>
      <c r="AS199" s="36"/>
      <c r="AT199" s="36"/>
      <c r="AU199" s="37">
        <f>IF(AR199&lt;&gt;0,AQ199/AR199,"")</f>
      </c>
      <c r="AV199" s="38"/>
      <c r="AW199" s="38"/>
      <c r="AX199" s="39"/>
      <c r="AY199" s="40"/>
      <c r="AZ199" s="40"/>
      <c r="BA199" s="40"/>
      <c r="BB199" s="39">
        <f>IF(AY199&lt;&gt;0,AX199/AY199,"")</f>
      </c>
      <c r="BC199" s="41"/>
      <c r="BD199" s="41"/>
      <c r="BI199" s="41"/>
      <c r="BN199" s="41"/>
      <c r="BO199" s="43"/>
      <c r="BP199" s="43"/>
      <c r="BQ199" s="43"/>
      <c r="BR199" s="44"/>
      <c r="BS199" s="41"/>
      <c r="BT199" s="45"/>
      <c r="BU199" s="45"/>
      <c r="BV199" s="45"/>
      <c r="BW199" s="45"/>
      <c r="BX199" s="41"/>
      <c r="BY199" s="46"/>
      <c r="BZ199" s="46"/>
      <c r="CA199" s="46"/>
      <c r="CB199" s="19"/>
      <c r="CC199" s="41"/>
      <c r="CD199" s="18"/>
      <c r="CE199" s="47"/>
      <c r="CF199" s="41"/>
      <c r="CJ199" s="41"/>
      <c r="CK199" s="41"/>
      <c r="CL199" s="41"/>
      <c r="CQ199" s="41"/>
      <c r="CV199" s="41"/>
      <c r="CW199" s="43"/>
      <c r="CX199" s="43"/>
      <c r="CY199" s="43"/>
      <c r="CZ199" s="44"/>
      <c r="DA199" s="41"/>
      <c r="DB199" s="45"/>
      <c r="DC199" s="45"/>
      <c r="DD199" s="45"/>
      <c r="DE199" s="45"/>
      <c r="DF199" s="41"/>
      <c r="DG199" s="46"/>
      <c r="DH199" s="46"/>
      <c r="DI199" s="46"/>
      <c r="DJ199" s="19"/>
      <c r="DK199" s="41"/>
      <c r="DL199" s="18"/>
      <c r="DM199" s="47"/>
      <c r="DN199" s="41"/>
      <c r="DR199" s="41"/>
      <c r="DS199" s="41"/>
      <c r="DT199" s="41"/>
      <c r="DY199" s="41"/>
      <c r="ED199" s="41"/>
      <c r="EE199" s="43"/>
      <c r="EF199" s="43"/>
      <c r="EG199" s="43"/>
      <c r="EH199" s="44"/>
      <c r="EI199" s="41"/>
      <c r="EJ199" s="45"/>
      <c r="EK199" s="45"/>
      <c r="EL199" s="45"/>
      <c r="EM199" s="45"/>
      <c r="EN199" s="41"/>
      <c r="EO199" s="46"/>
      <c r="EP199" s="46"/>
      <c r="EQ199" s="46"/>
      <c r="ER199" s="19"/>
      <c r="ES199" s="41"/>
      <c r="ET199" s="18"/>
      <c r="EU199" s="47"/>
      <c r="EV199" s="41"/>
      <c r="EZ199" s="41"/>
      <c r="FA199" s="41"/>
      <c r="FB199" s="41"/>
      <c r="FG199" s="41"/>
      <c r="FL199" s="41"/>
      <c r="FM199" s="43"/>
      <c r="FN199" s="43"/>
      <c r="FO199" s="43"/>
      <c r="FP199" s="44"/>
      <c r="FQ199" s="41"/>
      <c r="FR199" s="45"/>
      <c r="FS199" s="45"/>
      <c r="FT199" s="45"/>
      <c r="FU199" s="45"/>
      <c r="FV199" s="41"/>
      <c r="FW199" s="46"/>
      <c r="FX199" s="46"/>
      <c r="FY199" s="46"/>
      <c r="FZ199" s="19"/>
      <c r="GA199" s="41"/>
      <c r="GB199" s="18"/>
      <c r="GC199" s="47"/>
      <c r="GD199" s="41"/>
      <c r="GH199" s="41"/>
      <c r="GI199" s="41"/>
      <c r="GJ199" s="41"/>
      <c r="GO199" s="41"/>
      <c r="GT199" s="41"/>
      <c r="GU199" s="43"/>
      <c r="GV199" s="43"/>
      <c r="GW199" s="43"/>
      <c r="GX199" s="44"/>
      <c r="GY199" s="41"/>
      <c r="GZ199" s="45"/>
      <c r="HA199" s="45"/>
      <c r="HB199" s="45"/>
      <c r="HC199" s="45"/>
      <c r="HD199" s="41"/>
      <c r="HE199" s="46"/>
      <c r="HF199" s="46"/>
      <c r="HG199" s="46"/>
      <c r="HH199" s="19"/>
      <c r="HI199" s="41"/>
      <c r="HJ199" s="18"/>
      <c r="HK199" s="47"/>
      <c r="HL199" s="41"/>
      <c r="HP199" s="41"/>
      <c r="HQ199" s="41"/>
      <c r="HR199" s="41"/>
      <c r="HW199" s="41"/>
      <c r="IB199" s="41"/>
      <c r="IC199" s="43"/>
      <c r="ID199" s="43"/>
      <c r="IE199" s="43"/>
      <c r="IF199" s="44"/>
      <c r="IG199" s="41"/>
      <c r="IH199" s="45"/>
      <c r="II199" s="45"/>
      <c r="IJ199" s="45"/>
      <c r="IK199" s="45"/>
      <c r="IL199" s="41"/>
      <c r="IM199" s="46"/>
      <c r="IN199" s="46"/>
      <c r="IO199" s="46"/>
      <c r="IP199" s="19"/>
      <c r="IQ199" s="41"/>
      <c r="IR199" s="18"/>
      <c r="IS199" s="47"/>
      <c r="IT199" s="41"/>
    </row>
    <row r="200" spans="1:254" s="42" customFormat="1" ht="12.75">
      <c r="A200" s="20" t="s">
        <v>575</v>
      </c>
      <c r="B200" s="20"/>
      <c r="C200" s="21"/>
      <c r="D200" s="22">
        <f>IF(MOD(SUM($M200+$T200+$AA200+$AH200+$AO200+$AV200),1)&gt;=0.6,INT(SUM($M200+$T200+$AA200+$AH200+$AO200+$AV200))+1+MOD(SUM($M200+$T200+$AA200+$AH200+$AO200+$AV200),1)-0.6,SUM($M200+$T200+$AA200+$AH200+$AO200+$AV200))</f>
        <v>3</v>
      </c>
      <c r="E200" s="23">
        <f>$N200+$U200+$AB200+$AI200+$AP200+$AW200</f>
        <v>0</v>
      </c>
      <c r="F200" s="24">
        <f>$O200+$V200+$AC200+$AJ200+$AQ200+$AX200</f>
        <v>13</v>
      </c>
      <c r="G200" s="23">
        <f>$P200+$W200+$AD200+$AK200+$AR200+$AY200</f>
        <v>0</v>
      </c>
      <c r="H200" s="23">
        <f>$Q200+X200+AE200+AL200+AS200+AZ200</f>
        <v>0</v>
      </c>
      <c r="I200" s="25" t="s">
        <v>576</v>
      </c>
      <c r="J200" s="22">
        <f>IF(G200&lt;&gt;0,F200/G200,"")</f>
      </c>
      <c r="K200" s="22">
        <f>IF(D200&lt;&gt;0,F200/D200,"")</f>
        <v>4.333333333333333</v>
      </c>
      <c r="L200" s="22">
        <f>IF(G200&lt;&gt;0,(INT(D200)*6+(10*(D200-INT(D200))))/G200,"")</f>
      </c>
      <c r="M200" s="26"/>
      <c r="N200" s="26"/>
      <c r="O200" s="26"/>
      <c r="P200" s="26"/>
      <c r="Q200" s="26"/>
      <c r="R200" s="26"/>
      <c r="S200" s="28">
        <f>IF(P200&lt;&gt;0,O200/P200,"")</f>
      </c>
      <c r="T200" s="29"/>
      <c r="U200" s="29"/>
      <c r="V200" s="29"/>
      <c r="W200" s="29"/>
      <c r="X200" s="29"/>
      <c r="Y200" s="29"/>
      <c r="Z200" s="31">
        <f>IF(W200&lt;&gt;0,V200/W200,"")</f>
      </c>
      <c r="AA200" s="32">
        <v>3</v>
      </c>
      <c r="AB200" s="32">
        <v>0</v>
      </c>
      <c r="AC200" s="32">
        <v>13</v>
      </c>
      <c r="AD200" s="33">
        <v>0</v>
      </c>
      <c r="AE200" s="33"/>
      <c r="AF200" s="33" t="s">
        <v>576</v>
      </c>
      <c r="AG200" s="28">
        <f>IF(AD200&lt;&gt;0,AC200/AD200,"")</f>
      </c>
      <c r="AH200" s="34"/>
      <c r="AI200" s="34"/>
      <c r="AJ200" s="34"/>
      <c r="AK200" s="34"/>
      <c r="AL200" s="34"/>
      <c r="AM200" s="34"/>
      <c r="AN200" s="35">
        <f>IF(AK200&lt;&gt;0,AJ200/AK200,"")</f>
      </c>
      <c r="AO200" s="36"/>
      <c r="AP200" s="36"/>
      <c r="AQ200" s="36"/>
      <c r="AR200" s="36"/>
      <c r="AS200" s="36"/>
      <c r="AT200" s="36"/>
      <c r="AU200" s="37">
        <f>IF(AR200&lt;&gt;0,AQ200/AR200,"")</f>
      </c>
      <c r="AV200" s="38"/>
      <c r="AW200" s="38"/>
      <c r="AX200" s="39"/>
      <c r="AY200" s="40"/>
      <c r="AZ200" s="40"/>
      <c r="BA200" s="40"/>
      <c r="BB200" s="39">
        <f>IF(AY200&lt;&gt;0,AX200/AY200,"")</f>
      </c>
      <c r="BC200" s="41"/>
      <c r="BD200" s="41"/>
      <c r="BI200" s="41"/>
      <c r="BN200" s="41"/>
      <c r="BO200" s="43"/>
      <c r="BP200" s="43"/>
      <c r="BQ200" s="43"/>
      <c r="BR200" s="44"/>
      <c r="BS200" s="41"/>
      <c r="BT200" s="45"/>
      <c r="BU200" s="45"/>
      <c r="BV200" s="45"/>
      <c r="BW200" s="45"/>
      <c r="BX200" s="41"/>
      <c r="BY200" s="46"/>
      <c r="BZ200" s="46"/>
      <c r="CA200" s="46"/>
      <c r="CB200" s="19"/>
      <c r="CC200" s="41"/>
      <c r="CD200" s="18"/>
      <c r="CE200" s="47"/>
      <c r="CF200" s="41"/>
      <c r="CJ200" s="41"/>
      <c r="CK200" s="41"/>
      <c r="CL200" s="41"/>
      <c r="CQ200" s="41"/>
      <c r="CV200" s="41"/>
      <c r="CW200" s="43"/>
      <c r="CX200" s="43"/>
      <c r="CY200" s="43"/>
      <c r="CZ200" s="44"/>
      <c r="DA200" s="41"/>
      <c r="DB200" s="45"/>
      <c r="DC200" s="45"/>
      <c r="DD200" s="45"/>
      <c r="DE200" s="45"/>
      <c r="DF200" s="41"/>
      <c r="DG200" s="46"/>
      <c r="DH200" s="46"/>
      <c r="DI200" s="46"/>
      <c r="DJ200" s="19"/>
      <c r="DK200" s="41"/>
      <c r="DL200" s="18"/>
      <c r="DM200" s="47"/>
      <c r="DN200" s="41"/>
      <c r="DR200" s="41"/>
      <c r="DS200" s="41"/>
      <c r="DT200" s="41"/>
      <c r="DY200" s="41"/>
      <c r="ED200" s="41"/>
      <c r="EE200" s="43"/>
      <c r="EF200" s="43"/>
      <c r="EG200" s="43"/>
      <c r="EH200" s="44"/>
      <c r="EI200" s="41"/>
      <c r="EJ200" s="45"/>
      <c r="EK200" s="45"/>
      <c r="EL200" s="45"/>
      <c r="EM200" s="45"/>
      <c r="EN200" s="41"/>
      <c r="EO200" s="46"/>
      <c r="EP200" s="46"/>
      <c r="EQ200" s="46"/>
      <c r="ER200" s="19"/>
      <c r="ES200" s="41"/>
      <c r="ET200" s="18"/>
      <c r="EU200" s="47"/>
      <c r="EV200" s="41"/>
      <c r="EZ200" s="41"/>
      <c r="FA200" s="41"/>
      <c r="FB200" s="41"/>
      <c r="FG200" s="41"/>
      <c r="FL200" s="41"/>
      <c r="FM200" s="43"/>
      <c r="FN200" s="43"/>
      <c r="FO200" s="43"/>
      <c r="FP200" s="44"/>
      <c r="FQ200" s="41"/>
      <c r="FR200" s="45"/>
      <c r="FS200" s="45"/>
      <c r="FT200" s="45"/>
      <c r="FU200" s="45"/>
      <c r="FV200" s="41"/>
      <c r="FW200" s="46"/>
      <c r="FX200" s="46"/>
      <c r="FY200" s="46"/>
      <c r="FZ200" s="19"/>
      <c r="GA200" s="41"/>
      <c r="GB200" s="18"/>
      <c r="GC200" s="47"/>
      <c r="GD200" s="41"/>
      <c r="GH200" s="41"/>
      <c r="GI200" s="41"/>
      <c r="GJ200" s="41"/>
      <c r="GO200" s="41"/>
      <c r="GT200" s="41"/>
      <c r="GU200" s="43"/>
      <c r="GV200" s="43"/>
      <c r="GW200" s="43"/>
      <c r="GX200" s="44"/>
      <c r="GY200" s="41"/>
      <c r="GZ200" s="45"/>
      <c r="HA200" s="45"/>
      <c r="HB200" s="45"/>
      <c r="HC200" s="45"/>
      <c r="HD200" s="41"/>
      <c r="HE200" s="46"/>
      <c r="HF200" s="46"/>
      <c r="HG200" s="46"/>
      <c r="HH200" s="19"/>
      <c r="HI200" s="41"/>
      <c r="HJ200" s="18"/>
      <c r="HK200" s="47"/>
      <c r="HL200" s="41"/>
      <c r="HP200" s="41"/>
      <c r="HQ200" s="41"/>
      <c r="HR200" s="41"/>
      <c r="HW200" s="41"/>
      <c r="IB200" s="41"/>
      <c r="IC200" s="43"/>
      <c r="ID200" s="43"/>
      <c r="IE200" s="43"/>
      <c r="IF200" s="44"/>
      <c r="IG200" s="41"/>
      <c r="IH200" s="45"/>
      <c r="II200" s="45"/>
      <c r="IJ200" s="45"/>
      <c r="IK200" s="45"/>
      <c r="IL200" s="41"/>
      <c r="IM200" s="46"/>
      <c r="IN200" s="46"/>
      <c r="IO200" s="46"/>
      <c r="IP200" s="19"/>
      <c r="IQ200" s="41"/>
      <c r="IR200" s="18"/>
      <c r="IS200" s="47"/>
      <c r="IT200" s="41"/>
    </row>
    <row r="201" spans="1:254" s="42" customFormat="1" ht="12.75">
      <c r="A201" s="20" t="s">
        <v>577</v>
      </c>
      <c r="B201" s="20"/>
      <c r="C201" s="21"/>
      <c r="D201" s="22">
        <f>IF(MOD(SUM($M201+$T201+$AA201+$AH201+$AO201+$AV201),1)&gt;=0.6,INT(SUM($M201+$T201+$AA201+$AH201+$AO201+$AV201))+1+MOD(SUM($M201+$T201+$AA201+$AH201+$AO201+$AV201),1)-0.6,SUM($M201+$T201+$AA201+$AH201+$AO201+$AV201))</f>
        <v>109.00000000000001</v>
      </c>
      <c r="E201" s="23">
        <f>$N201+$U201+$AB201+$AI201+$AP201+$AW201</f>
        <v>11</v>
      </c>
      <c r="F201" s="24">
        <f>$O201+$V201+$AC201+$AJ201+$AQ201+$AX201</f>
        <v>525</v>
      </c>
      <c r="G201" s="23">
        <f>$P201+$W201+$AD201+$AK201+$AR201+$AY201</f>
        <v>28</v>
      </c>
      <c r="H201" s="23">
        <f>$Q201+X201+AE201+AL201+AS201+AZ201</f>
        <v>0</v>
      </c>
      <c r="I201" s="25" t="s">
        <v>578</v>
      </c>
      <c r="J201" s="22">
        <f>IF(G201&lt;&gt;0,F201/G201,"")</f>
        <v>18.75</v>
      </c>
      <c r="K201" s="22">
        <f>IF(D201&lt;&gt;0,F201/D201,"")</f>
        <v>4.816513761467889</v>
      </c>
      <c r="L201" s="22">
        <f>IF(G201&lt;&gt;0,(INT(D201)*6+(10*(D201-INT(D201))))/G201,"")</f>
        <v>23.357142857142858</v>
      </c>
      <c r="M201" s="26"/>
      <c r="N201" s="26"/>
      <c r="O201" s="26"/>
      <c r="P201" s="26"/>
      <c r="Q201" s="26"/>
      <c r="R201" s="26"/>
      <c r="S201" s="28">
        <f>IF(P201&lt;&gt;0,O201/P201,"")</f>
      </c>
      <c r="T201" s="29">
        <v>11</v>
      </c>
      <c r="U201" s="29">
        <v>0</v>
      </c>
      <c r="V201" s="29">
        <v>59</v>
      </c>
      <c r="W201" s="29">
        <v>0</v>
      </c>
      <c r="X201" s="29"/>
      <c r="Y201" s="30" t="s">
        <v>579</v>
      </c>
      <c r="Z201" s="31">
        <f>IF(W201&lt;&gt;0,V201/W201,"")</f>
      </c>
      <c r="AA201" s="32">
        <v>52.4</v>
      </c>
      <c r="AB201" s="32">
        <v>8</v>
      </c>
      <c r="AC201" s="32">
        <v>210</v>
      </c>
      <c r="AD201" s="33">
        <v>11</v>
      </c>
      <c r="AE201" s="33"/>
      <c r="AF201" s="33" t="s">
        <v>580</v>
      </c>
      <c r="AG201" s="28">
        <f>IF(AD201&lt;&gt;0,AC201/AD201,"")</f>
        <v>19.09090909090909</v>
      </c>
      <c r="AH201" s="34">
        <v>37</v>
      </c>
      <c r="AI201" s="34">
        <v>2</v>
      </c>
      <c r="AJ201" s="34">
        <v>213</v>
      </c>
      <c r="AK201" s="34">
        <v>14</v>
      </c>
      <c r="AL201" s="34"/>
      <c r="AM201" s="34" t="s">
        <v>578</v>
      </c>
      <c r="AN201" s="35">
        <f>IF(AK201&lt;&gt;0,AJ201/AK201,"")</f>
        <v>15.214285714285714</v>
      </c>
      <c r="AO201" s="36">
        <v>8.2</v>
      </c>
      <c r="AP201" s="36">
        <v>1</v>
      </c>
      <c r="AQ201" s="36">
        <v>43</v>
      </c>
      <c r="AR201" s="36">
        <v>3</v>
      </c>
      <c r="AS201" s="36"/>
      <c r="AT201" s="48" t="s">
        <v>581</v>
      </c>
      <c r="AU201" s="37">
        <f>IF(AR201&lt;&gt;0,AQ201/AR201,"")</f>
        <v>14.333333333333334</v>
      </c>
      <c r="AV201" s="38"/>
      <c r="AW201" s="38"/>
      <c r="AX201" s="39"/>
      <c r="AY201" s="40"/>
      <c r="AZ201" s="40"/>
      <c r="BA201" s="40"/>
      <c r="BB201" s="39">
        <f>IF(AY201&lt;&gt;0,AX201/AY201,"")</f>
      </c>
      <c r="BC201" s="41"/>
      <c r="BD201" s="41"/>
      <c r="BI201" s="41"/>
      <c r="BN201" s="41"/>
      <c r="BO201" s="43"/>
      <c r="BP201" s="43"/>
      <c r="BQ201" s="43"/>
      <c r="BR201" s="44"/>
      <c r="BS201" s="41"/>
      <c r="BT201" s="45"/>
      <c r="BU201" s="45"/>
      <c r="BV201" s="45"/>
      <c r="BW201" s="45"/>
      <c r="BX201" s="41"/>
      <c r="BY201" s="46"/>
      <c r="BZ201" s="46"/>
      <c r="CA201" s="46"/>
      <c r="CB201" s="19"/>
      <c r="CC201" s="41"/>
      <c r="CD201" s="18"/>
      <c r="CE201" s="47"/>
      <c r="CF201" s="41"/>
      <c r="CJ201" s="41"/>
      <c r="CK201" s="41"/>
      <c r="CL201" s="41"/>
      <c r="CQ201" s="41"/>
      <c r="CV201" s="41"/>
      <c r="CW201" s="43"/>
      <c r="CX201" s="43"/>
      <c r="CY201" s="43"/>
      <c r="CZ201" s="44"/>
      <c r="DA201" s="41"/>
      <c r="DB201" s="45"/>
      <c r="DC201" s="45"/>
      <c r="DD201" s="45"/>
      <c r="DE201" s="45"/>
      <c r="DF201" s="41"/>
      <c r="DG201" s="46"/>
      <c r="DH201" s="46"/>
      <c r="DI201" s="46"/>
      <c r="DJ201" s="19"/>
      <c r="DK201" s="41"/>
      <c r="DL201" s="18"/>
      <c r="DM201" s="47"/>
      <c r="DN201" s="41"/>
      <c r="DR201" s="41"/>
      <c r="DS201" s="41"/>
      <c r="DT201" s="41"/>
      <c r="DY201" s="41"/>
      <c r="ED201" s="41"/>
      <c r="EE201" s="43"/>
      <c r="EF201" s="43"/>
      <c r="EG201" s="43"/>
      <c r="EH201" s="44"/>
      <c r="EI201" s="41"/>
      <c r="EJ201" s="45"/>
      <c r="EK201" s="45"/>
      <c r="EL201" s="45"/>
      <c r="EM201" s="45"/>
      <c r="EN201" s="41"/>
      <c r="EO201" s="46"/>
      <c r="EP201" s="46"/>
      <c r="EQ201" s="46"/>
      <c r="ER201" s="19"/>
      <c r="ES201" s="41"/>
      <c r="ET201" s="18"/>
      <c r="EU201" s="47"/>
      <c r="EV201" s="41"/>
      <c r="EZ201" s="41"/>
      <c r="FA201" s="41"/>
      <c r="FB201" s="41"/>
      <c r="FG201" s="41"/>
      <c r="FL201" s="41"/>
      <c r="FM201" s="43"/>
      <c r="FN201" s="43"/>
      <c r="FO201" s="43"/>
      <c r="FP201" s="44"/>
      <c r="FQ201" s="41"/>
      <c r="FR201" s="45"/>
      <c r="FS201" s="45"/>
      <c r="FT201" s="45"/>
      <c r="FU201" s="45"/>
      <c r="FV201" s="41"/>
      <c r="FW201" s="46"/>
      <c r="FX201" s="46"/>
      <c r="FY201" s="46"/>
      <c r="FZ201" s="19"/>
      <c r="GA201" s="41"/>
      <c r="GB201" s="18"/>
      <c r="GC201" s="47"/>
      <c r="GD201" s="41"/>
      <c r="GH201" s="41"/>
      <c r="GI201" s="41"/>
      <c r="GJ201" s="41"/>
      <c r="GO201" s="41"/>
      <c r="GT201" s="41"/>
      <c r="GU201" s="43"/>
      <c r="GV201" s="43"/>
      <c r="GW201" s="43"/>
      <c r="GX201" s="44"/>
      <c r="GY201" s="41"/>
      <c r="GZ201" s="45"/>
      <c r="HA201" s="45"/>
      <c r="HB201" s="45"/>
      <c r="HC201" s="45"/>
      <c r="HD201" s="41"/>
      <c r="HE201" s="46"/>
      <c r="HF201" s="46"/>
      <c r="HG201" s="46"/>
      <c r="HH201" s="19"/>
      <c r="HI201" s="41"/>
      <c r="HJ201" s="18"/>
      <c r="HK201" s="47"/>
      <c r="HL201" s="41"/>
      <c r="HP201" s="41"/>
      <c r="HQ201" s="41"/>
      <c r="HR201" s="41"/>
      <c r="HW201" s="41"/>
      <c r="IB201" s="41"/>
      <c r="IC201" s="43"/>
      <c r="ID201" s="43"/>
      <c r="IE201" s="43"/>
      <c r="IF201" s="44"/>
      <c r="IG201" s="41"/>
      <c r="IH201" s="45"/>
      <c r="II201" s="45"/>
      <c r="IJ201" s="45"/>
      <c r="IK201" s="45"/>
      <c r="IL201" s="41"/>
      <c r="IM201" s="46"/>
      <c r="IN201" s="46"/>
      <c r="IO201" s="46"/>
      <c r="IP201" s="19"/>
      <c r="IQ201" s="41"/>
      <c r="IR201" s="18"/>
      <c r="IS201" s="47"/>
      <c r="IT201" s="41"/>
    </row>
    <row r="202" spans="1:254" s="42" customFormat="1" ht="12.75">
      <c r="A202" s="20" t="s">
        <v>582</v>
      </c>
      <c r="B202" s="20"/>
      <c r="C202" s="21"/>
      <c r="D202" s="22">
        <f>IF(MOD(SUM($M202+$T202+$AA202+$AH202+$AO202+$AV202),1)&gt;=0.6,INT(SUM($M202+$T202+$AA202+$AH202+$AO202+$AV202))+1+MOD(SUM($M202+$T202+$AA202+$AH202+$AO202+$AV202),1)-0.6,SUM($M202+$T202+$AA202+$AH202+$AO202+$AV202))</f>
        <v>8</v>
      </c>
      <c r="E202" s="23">
        <f>$N202+$U202+$AB202+$AI202+$AP202+$AW202</f>
        <v>1</v>
      </c>
      <c r="F202" s="24">
        <f>$O202+$V202+$AC202+$AJ202+$AQ202+$AX202</f>
        <v>19</v>
      </c>
      <c r="G202" s="23">
        <f>$P202+$W202+$AD202+$AK202+$AR202+$AY202</f>
        <v>2</v>
      </c>
      <c r="H202" s="23">
        <f>$Q202+X202+AE202+AL202+AS202+AZ202</f>
        <v>0</v>
      </c>
      <c r="I202" s="25" t="s">
        <v>583</v>
      </c>
      <c r="J202" s="22">
        <f>IF(G202&lt;&gt;0,F202/G202,"")</f>
        <v>9.5</v>
      </c>
      <c r="K202" s="22">
        <f>IF(D202&lt;&gt;0,F202/D202,"")</f>
        <v>2.375</v>
      </c>
      <c r="L202" s="22">
        <f>IF(G202&lt;&gt;0,(INT(D202)*6+(10*(D202-INT(D202))))/G202,"")</f>
        <v>24</v>
      </c>
      <c r="M202" s="26"/>
      <c r="N202" s="26"/>
      <c r="O202" s="26"/>
      <c r="P202" s="26"/>
      <c r="Q202" s="26"/>
      <c r="R202" s="26"/>
      <c r="S202" s="28">
        <f>IF(P202&lt;&gt;0,O202/P202,"")</f>
      </c>
      <c r="T202" s="29"/>
      <c r="U202" s="29"/>
      <c r="V202" s="29"/>
      <c r="W202" s="29"/>
      <c r="X202" s="29"/>
      <c r="Y202" s="29"/>
      <c r="Z202" s="31">
        <f>IF(W202&lt;&gt;0,V202/W202,"")</f>
      </c>
      <c r="AA202" s="32">
        <v>8</v>
      </c>
      <c r="AB202" s="32">
        <v>1</v>
      </c>
      <c r="AC202" s="32">
        <v>19</v>
      </c>
      <c r="AD202" s="33">
        <v>2</v>
      </c>
      <c r="AE202" s="33"/>
      <c r="AF202" s="33" t="s">
        <v>583</v>
      </c>
      <c r="AG202" s="28">
        <f>IF(AD202&lt;&gt;0,AC202/AD202,"")</f>
        <v>9.5</v>
      </c>
      <c r="AH202" s="34"/>
      <c r="AI202" s="34"/>
      <c r="AJ202" s="34"/>
      <c r="AK202" s="34"/>
      <c r="AL202" s="34"/>
      <c r="AM202" s="34"/>
      <c r="AN202" s="35">
        <f>IF(AK202&lt;&gt;0,AJ202/AK202,"")</f>
      </c>
      <c r="AO202" s="36"/>
      <c r="AP202" s="36"/>
      <c r="AQ202" s="36"/>
      <c r="AR202" s="36"/>
      <c r="AS202" s="36"/>
      <c r="AT202" s="36"/>
      <c r="AU202" s="37">
        <f>IF(AR202&lt;&gt;0,AQ202/AR202,"")</f>
      </c>
      <c r="AV202" s="38"/>
      <c r="AW202" s="38"/>
      <c r="AX202" s="39"/>
      <c r="AY202" s="40"/>
      <c r="AZ202" s="40"/>
      <c r="BA202" s="40"/>
      <c r="BB202" s="39">
        <f>IF(AY202&lt;&gt;0,AX202/AY202,"")</f>
      </c>
      <c r="BC202" s="41"/>
      <c r="BD202" s="41"/>
      <c r="BI202" s="41"/>
      <c r="BN202" s="41"/>
      <c r="BO202" s="43"/>
      <c r="BP202" s="43"/>
      <c r="BQ202" s="43"/>
      <c r="BR202" s="44"/>
      <c r="BS202" s="41"/>
      <c r="BT202" s="45"/>
      <c r="BU202" s="45"/>
      <c r="BV202" s="45"/>
      <c r="BW202" s="45"/>
      <c r="BX202" s="41"/>
      <c r="BY202" s="46"/>
      <c r="BZ202" s="46"/>
      <c r="CA202" s="46"/>
      <c r="CB202" s="19"/>
      <c r="CC202" s="41"/>
      <c r="CD202" s="18"/>
      <c r="CE202" s="47"/>
      <c r="CF202" s="41"/>
      <c r="CJ202" s="41"/>
      <c r="CK202" s="41"/>
      <c r="CL202" s="41"/>
      <c r="CQ202" s="41"/>
      <c r="CV202" s="41"/>
      <c r="CW202" s="43"/>
      <c r="CX202" s="43"/>
      <c r="CY202" s="43"/>
      <c r="CZ202" s="44"/>
      <c r="DA202" s="41"/>
      <c r="DB202" s="45"/>
      <c r="DC202" s="45"/>
      <c r="DD202" s="45"/>
      <c r="DE202" s="45"/>
      <c r="DF202" s="41"/>
      <c r="DG202" s="46"/>
      <c r="DH202" s="46"/>
      <c r="DI202" s="46"/>
      <c r="DJ202" s="19"/>
      <c r="DK202" s="41"/>
      <c r="DL202" s="18"/>
      <c r="DM202" s="47"/>
      <c r="DN202" s="41"/>
      <c r="DR202" s="41"/>
      <c r="DS202" s="41"/>
      <c r="DT202" s="41"/>
      <c r="DY202" s="41"/>
      <c r="ED202" s="41"/>
      <c r="EE202" s="43"/>
      <c r="EF202" s="43"/>
      <c r="EG202" s="43"/>
      <c r="EH202" s="44"/>
      <c r="EI202" s="41"/>
      <c r="EJ202" s="45"/>
      <c r="EK202" s="45"/>
      <c r="EL202" s="45"/>
      <c r="EM202" s="45"/>
      <c r="EN202" s="41"/>
      <c r="EO202" s="46"/>
      <c r="EP202" s="46"/>
      <c r="EQ202" s="46"/>
      <c r="ER202" s="19"/>
      <c r="ES202" s="41"/>
      <c r="ET202" s="18"/>
      <c r="EU202" s="47"/>
      <c r="EV202" s="41"/>
      <c r="EZ202" s="41"/>
      <c r="FA202" s="41"/>
      <c r="FB202" s="41"/>
      <c r="FG202" s="41"/>
      <c r="FL202" s="41"/>
      <c r="FM202" s="43"/>
      <c r="FN202" s="43"/>
      <c r="FO202" s="43"/>
      <c r="FP202" s="44"/>
      <c r="FQ202" s="41"/>
      <c r="FR202" s="45"/>
      <c r="FS202" s="45"/>
      <c r="FT202" s="45"/>
      <c r="FU202" s="45"/>
      <c r="FV202" s="41"/>
      <c r="FW202" s="46"/>
      <c r="FX202" s="46"/>
      <c r="FY202" s="46"/>
      <c r="FZ202" s="19"/>
      <c r="GA202" s="41"/>
      <c r="GB202" s="18"/>
      <c r="GC202" s="47"/>
      <c r="GD202" s="41"/>
      <c r="GH202" s="41"/>
      <c r="GI202" s="41"/>
      <c r="GJ202" s="41"/>
      <c r="GO202" s="41"/>
      <c r="GT202" s="41"/>
      <c r="GU202" s="43"/>
      <c r="GV202" s="43"/>
      <c r="GW202" s="43"/>
      <c r="GX202" s="44"/>
      <c r="GY202" s="41"/>
      <c r="GZ202" s="45"/>
      <c r="HA202" s="45"/>
      <c r="HB202" s="45"/>
      <c r="HC202" s="45"/>
      <c r="HD202" s="41"/>
      <c r="HE202" s="46"/>
      <c r="HF202" s="46"/>
      <c r="HG202" s="46"/>
      <c r="HH202" s="19"/>
      <c r="HI202" s="41"/>
      <c r="HJ202" s="18"/>
      <c r="HK202" s="47"/>
      <c r="HL202" s="41"/>
      <c r="HP202" s="41"/>
      <c r="HQ202" s="41"/>
      <c r="HR202" s="41"/>
      <c r="HW202" s="41"/>
      <c r="IB202" s="41"/>
      <c r="IC202" s="43"/>
      <c r="ID202" s="43"/>
      <c r="IE202" s="43"/>
      <c r="IF202" s="44"/>
      <c r="IG202" s="41"/>
      <c r="IH202" s="45"/>
      <c r="II202" s="45"/>
      <c r="IJ202" s="45"/>
      <c r="IK202" s="45"/>
      <c r="IL202" s="41"/>
      <c r="IM202" s="46"/>
      <c r="IN202" s="46"/>
      <c r="IO202" s="46"/>
      <c r="IP202" s="19"/>
      <c r="IQ202" s="41"/>
      <c r="IR202" s="18"/>
      <c r="IS202" s="47"/>
      <c r="IT202" s="41"/>
    </row>
    <row r="203" spans="1:254" s="42" customFormat="1" ht="12.75">
      <c r="A203" s="20" t="s">
        <v>584</v>
      </c>
      <c r="B203" s="20"/>
      <c r="C203" s="21"/>
      <c r="D203" s="22">
        <f>IF(MOD(SUM($M203+$T203+$AA203+$AH203+$AO203+$AV203),1)&gt;=0.6,INT(SUM($M203+$T203+$AA203+$AH203+$AO203+$AV203))+1+MOD(SUM($M203+$T203+$AA203+$AH203+$AO203+$AV203),1)-0.6,SUM($M203+$T203+$AA203+$AH203+$AO203+$AV203))</f>
        <v>357</v>
      </c>
      <c r="E203" s="23">
        <f>$N203+$U203+$AB203+$AI203+$AP203+$AW203</f>
        <v>69</v>
      </c>
      <c r="F203" s="24">
        <f>$O203+$V203+$AC203+$AJ203+$AQ203+$AX203</f>
        <v>1000</v>
      </c>
      <c r="G203" s="23">
        <f>$P203+$W203+$AD203+$AK203+$AR203+$AY203</f>
        <v>68</v>
      </c>
      <c r="H203" s="23">
        <f>$Q203+X203+AE203+AL203+AS203+AZ203</f>
        <v>1</v>
      </c>
      <c r="I203" s="25" t="s">
        <v>585</v>
      </c>
      <c r="J203" s="22">
        <f>IF(G203&lt;&gt;0,F203/G203,"")</f>
        <v>14.705882352941176</v>
      </c>
      <c r="K203" s="22">
        <f>IF(D203&lt;&gt;0,F203/D203,"")</f>
        <v>2.8011204481792715</v>
      </c>
      <c r="L203" s="22">
        <f>IF(G203&lt;&gt;0,(INT(D203)*6+(10*(D203-INT(D203))))/G203,"")</f>
        <v>31.5</v>
      </c>
      <c r="M203" s="26">
        <v>210.4</v>
      </c>
      <c r="N203" s="26">
        <v>36</v>
      </c>
      <c r="O203" s="26">
        <v>614</v>
      </c>
      <c r="P203" s="26">
        <v>40</v>
      </c>
      <c r="Q203" s="26">
        <v>1</v>
      </c>
      <c r="R203" s="27" t="s">
        <v>585</v>
      </c>
      <c r="S203" s="28">
        <f>IF(P203&lt;&gt;0,O203/P203,"")</f>
        <v>15.35</v>
      </c>
      <c r="T203" s="29">
        <v>29</v>
      </c>
      <c r="U203" s="29">
        <v>9</v>
      </c>
      <c r="V203" s="29">
        <v>65</v>
      </c>
      <c r="W203" s="29">
        <v>3</v>
      </c>
      <c r="X203" s="29"/>
      <c r="Y203" s="30" t="s">
        <v>586</v>
      </c>
      <c r="Z203" s="31">
        <f>IF(W203&lt;&gt;0,V203/W203,"")</f>
        <v>21.666666666666668</v>
      </c>
      <c r="AA203" s="32">
        <v>117.2</v>
      </c>
      <c r="AB203" s="32">
        <v>24</v>
      </c>
      <c r="AC203" s="32">
        <v>321</v>
      </c>
      <c r="AD203" s="33">
        <v>25</v>
      </c>
      <c r="AE203" s="33"/>
      <c r="AF203" s="33" t="s">
        <v>587</v>
      </c>
      <c r="AG203" s="28">
        <f>IF(AD203&lt;&gt;0,AC203/AD203,"")</f>
        <v>12.84</v>
      </c>
      <c r="AH203" s="34"/>
      <c r="AI203" s="34"/>
      <c r="AJ203" s="34"/>
      <c r="AK203" s="34"/>
      <c r="AL203" s="34"/>
      <c r="AM203" s="34"/>
      <c r="AN203" s="35">
        <f>IF(AK203&lt;&gt;0,AJ203/AK203,"")</f>
      </c>
      <c r="AO203" s="36"/>
      <c r="AP203" s="36"/>
      <c r="AQ203" s="36"/>
      <c r="AR203" s="36"/>
      <c r="AS203" s="36"/>
      <c r="AT203" s="36"/>
      <c r="AU203" s="37">
        <f>IF(AR203&lt;&gt;0,AQ203/AR203,"")</f>
      </c>
      <c r="AV203" s="38"/>
      <c r="AW203" s="38"/>
      <c r="AX203" s="39"/>
      <c r="AY203" s="40"/>
      <c r="AZ203" s="40"/>
      <c r="BA203" s="40"/>
      <c r="BB203" s="39">
        <f>IF(AY203&lt;&gt;0,AX203/AY203,"")</f>
      </c>
      <c r="BC203" s="41"/>
      <c r="BD203" s="41"/>
      <c r="BI203" s="41"/>
      <c r="BN203" s="41"/>
      <c r="BO203" s="43"/>
      <c r="BP203" s="43"/>
      <c r="BQ203" s="43"/>
      <c r="BR203" s="44"/>
      <c r="BS203" s="41"/>
      <c r="BT203" s="45"/>
      <c r="BU203" s="45"/>
      <c r="BV203" s="45"/>
      <c r="BW203" s="45"/>
      <c r="BX203" s="41"/>
      <c r="BY203" s="46"/>
      <c r="BZ203" s="46"/>
      <c r="CA203" s="46"/>
      <c r="CB203" s="19"/>
      <c r="CC203" s="41"/>
      <c r="CD203" s="18"/>
      <c r="CE203" s="47"/>
      <c r="CF203" s="41"/>
      <c r="CJ203" s="41"/>
      <c r="CK203" s="41"/>
      <c r="CL203" s="41"/>
      <c r="CQ203" s="41"/>
      <c r="CV203" s="41"/>
      <c r="CW203" s="43"/>
      <c r="CX203" s="43"/>
      <c r="CY203" s="43"/>
      <c r="CZ203" s="44"/>
      <c r="DA203" s="41"/>
      <c r="DB203" s="45"/>
      <c r="DC203" s="45"/>
      <c r="DD203" s="45"/>
      <c r="DE203" s="45"/>
      <c r="DF203" s="41"/>
      <c r="DG203" s="46"/>
      <c r="DH203" s="46"/>
      <c r="DI203" s="46"/>
      <c r="DJ203" s="19"/>
      <c r="DK203" s="41"/>
      <c r="DL203" s="18"/>
      <c r="DM203" s="47"/>
      <c r="DN203" s="41"/>
      <c r="DR203" s="41"/>
      <c r="DS203" s="41"/>
      <c r="DT203" s="41"/>
      <c r="DY203" s="41"/>
      <c r="ED203" s="41"/>
      <c r="EE203" s="43"/>
      <c r="EF203" s="43"/>
      <c r="EG203" s="43"/>
      <c r="EH203" s="44"/>
      <c r="EI203" s="41"/>
      <c r="EJ203" s="45"/>
      <c r="EK203" s="45"/>
      <c r="EL203" s="45"/>
      <c r="EM203" s="45"/>
      <c r="EN203" s="41"/>
      <c r="EO203" s="46"/>
      <c r="EP203" s="46"/>
      <c r="EQ203" s="46"/>
      <c r="ER203" s="19"/>
      <c r="ES203" s="41"/>
      <c r="ET203" s="18"/>
      <c r="EU203" s="47"/>
      <c r="EV203" s="41"/>
      <c r="EZ203" s="41"/>
      <c r="FA203" s="41"/>
      <c r="FB203" s="41"/>
      <c r="FG203" s="41"/>
      <c r="FL203" s="41"/>
      <c r="FM203" s="43"/>
      <c r="FN203" s="43"/>
      <c r="FO203" s="43"/>
      <c r="FP203" s="44"/>
      <c r="FQ203" s="41"/>
      <c r="FR203" s="45"/>
      <c r="FS203" s="45"/>
      <c r="FT203" s="45"/>
      <c r="FU203" s="45"/>
      <c r="FV203" s="41"/>
      <c r="FW203" s="46"/>
      <c r="FX203" s="46"/>
      <c r="FY203" s="46"/>
      <c r="FZ203" s="19"/>
      <c r="GA203" s="41"/>
      <c r="GB203" s="18"/>
      <c r="GC203" s="47"/>
      <c r="GD203" s="41"/>
      <c r="GH203" s="41"/>
      <c r="GI203" s="41"/>
      <c r="GJ203" s="41"/>
      <c r="GO203" s="41"/>
      <c r="GT203" s="41"/>
      <c r="GU203" s="43"/>
      <c r="GV203" s="43"/>
      <c r="GW203" s="43"/>
      <c r="GX203" s="44"/>
      <c r="GY203" s="41"/>
      <c r="GZ203" s="45"/>
      <c r="HA203" s="45"/>
      <c r="HB203" s="45"/>
      <c r="HC203" s="45"/>
      <c r="HD203" s="41"/>
      <c r="HE203" s="46"/>
      <c r="HF203" s="46"/>
      <c r="HG203" s="46"/>
      <c r="HH203" s="19"/>
      <c r="HI203" s="41"/>
      <c r="HJ203" s="18"/>
      <c r="HK203" s="47"/>
      <c r="HL203" s="41"/>
      <c r="HP203" s="41"/>
      <c r="HQ203" s="41"/>
      <c r="HR203" s="41"/>
      <c r="HW203" s="41"/>
      <c r="IB203" s="41"/>
      <c r="IC203" s="43"/>
      <c r="ID203" s="43"/>
      <c r="IE203" s="43"/>
      <c r="IF203" s="44"/>
      <c r="IG203" s="41"/>
      <c r="IH203" s="45"/>
      <c r="II203" s="45"/>
      <c r="IJ203" s="45"/>
      <c r="IK203" s="45"/>
      <c r="IL203" s="41"/>
      <c r="IM203" s="46"/>
      <c r="IN203" s="46"/>
      <c r="IO203" s="46"/>
      <c r="IP203" s="19"/>
      <c r="IQ203" s="41"/>
      <c r="IR203" s="18"/>
      <c r="IS203" s="47"/>
      <c r="IT203" s="41"/>
    </row>
    <row r="204" spans="1:254" s="42" customFormat="1" ht="12.75">
      <c r="A204" s="20" t="s">
        <v>588</v>
      </c>
      <c r="B204" s="20"/>
      <c r="C204" s="21"/>
      <c r="D204" s="22">
        <f>IF(MOD(SUM($M204+$T204+$AA204+$AH204+$AO204+$AV204),1)&gt;=0.6,INT(SUM($M204+$T204+$AA204+$AH204+$AO204+$AV204))+1+MOD(SUM($M204+$T204+$AA204+$AH204+$AO204+$AV204),1)-0.6,SUM($M204+$T204+$AA204+$AH204+$AO204+$AV204))</f>
        <v>1688.6</v>
      </c>
      <c r="E204" s="23">
        <f>$N204+$U204+$AB204+$AI204+$AP204+$AW204</f>
        <v>359</v>
      </c>
      <c r="F204" s="24">
        <f>$O204+$V204+$AC204+$AJ204+$AQ204+$AX204</f>
        <v>6134</v>
      </c>
      <c r="G204" s="23">
        <f>$P204+$W204+$AD204+$AK204+$AR204+$AY204</f>
        <v>385</v>
      </c>
      <c r="H204" s="23">
        <f>$Q204+X204+AE204+AL204+AS204+AZ204</f>
        <v>12</v>
      </c>
      <c r="I204" s="25" t="s">
        <v>589</v>
      </c>
      <c r="J204" s="22">
        <f>IF(G204&lt;&gt;0,F204/G204,"")</f>
        <v>15.932467532467532</v>
      </c>
      <c r="K204" s="22">
        <f>IF(D204&lt;&gt;0,F204/D204,"")</f>
        <v>3.632595049153145</v>
      </c>
      <c r="L204" s="22">
        <f>IF(G204&lt;&gt;0,(INT(D204)*6+(10*(D204-INT(D204))))/G204,"")</f>
        <v>26.322077922077924</v>
      </c>
      <c r="M204" s="26"/>
      <c r="N204" s="26"/>
      <c r="O204" s="26"/>
      <c r="P204" s="26"/>
      <c r="Q204" s="26"/>
      <c r="R204" s="26"/>
      <c r="S204" s="28">
        <f>IF(P204&lt;&gt;0,O204/P204,"")</f>
      </c>
      <c r="T204" s="29">
        <v>51.5</v>
      </c>
      <c r="U204" s="29">
        <v>2</v>
      </c>
      <c r="V204" s="29">
        <v>271</v>
      </c>
      <c r="W204" s="29">
        <v>8</v>
      </c>
      <c r="X204" s="29"/>
      <c r="Y204" s="30" t="s">
        <v>590</v>
      </c>
      <c r="Z204" s="31">
        <f>IF(W204&lt;&gt;0,V204/W204,"")</f>
        <v>33.875</v>
      </c>
      <c r="AA204" s="32">
        <v>703.3</v>
      </c>
      <c r="AB204" s="32">
        <v>136</v>
      </c>
      <c r="AC204" s="32">
        <v>2387</v>
      </c>
      <c r="AD204" s="33">
        <v>154</v>
      </c>
      <c r="AE204" s="33">
        <v>5</v>
      </c>
      <c r="AF204" s="33" t="s">
        <v>589</v>
      </c>
      <c r="AG204" s="28">
        <f>IF(AD204&lt;&gt;0,AC204/AD204,"")</f>
        <v>15.5</v>
      </c>
      <c r="AH204" s="34">
        <v>698.4</v>
      </c>
      <c r="AI204" s="34">
        <v>170</v>
      </c>
      <c r="AJ204" s="34">
        <v>2572</v>
      </c>
      <c r="AK204" s="34">
        <v>159</v>
      </c>
      <c r="AL204" s="34">
        <v>5</v>
      </c>
      <c r="AM204" s="34" t="s">
        <v>591</v>
      </c>
      <c r="AN204" s="35">
        <f>IF(AK204&lt;&gt;0,AJ204/AK204,"")</f>
        <v>16.17610062893082</v>
      </c>
      <c r="AO204" s="36">
        <v>223.4</v>
      </c>
      <c r="AP204" s="36">
        <v>48</v>
      </c>
      <c r="AQ204" s="36">
        <v>863</v>
      </c>
      <c r="AR204" s="36">
        <v>61</v>
      </c>
      <c r="AS204" s="36">
        <v>2</v>
      </c>
      <c r="AT204" s="48" t="s">
        <v>592</v>
      </c>
      <c r="AU204" s="37">
        <f>IF(AR204&lt;&gt;0,AQ204/AR204,"")</f>
        <v>14.147540983606557</v>
      </c>
      <c r="AV204" s="38">
        <v>12</v>
      </c>
      <c r="AW204" s="38">
        <v>3</v>
      </c>
      <c r="AX204" s="39">
        <v>41</v>
      </c>
      <c r="AY204" s="40">
        <v>3</v>
      </c>
      <c r="AZ204" s="40"/>
      <c r="BA204" s="40" t="s">
        <v>593</v>
      </c>
      <c r="BB204" s="39">
        <f>IF(AY204&lt;&gt;0,AX204/AY204,"")</f>
        <v>13.666666666666666</v>
      </c>
      <c r="BC204" s="41"/>
      <c r="BD204" s="41"/>
      <c r="BI204" s="41"/>
      <c r="BN204" s="41"/>
      <c r="BO204" s="43"/>
      <c r="BP204" s="43"/>
      <c r="BQ204" s="43"/>
      <c r="BR204" s="44"/>
      <c r="BS204" s="41"/>
      <c r="BT204" s="45"/>
      <c r="BU204" s="45"/>
      <c r="BV204" s="45"/>
      <c r="BW204" s="45"/>
      <c r="BX204" s="41"/>
      <c r="BY204" s="46"/>
      <c r="BZ204" s="46"/>
      <c r="CA204" s="46"/>
      <c r="CB204" s="19"/>
      <c r="CC204" s="41"/>
      <c r="CD204" s="18"/>
      <c r="CE204" s="47"/>
      <c r="CF204" s="41"/>
      <c r="CJ204" s="41"/>
      <c r="CK204" s="41"/>
      <c r="CL204" s="41"/>
      <c r="CQ204" s="41"/>
      <c r="CV204" s="41"/>
      <c r="CW204" s="43"/>
      <c r="CX204" s="43"/>
      <c r="CY204" s="43"/>
      <c r="CZ204" s="44"/>
      <c r="DA204" s="41"/>
      <c r="DB204" s="45"/>
      <c r="DC204" s="45"/>
      <c r="DD204" s="45"/>
      <c r="DE204" s="45"/>
      <c r="DF204" s="41"/>
      <c r="DG204" s="46"/>
      <c r="DH204" s="46"/>
      <c r="DI204" s="46"/>
      <c r="DJ204" s="19"/>
      <c r="DK204" s="41"/>
      <c r="DL204" s="18"/>
      <c r="DM204" s="47"/>
      <c r="DN204" s="41"/>
      <c r="DR204" s="41"/>
      <c r="DS204" s="41"/>
      <c r="DT204" s="41"/>
      <c r="DY204" s="41"/>
      <c r="ED204" s="41"/>
      <c r="EE204" s="43"/>
      <c r="EF204" s="43"/>
      <c r="EG204" s="43"/>
      <c r="EH204" s="44"/>
      <c r="EI204" s="41"/>
      <c r="EJ204" s="45"/>
      <c r="EK204" s="45"/>
      <c r="EL204" s="45"/>
      <c r="EM204" s="45"/>
      <c r="EN204" s="41"/>
      <c r="EO204" s="46"/>
      <c r="EP204" s="46"/>
      <c r="EQ204" s="46"/>
      <c r="ER204" s="19"/>
      <c r="ES204" s="41"/>
      <c r="ET204" s="18"/>
      <c r="EU204" s="47"/>
      <c r="EV204" s="41"/>
      <c r="EZ204" s="41"/>
      <c r="FA204" s="41"/>
      <c r="FB204" s="41"/>
      <c r="FG204" s="41"/>
      <c r="FL204" s="41"/>
      <c r="FM204" s="43"/>
      <c r="FN204" s="43"/>
      <c r="FO204" s="43"/>
      <c r="FP204" s="44"/>
      <c r="FQ204" s="41"/>
      <c r="FR204" s="45"/>
      <c r="FS204" s="45"/>
      <c r="FT204" s="45"/>
      <c r="FU204" s="45"/>
      <c r="FV204" s="41"/>
      <c r="FW204" s="46"/>
      <c r="FX204" s="46"/>
      <c r="FY204" s="46"/>
      <c r="FZ204" s="19"/>
      <c r="GA204" s="41"/>
      <c r="GB204" s="18"/>
      <c r="GC204" s="47"/>
      <c r="GD204" s="41"/>
      <c r="GH204" s="41"/>
      <c r="GI204" s="41"/>
      <c r="GJ204" s="41"/>
      <c r="GO204" s="41"/>
      <c r="GT204" s="41"/>
      <c r="GU204" s="43"/>
      <c r="GV204" s="43"/>
      <c r="GW204" s="43"/>
      <c r="GX204" s="44"/>
      <c r="GY204" s="41"/>
      <c r="GZ204" s="45"/>
      <c r="HA204" s="45"/>
      <c r="HB204" s="45"/>
      <c r="HC204" s="45"/>
      <c r="HD204" s="41"/>
      <c r="HE204" s="46"/>
      <c r="HF204" s="46"/>
      <c r="HG204" s="46"/>
      <c r="HH204" s="19"/>
      <c r="HI204" s="41"/>
      <c r="HJ204" s="18"/>
      <c r="HK204" s="47"/>
      <c r="HL204" s="41"/>
      <c r="HP204" s="41"/>
      <c r="HQ204" s="41"/>
      <c r="HR204" s="41"/>
      <c r="HW204" s="41"/>
      <c r="IB204" s="41"/>
      <c r="IC204" s="43"/>
      <c r="ID204" s="43"/>
      <c r="IE204" s="43"/>
      <c r="IF204" s="44"/>
      <c r="IG204" s="41"/>
      <c r="IH204" s="45"/>
      <c r="II204" s="45"/>
      <c r="IJ204" s="45"/>
      <c r="IK204" s="45"/>
      <c r="IL204" s="41"/>
      <c r="IM204" s="46"/>
      <c r="IN204" s="46"/>
      <c r="IO204" s="46"/>
      <c r="IP204" s="19"/>
      <c r="IQ204" s="41"/>
      <c r="IR204" s="18"/>
      <c r="IS204" s="47"/>
      <c r="IT204" s="41"/>
    </row>
    <row r="205" spans="1:254" s="42" customFormat="1" ht="12.75">
      <c r="A205" s="20" t="s">
        <v>594</v>
      </c>
      <c r="B205" s="20"/>
      <c r="C205" s="21"/>
      <c r="D205" s="22">
        <f>IF(MOD(SUM($M205+$T205+$AA205+$AH205+$AO205+$AV205),1)&gt;=0.6,INT(SUM($M205+$T205+$AA205+$AH205+$AO205+$AV205))+1+MOD(SUM($M205+$T205+$AA205+$AH205+$AO205+$AV205),1)-0.6,SUM($M205+$T205+$AA205+$AH205+$AO205+$AV205))</f>
        <v>6</v>
      </c>
      <c r="E205" s="23">
        <f>$N205+$U205+$AB205+$AI205+$AP205+$AW205</f>
        <v>0</v>
      </c>
      <c r="F205" s="24">
        <f>$O205+$V205+$AC205+$AJ205+$AQ205+$AX205</f>
        <v>52</v>
      </c>
      <c r="G205" s="23">
        <f>$P205+$W205+$AD205+$AK205+$AR205+$AY205</f>
        <v>1</v>
      </c>
      <c r="H205" s="23">
        <f>$Q205+X205+AE205+AL205+AS205+AZ205</f>
        <v>0</v>
      </c>
      <c r="I205" s="25" t="s">
        <v>595</v>
      </c>
      <c r="J205" s="22">
        <f>IF(G205&lt;&gt;0,F205/G205,"")</f>
        <v>52</v>
      </c>
      <c r="K205" s="22">
        <f>IF(D205&lt;&gt;0,F205/D205,"")</f>
        <v>8.666666666666666</v>
      </c>
      <c r="L205" s="22">
        <f>IF(G205&lt;&gt;0,(INT(D205)*6+(10*(D205-INT(D205))))/G205,"")</f>
        <v>36</v>
      </c>
      <c r="M205" s="26"/>
      <c r="N205" s="26"/>
      <c r="O205" s="26"/>
      <c r="P205" s="26"/>
      <c r="Q205" s="26"/>
      <c r="R205" s="26"/>
      <c r="S205" s="28">
        <f>IF(P205&lt;&gt;0,O205/P205,"")</f>
      </c>
      <c r="T205" s="29"/>
      <c r="U205" s="29"/>
      <c r="V205" s="29"/>
      <c r="W205" s="29"/>
      <c r="X205" s="29"/>
      <c r="Y205" s="29"/>
      <c r="Z205" s="31">
        <f>IF(W205&lt;&gt;0,V205/W205,"")</f>
      </c>
      <c r="AA205" s="32">
        <v>6</v>
      </c>
      <c r="AB205" s="32">
        <v>0</v>
      </c>
      <c r="AC205" s="32">
        <v>52</v>
      </c>
      <c r="AD205" s="33">
        <v>1</v>
      </c>
      <c r="AE205" s="33"/>
      <c r="AF205" s="33" t="s">
        <v>595</v>
      </c>
      <c r="AG205" s="28">
        <f>IF(AD205&lt;&gt;0,AC205/AD205,"")</f>
        <v>52</v>
      </c>
      <c r="AH205" s="34"/>
      <c r="AI205" s="34"/>
      <c r="AJ205" s="34"/>
      <c r="AK205" s="34"/>
      <c r="AL205" s="34"/>
      <c r="AM205" s="34"/>
      <c r="AN205" s="35">
        <f>IF(AK205&lt;&gt;0,AJ205/AK205,"")</f>
      </c>
      <c r="AO205" s="36"/>
      <c r="AP205" s="36"/>
      <c r="AQ205" s="36"/>
      <c r="AR205" s="36"/>
      <c r="AS205" s="36"/>
      <c r="AT205" s="36"/>
      <c r="AU205" s="37">
        <f>IF(AR205&lt;&gt;0,AQ205/AR205,"")</f>
      </c>
      <c r="AV205" s="38"/>
      <c r="AW205" s="38"/>
      <c r="AX205" s="39"/>
      <c r="AY205" s="40"/>
      <c r="AZ205" s="40"/>
      <c r="BA205" s="40"/>
      <c r="BB205" s="39">
        <f>IF(AY205&lt;&gt;0,AX205/AY205,"")</f>
      </c>
      <c r="BC205" s="41"/>
      <c r="BD205" s="41"/>
      <c r="BI205" s="41"/>
      <c r="BN205" s="41"/>
      <c r="BO205" s="43"/>
      <c r="BP205" s="43"/>
      <c r="BQ205" s="43"/>
      <c r="BR205" s="44"/>
      <c r="BS205" s="41"/>
      <c r="BT205" s="45"/>
      <c r="BU205" s="45"/>
      <c r="BV205" s="45"/>
      <c r="BW205" s="45"/>
      <c r="BX205" s="41"/>
      <c r="BY205" s="46"/>
      <c r="BZ205" s="46"/>
      <c r="CA205" s="46"/>
      <c r="CB205" s="19"/>
      <c r="CC205" s="41"/>
      <c r="CD205" s="18"/>
      <c r="CE205" s="47"/>
      <c r="CF205" s="41"/>
      <c r="CJ205" s="41"/>
      <c r="CK205" s="41"/>
      <c r="CL205" s="41"/>
      <c r="CQ205" s="41"/>
      <c r="CV205" s="41"/>
      <c r="CW205" s="43"/>
      <c r="CX205" s="43"/>
      <c r="CY205" s="43"/>
      <c r="CZ205" s="44"/>
      <c r="DA205" s="41"/>
      <c r="DB205" s="45"/>
      <c r="DC205" s="45"/>
      <c r="DD205" s="45"/>
      <c r="DE205" s="45"/>
      <c r="DF205" s="41"/>
      <c r="DG205" s="46"/>
      <c r="DH205" s="46"/>
      <c r="DI205" s="46"/>
      <c r="DJ205" s="19"/>
      <c r="DK205" s="41"/>
      <c r="DL205" s="18"/>
      <c r="DM205" s="47"/>
      <c r="DN205" s="41"/>
      <c r="DR205" s="41"/>
      <c r="DS205" s="41"/>
      <c r="DT205" s="41"/>
      <c r="DY205" s="41"/>
      <c r="ED205" s="41"/>
      <c r="EE205" s="43"/>
      <c r="EF205" s="43"/>
      <c r="EG205" s="43"/>
      <c r="EH205" s="44"/>
      <c r="EI205" s="41"/>
      <c r="EJ205" s="45"/>
      <c r="EK205" s="45"/>
      <c r="EL205" s="45"/>
      <c r="EM205" s="45"/>
      <c r="EN205" s="41"/>
      <c r="EO205" s="46"/>
      <c r="EP205" s="46"/>
      <c r="EQ205" s="46"/>
      <c r="ER205" s="19"/>
      <c r="ES205" s="41"/>
      <c r="ET205" s="18"/>
      <c r="EU205" s="47"/>
      <c r="EV205" s="41"/>
      <c r="EZ205" s="41"/>
      <c r="FA205" s="41"/>
      <c r="FB205" s="41"/>
      <c r="FG205" s="41"/>
      <c r="FL205" s="41"/>
      <c r="FM205" s="43"/>
      <c r="FN205" s="43"/>
      <c r="FO205" s="43"/>
      <c r="FP205" s="44"/>
      <c r="FQ205" s="41"/>
      <c r="FR205" s="45"/>
      <c r="FS205" s="45"/>
      <c r="FT205" s="45"/>
      <c r="FU205" s="45"/>
      <c r="FV205" s="41"/>
      <c r="FW205" s="46"/>
      <c r="FX205" s="46"/>
      <c r="FY205" s="46"/>
      <c r="FZ205" s="19"/>
      <c r="GA205" s="41"/>
      <c r="GB205" s="18"/>
      <c r="GC205" s="47"/>
      <c r="GD205" s="41"/>
      <c r="GH205" s="41"/>
      <c r="GI205" s="41"/>
      <c r="GJ205" s="41"/>
      <c r="GO205" s="41"/>
      <c r="GT205" s="41"/>
      <c r="GU205" s="43"/>
      <c r="GV205" s="43"/>
      <c r="GW205" s="43"/>
      <c r="GX205" s="44"/>
      <c r="GY205" s="41"/>
      <c r="GZ205" s="45"/>
      <c r="HA205" s="45"/>
      <c r="HB205" s="45"/>
      <c r="HC205" s="45"/>
      <c r="HD205" s="41"/>
      <c r="HE205" s="46"/>
      <c r="HF205" s="46"/>
      <c r="HG205" s="46"/>
      <c r="HH205" s="19"/>
      <c r="HI205" s="41"/>
      <c r="HJ205" s="18"/>
      <c r="HK205" s="47"/>
      <c r="HL205" s="41"/>
      <c r="HP205" s="41"/>
      <c r="HQ205" s="41"/>
      <c r="HR205" s="41"/>
      <c r="HW205" s="41"/>
      <c r="IB205" s="41"/>
      <c r="IC205" s="43"/>
      <c r="ID205" s="43"/>
      <c r="IE205" s="43"/>
      <c r="IF205" s="44"/>
      <c r="IG205" s="41"/>
      <c r="IH205" s="45"/>
      <c r="II205" s="45"/>
      <c r="IJ205" s="45"/>
      <c r="IK205" s="45"/>
      <c r="IL205" s="41"/>
      <c r="IM205" s="46"/>
      <c r="IN205" s="46"/>
      <c r="IO205" s="46"/>
      <c r="IP205" s="19"/>
      <c r="IQ205" s="41"/>
      <c r="IR205" s="18"/>
      <c r="IS205" s="47"/>
      <c r="IT205" s="41"/>
    </row>
    <row r="206" spans="1:254" s="42" customFormat="1" ht="12.75">
      <c r="A206" s="20" t="s">
        <v>596</v>
      </c>
      <c r="B206" s="20"/>
      <c r="C206" s="21"/>
      <c r="D206" s="22">
        <f>IF(MOD(SUM($M206+$T206+$AA206+$AH206+$AO206+$AV206),1)&gt;=0.6,INT(SUM($M206+$T206+$AA206+$AH206+$AO206+$AV206))+1+MOD(SUM($M206+$T206+$AA206+$AH206+$AO206+$AV206),1)-0.6,SUM($M206+$T206+$AA206+$AH206+$AO206+$AV206))</f>
        <v>524.1</v>
      </c>
      <c r="E206" s="23">
        <f>$N206+$U206+$AB206+$AI206+$AP206+$AW206</f>
        <v>95</v>
      </c>
      <c r="F206" s="24">
        <f>$O206+$V206+$AC206+$AJ206+$AQ206+$AX206</f>
        <v>1666</v>
      </c>
      <c r="G206" s="23">
        <f>$P206+$W206+$AD206+$AK206+$AR206+$AY206</f>
        <v>110</v>
      </c>
      <c r="H206" s="23">
        <f>$Q206+X206+AE206+AL206+AS206+AZ206</f>
        <v>5</v>
      </c>
      <c r="I206" s="25" t="s">
        <v>597</v>
      </c>
      <c r="J206" s="22">
        <f>IF(G206&lt;&gt;0,F206/G206,"")</f>
        <v>15.145454545454545</v>
      </c>
      <c r="K206" s="22">
        <f>IF(D206&lt;&gt;0,F206/D206,"")</f>
        <v>3.1787826750620107</v>
      </c>
      <c r="L206" s="22">
        <f>IF(G206&lt;&gt;0,(INT(D206)*6+(10*(D206-INT(D206))))/G206,"")</f>
        <v>28.59090909090909</v>
      </c>
      <c r="M206" s="26">
        <v>19</v>
      </c>
      <c r="N206" s="26">
        <v>1</v>
      </c>
      <c r="O206" s="26">
        <v>74</v>
      </c>
      <c r="P206" s="26">
        <v>0</v>
      </c>
      <c r="Q206" s="26"/>
      <c r="R206" s="27" t="s">
        <v>598</v>
      </c>
      <c r="S206" s="28">
        <f>IF(P206&lt;&gt;0,O206/P206,"")</f>
      </c>
      <c r="T206" s="29">
        <v>437.4</v>
      </c>
      <c r="U206" s="29">
        <v>81</v>
      </c>
      <c r="V206" s="29">
        <v>1396</v>
      </c>
      <c r="W206" s="29">
        <v>94</v>
      </c>
      <c r="X206" s="29">
        <v>4</v>
      </c>
      <c r="Y206" s="30" t="s">
        <v>597</v>
      </c>
      <c r="Z206" s="31">
        <f>IF(W206&lt;&gt;0,V206/W206,"")</f>
        <v>14.851063829787234</v>
      </c>
      <c r="AA206" s="32">
        <v>52.3</v>
      </c>
      <c r="AB206" s="32">
        <v>9</v>
      </c>
      <c r="AC206" s="32">
        <v>161</v>
      </c>
      <c r="AD206" s="33">
        <v>14</v>
      </c>
      <c r="AE206" s="33">
        <v>1</v>
      </c>
      <c r="AF206" s="33" t="s">
        <v>599</v>
      </c>
      <c r="AG206" s="28">
        <f>IF(AD206&lt;&gt;0,AC206/AD206,"")</f>
        <v>11.5</v>
      </c>
      <c r="AH206" s="34">
        <v>15</v>
      </c>
      <c r="AI206" s="34">
        <v>4</v>
      </c>
      <c r="AJ206" s="34">
        <v>35</v>
      </c>
      <c r="AK206" s="34">
        <v>2</v>
      </c>
      <c r="AL206" s="34"/>
      <c r="AM206" s="34" t="s">
        <v>600</v>
      </c>
      <c r="AN206" s="35">
        <f>IF(AK206&lt;&gt;0,AJ206/AK206,"")</f>
        <v>17.5</v>
      </c>
      <c r="AO206" s="36"/>
      <c r="AP206" s="36"/>
      <c r="AQ206" s="36"/>
      <c r="AR206" s="36"/>
      <c r="AS206" s="36"/>
      <c r="AT206" s="36"/>
      <c r="AU206" s="37">
        <f>IF(AR206&lt;&gt;0,AQ206/AR206,"")</f>
      </c>
      <c r="AV206" s="38"/>
      <c r="AW206" s="38"/>
      <c r="AX206" s="39"/>
      <c r="AY206" s="40"/>
      <c r="AZ206" s="40"/>
      <c r="BA206" s="40"/>
      <c r="BB206" s="39">
        <f>IF(AY206&lt;&gt;0,AX206/AY206,"")</f>
      </c>
      <c r="BC206" s="41"/>
      <c r="BD206" s="41"/>
      <c r="BI206" s="41"/>
      <c r="BN206" s="41"/>
      <c r="BO206" s="43"/>
      <c r="BP206" s="43"/>
      <c r="BQ206" s="43"/>
      <c r="BR206" s="44"/>
      <c r="BS206" s="41"/>
      <c r="BT206" s="45"/>
      <c r="BU206" s="45"/>
      <c r="BV206" s="45"/>
      <c r="BW206" s="45"/>
      <c r="BX206" s="41"/>
      <c r="BY206" s="46"/>
      <c r="BZ206" s="46"/>
      <c r="CA206" s="46"/>
      <c r="CB206" s="19"/>
      <c r="CC206" s="41"/>
      <c r="CD206" s="18"/>
      <c r="CE206" s="47"/>
      <c r="CF206" s="41"/>
      <c r="CJ206" s="41"/>
      <c r="CK206" s="41"/>
      <c r="CL206" s="41"/>
      <c r="CQ206" s="41"/>
      <c r="CV206" s="41"/>
      <c r="CW206" s="43"/>
      <c r="CX206" s="43"/>
      <c r="CY206" s="43"/>
      <c r="CZ206" s="44"/>
      <c r="DA206" s="41"/>
      <c r="DB206" s="45"/>
      <c r="DC206" s="45"/>
      <c r="DD206" s="45"/>
      <c r="DE206" s="45"/>
      <c r="DF206" s="41"/>
      <c r="DG206" s="46"/>
      <c r="DH206" s="46"/>
      <c r="DI206" s="46"/>
      <c r="DJ206" s="19"/>
      <c r="DK206" s="41"/>
      <c r="DL206" s="18"/>
      <c r="DM206" s="47"/>
      <c r="DN206" s="41"/>
      <c r="DR206" s="41"/>
      <c r="DS206" s="41"/>
      <c r="DT206" s="41"/>
      <c r="DY206" s="41"/>
      <c r="ED206" s="41"/>
      <c r="EE206" s="43"/>
      <c r="EF206" s="43"/>
      <c r="EG206" s="43"/>
      <c r="EH206" s="44"/>
      <c r="EI206" s="41"/>
      <c r="EJ206" s="45"/>
      <c r="EK206" s="45"/>
      <c r="EL206" s="45"/>
      <c r="EM206" s="45"/>
      <c r="EN206" s="41"/>
      <c r="EO206" s="46"/>
      <c r="EP206" s="46"/>
      <c r="EQ206" s="46"/>
      <c r="ER206" s="19"/>
      <c r="ES206" s="41"/>
      <c r="ET206" s="18"/>
      <c r="EU206" s="47"/>
      <c r="EV206" s="41"/>
      <c r="EZ206" s="41"/>
      <c r="FA206" s="41"/>
      <c r="FB206" s="41"/>
      <c r="FG206" s="41"/>
      <c r="FL206" s="41"/>
      <c r="FM206" s="43"/>
      <c r="FN206" s="43"/>
      <c r="FO206" s="43"/>
      <c r="FP206" s="44"/>
      <c r="FQ206" s="41"/>
      <c r="FR206" s="45"/>
      <c r="FS206" s="45"/>
      <c r="FT206" s="45"/>
      <c r="FU206" s="45"/>
      <c r="FV206" s="41"/>
      <c r="FW206" s="46"/>
      <c r="FX206" s="46"/>
      <c r="FY206" s="46"/>
      <c r="FZ206" s="19"/>
      <c r="GA206" s="41"/>
      <c r="GB206" s="18"/>
      <c r="GC206" s="47"/>
      <c r="GD206" s="41"/>
      <c r="GH206" s="41"/>
      <c r="GI206" s="41"/>
      <c r="GJ206" s="41"/>
      <c r="GO206" s="41"/>
      <c r="GT206" s="41"/>
      <c r="GU206" s="43"/>
      <c r="GV206" s="43"/>
      <c r="GW206" s="43"/>
      <c r="GX206" s="44"/>
      <c r="GY206" s="41"/>
      <c r="GZ206" s="45"/>
      <c r="HA206" s="45"/>
      <c r="HB206" s="45"/>
      <c r="HC206" s="45"/>
      <c r="HD206" s="41"/>
      <c r="HE206" s="46"/>
      <c r="HF206" s="46"/>
      <c r="HG206" s="46"/>
      <c r="HH206" s="19"/>
      <c r="HI206" s="41"/>
      <c r="HJ206" s="18"/>
      <c r="HK206" s="47"/>
      <c r="HL206" s="41"/>
      <c r="HP206" s="41"/>
      <c r="HQ206" s="41"/>
      <c r="HR206" s="41"/>
      <c r="HW206" s="41"/>
      <c r="IB206" s="41"/>
      <c r="IC206" s="43"/>
      <c r="ID206" s="43"/>
      <c r="IE206" s="43"/>
      <c r="IF206" s="44"/>
      <c r="IG206" s="41"/>
      <c r="IH206" s="45"/>
      <c r="II206" s="45"/>
      <c r="IJ206" s="45"/>
      <c r="IK206" s="45"/>
      <c r="IL206" s="41"/>
      <c r="IM206" s="46"/>
      <c r="IN206" s="46"/>
      <c r="IO206" s="46"/>
      <c r="IP206" s="19"/>
      <c r="IQ206" s="41"/>
      <c r="IR206" s="18"/>
      <c r="IS206" s="47"/>
      <c r="IT206" s="41"/>
    </row>
    <row r="207" spans="1:254" s="42" customFormat="1" ht="12.75">
      <c r="A207" s="20" t="s">
        <v>601</v>
      </c>
      <c r="B207" s="20"/>
      <c r="C207" s="21"/>
      <c r="D207" s="22">
        <f>IF(MOD(SUM($M207+$T207+$AA207+$AH207+$AO207+$AV207),1)&gt;=0.6,INT(SUM($M207+$T207+$AA207+$AH207+$AO207+$AV207))+1+MOD(SUM($M207+$T207+$AA207+$AH207+$AO207+$AV207),1)-0.6,SUM($M207+$T207+$AA207+$AH207+$AO207+$AV207))</f>
        <v>378.5</v>
      </c>
      <c r="E207" s="23">
        <f>$N207+$U207+$AB207+$AI207+$AP207+$AW207</f>
        <v>36</v>
      </c>
      <c r="F207" s="24">
        <f>$O207+$V207+$AC207+$AJ207+$AQ207+$AX207</f>
        <v>1701</v>
      </c>
      <c r="G207" s="23">
        <f>$P207+$W207+$AD207+$AK207+$AR207+$AY207</f>
        <v>77</v>
      </c>
      <c r="H207" s="23">
        <f>$Q207+X207+AE207+AL207+AS207+AZ207</f>
        <v>0</v>
      </c>
      <c r="I207" s="25" t="s">
        <v>602</v>
      </c>
      <c r="J207" s="22">
        <f>IF(G207&lt;&gt;0,F207/G207,"")</f>
        <v>22.09090909090909</v>
      </c>
      <c r="K207" s="22">
        <f>IF(D207&lt;&gt;0,F207/D207,"")</f>
        <v>4.494055482166447</v>
      </c>
      <c r="L207" s="22">
        <f>IF(G207&lt;&gt;0,(INT(D207)*6+(10*(D207-INT(D207))))/G207,"")</f>
        <v>29.51948051948052</v>
      </c>
      <c r="M207" s="26">
        <v>41</v>
      </c>
      <c r="N207" s="26">
        <v>1</v>
      </c>
      <c r="O207" s="26">
        <v>191</v>
      </c>
      <c r="P207" s="26">
        <v>8</v>
      </c>
      <c r="Q207" s="26"/>
      <c r="R207" s="27" t="s">
        <v>603</v>
      </c>
      <c r="S207" s="28">
        <f>IF(P207&lt;&gt;0,O207/P207,"")</f>
        <v>23.875</v>
      </c>
      <c r="T207" s="29">
        <v>142.3</v>
      </c>
      <c r="U207" s="29">
        <v>11</v>
      </c>
      <c r="V207" s="29">
        <v>624</v>
      </c>
      <c r="W207" s="29">
        <v>41</v>
      </c>
      <c r="X207" s="29"/>
      <c r="Y207" s="30" t="s">
        <v>602</v>
      </c>
      <c r="Z207" s="31">
        <f>IF(W207&lt;&gt;0,V207/W207,"")</f>
        <v>15.21951219512195</v>
      </c>
      <c r="AA207" s="32">
        <f>(142+6)+6.2</f>
        <v>154.2</v>
      </c>
      <c r="AB207" s="32">
        <f>(20+1)+0</f>
        <v>21</v>
      </c>
      <c r="AC207" s="32">
        <f>(569+45)+50</f>
        <v>664</v>
      </c>
      <c r="AD207" s="33">
        <v>22</v>
      </c>
      <c r="AE207" s="33"/>
      <c r="AF207" s="33" t="s">
        <v>604</v>
      </c>
      <c r="AG207" s="28">
        <f>IF(AD207&lt;&gt;0,AC207/AD207,"")</f>
        <v>30.181818181818183</v>
      </c>
      <c r="AH207" s="34">
        <f>33+8</f>
        <v>41</v>
      </c>
      <c r="AI207" s="34">
        <v>3</v>
      </c>
      <c r="AJ207" s="34">
        <f>182+40</f>
        <v>222</v>
      </c>
      <c r="AK207" s="34">
        <v>6</v>
      </c>
      <c r="AL207" s="34"/>
      <c r="AM207" s="34" t="s">
        <v>605</v>
      </c>
      <c r="AN207" s="35">
        <f>IF(AK207&lt;&gt;0,AJ207/AK207,"")</f>
        <v>37</v>
      </c>
      <c r="AO207" s="36"/>
      <c r="AP207" s="36"/>
      <c r="AQ207" s="36"/>
      <c r="AR207" s="36"/>
      <c r="AS207" s="36"/>
      <c r="AT207" s="36"/>
      <c r="AU207" s="37">
        <f>IF(AR207&lt;&gt;0,AQ207/AR207,"")</f>
      </c>
      <c r="AV207" s="38"/>
      <c r="AW207" s="38"/>
      <c r="AX207" s="39"/>
      <c r="AY207" s="40"/>
      <c r="AZ207" s="40"/>
      <c r="BA207" s="40"/>
      <c r="BB207" s="39">
        <f>IF(AY207&lt;&gt;0,AX207/AY207,"")</f>
      </c>
      <c r="BC207" s="41"/>
      <c r="BD207" s="41"/>
      <c r="BI207" s="41"/>
      <c r="BN207" s="41"/>
      <c r="BO207" s="43"/>
      <c r="BP207" s="43"/>
      <c r="BQ207" s="43"/>
      <c r="BR207" s="44"/>
      <c r="BS207" s="41"/>
      <c r="BT207" s="45"/>
      <c r="BU207" s="45"/>
      <c r="BV207" s="45"/>
      <c r="BW207" s="45"/>
      <c r="BX207" s="41"/>
      <c r="BY207" s="46"/>
      <c r="BZ207" s="46"/>
      <c r="CA207" s="46"/>
      <c r="CB207" s="19"/>
      <c r="CC207" s="41"/>
      <c r="CD207" s="18"/>
      <c r="CE207" s="47"/>
      <c r="CF207" s="41"/>
      <c r="CJ207" s="41"/>
      <c r="CK207" s="41"/>
      <c r="CL207" s="41"/>
      <c r="CQ207" s="41"/>
      <c r="CV207" s="41"/>
      <c r="CW207" s="43"/>
      <c r="CX207" s="43"/>
      <c r="CY207" s="43"/>
      <c r="CZ207" s="44"/>
      <c r="DA207" s="41"/>
      <c r="DB207" s="45"/>
      <c r="DC207" s="45"/>
      <c r="DD207" s="45"/>
      <c r="DE207" s="45"/>
      <c r="DF207" s="41"/>
      <c r="DG207" s="46"/>
      <c r="DH207" s="46"/>
      <c r="DI207" s="46"/>
      <c r="DJ207" s="19"/>
      <c r="DK207" s="41"/>
      <c r="DL207" s="18"/>
      <c r="DM207" s="47"/>
      <c r="DN207" s="41"/>
      <c r="DR207" s="41"/>
      <c r="DS207" s="41"/>
      <c r="DT207" s="41"/>
      <c r="DY207" s="41"/>
      <c r="ED207" s="41"/>
      <c r="EE207" s="43"/>
      <c r="EF207" s="43"/>
      <c r="EG207" s="43"/>
      <c r="EH207" s="44"/>
      <c r="EI207" s="41"/>
      <c r="EJ207" s="45"/>
      <c r="EK207" s="45"/>
      <c r="EL207" s="45"/>
      <c r="EM207" s="45"/>
      <c r="EN207" s="41"/>
      <c r="EO207" s="46"/>
      <c r="EP207" s="46"/>
      <c r="EQ207" s="46"/>
      <c r="ER207" s="19"/>
      <c r="ES207" s="41"/>
      <c r="ET207" s="18"/>
      <c r="EU207" s="47"/>
      <c r="EV207" s="41"/>
      <c r="EZ207" s="41"/>
      <c r="FA207" s="41"/>
      <c r="FB207" s="41"/>
      <c r="FG207" s="41"/>
      <c r="FL207" s="41"/>
      <c r="FM207" s="43"/>
      <c r="FN207" s="43"/>
      <c r="FO207" s="43"/>
      <c r="FP207" s="44"/>
      <c r="FQ207" s="41"/>
      <c r="FR207" s="45"/>
      <c r="FS207" s="45"/>
      <c r="FT207" s="45"/>
      <c r="FU207" s="45"/>
      <c r="FV207" s="41"/>
      <c r="FW207" s="46"/>
      <c r="FX207" s="46"/>
      <c r="FY207" s="46"/>
      <c r="FZ207" s="19"/>
      <c r="GA207" s="41"/>
      <c r="GB207" s="18"/>
      <c r="GC207" s="47"/>
      <c r="GD207" s="41"/>
      <c r="GH207" s="41"/>
      <c r="GI207" s="41"/>
      <c r="GJ207" s="41"/>
      <c r="GO207" s="41"/>
      <c r="GT207" s="41"/>
      <c r="GU207" s="43"/>
      <c r="GV207" s="43"/>
      <c r="GW207" s="43"/>
      <c r="GX207" s="44"/>
      <c r="GY207" s="41"/>
      <c r="GZ207" s="45"/>
      <c r="HA207" s="45"/>
      <c r="HB207" s="45"/>
      <c r="HC207" s="45"/>
      <c r="HD207" s="41"/>
      <c r="HE207" s="46"/>
      <c r="HF207" s="46"/>
      <c r="HG207" s="46"/>
      <c r="HH207" s="19"/>
      <c r="HI207" s="41"/>
      <c r="HJ207" s="18"/>
      <c r="HK207" s="47"/>
      <c r="HL207" s="41"/>
      <c r="HP207" s="41"/>
      <c r="HQ207" s="41"/>
      <c r="HR207" s="41"/>
      <c r="HW207" s="41"/>
      <c r="IB207" s="41"/>
      <c r="IC207" s="43"/>
      <c r="ID207" s="43"/>
      <c r="IE207" s="43"/>
      <c r="IF207" s="44"/>
      <c r="IG207" s="41"/>
      <c r="IH207" s="45"/>
      <c r="II207" s="45"/>
      <c r="IJ207" s="45"/>
      <c r="IK207" s="45"/>
      <c r="IL207" s="41"/>
      <c r="IM207" s="46"/>
      <c r="IN207" s="46"/>
      <c r="IO207" s="46"/>
      <c r="IP207" s="19"/>
      <c r="IQ207" s="41"/>
      <c r="IR207" s="18"/>
      <c r="IS207" s="47"/>
      <c r="IT207" s="41"/>
    </row>
    <row r="208" spans="1:254" s="42" customFormat="1" ht="12.75">
      <c r="A208" s="20" t="s">
        <v>606</v>
      </c>
      <c r="B208" s="20"/>
      <c r="C208" s="21"/>
      <c r="D208" s="22">
        <f>IF(MOD(SUM($M208+$T208+$AA208+$AH208+$AO208+$AV208),1)&gt;=0.6,INT(SUM($M208+$T208+$AA208+$AH208+$AO208+$AV208))+1+MOD(SUM($M208+$T208+$AA208+$AH208+$AO208+$AV208),1)-0.6,SUM($M208+$T208+$AA208+$AH208+$AO208+$AV208))</f>
        <v>2</v>
      </c>
      <c r="E208" s="23">
        <f>$N208+$U208+$AB208+$AI208+$AP208+$AW208</f>
        <v>0</v>
      </c>
      <c r="F208" s="24">
        <f>$O208+$V208+$AC208+$AJ208+$AQ208+$AX208</f>
        <v>10</v>
      </c>
      <c r="G208" s="23">
        <f>$P208+$W208+$AD208+$AK208+$AR208+$AY208</f>
        <v>0</v>
      </c>
      <c r="H208" s="23">
        <f>$Q208+X208+AE208+AL208+AS208+AZ208</f>
        <v>0</v>
      </c>
      <c r="I208" s="25" t="s">
        <v>201</v>
      </c>
      <c r="J208" s="22">
        <f>IF(G208&lt;&gt;0,F208/G208,"")</f>
      </c>
      <c r="K208" s="22">
        <f>IF(D208&lt;&gt;0,F208/D208,"")</f>
        <v>5</v>
      </c>
      <c r="L208" s="22">
        <f>IF(G208&lt;&gt;0,(INT(D208)*6+(10*(D208-INT(D208))))/G208,"")</f>
      </c>
      <c r="M208" s="26"/>
      <c r="N208" s="26"/>
      <c r="O208" s="26"/>
      <c r="P208" s="26"/>
      <c r="Q208" s="26"/>
      <c r="R208" s="26"/>
      <c r="S208" s="28">
        <f>IF(P208&lt;&gt;0,O208/P208,"")</f>
      </c>
      <c r="T208" s="29"/>
      <c r="U208" s="29"/>
      <c r="V208" s="29"/>
      <c r="W208" s="29"/>
      <c r="X208" s="29"/>
      <c r="Y208" s="29"/>
      <c r="Z208" s="31">
        <f>IF(W208&lt;&gt;0,V208/W208,"")</f>
      </c>
      <c r="AA208" s="32"/>
      <c r="AB208" s="32"/>
      <c r="AC208" s="32"/>
      <c r="AD208" s="33"/>
      <c r="AE208" s="33"/>
      <c r="AF208" s="33"/>
      <c r="AG208" s="28">
        <f>IF(AD208&lt;&gt;0,AC208/AD208,"")</f>
      </c>
      <c r="AH208" s="34"/>
      <c r="AI208" s="34"/>
      <c r="AJ208" s="34"/>
      <c r="AK208" s="34"/>
      <c r="AL208" s="34"/>
      <c r="AM208" s="34"/>
      <c r="AN208" s="35">
        <f>IF(AK208&lt;&gt;0,AJ208/AK208,"")</f>
      </c>
      <c r="AO208" s="36">
        <v>2</v>
      </c>
      <c r="AP208" s="36">
        <v>0</v>
      </c>
      <c r="AQ208" s="36">
        <v>10</v>
      </c>
      <c r="AR208" s="36">
        <v>0</v>
      </c>
      <c r="AS208" s="36"/>
      <c r="AT208" s="48" t="s">
        <v>201</v>
      </c>
      <c r="AU208" s="37">
        <f>IF(AR208&lt;&gt;0,AQ208/AR208,"")</f>
      </c>
      <c r="AV208" s="38"/>
      <c r="AW208" s="38"/>
      <c r="AX208" s="39"/>
      <c r="AY208" s="40"/>
      <c r="AZ208" s="40"/>
      <c r="BA208" s="40"/>
      <c r="BB208" s="39">
        <f>IF(AY208&lt;&gt;0,AX208/AY208,"")</f>
      </c>
      <c r="BC208" s="41"/>
      <c r="BD208" s="41"/>
      <c r="BI208" s="41"/>
      <c r="BN208" s="41"/>
      <c r="BO208" s="43"/>
      <c r="BP208" s="43"/>
      <c r="BQ208" s="43"/>
      <c r="BR208" s="44"/>
      <c r="BS208" s="41"/>
      <c r="BT208" s="45"/>
      <c r="BU208" s="45"/>
      <c r="BV208" s="45"/>
      <c r="BW208" s="45"/>
      <c r="BX208" s="41"/>
      <c r="BY208" s="46"/>
      <c r="BZ208" s="46"/>
      <c r="CA208" s="46"/>
      <c r="CB208" s="19"/>
      <c r="CC208" s="41"/>
      <c r="CD208" s="18"/>
      <c r="CE208" s="47"/>
      <c r="CF208" s="41"/>
      <c r="CJ208" s="41"/>
      <c r="CK208" s="41"/>
      <c r="CL208" s="41"/>
      <c r="CQ208" s="41"/>
      <c r="CV208" s="41"/>
      <c r="CW208" s="43"/>
      <c r="CX208" s="43"/>
      <c r="CY208" s="43"/>
      <c r="CZ208" s="44"/>
      <c r="DA208" s="41"/>
      <c r="DB208" s="45"/>
      <c r="DC208" s="45"/>
      <c r="DD208" s="45"/>
      <c r="DE208" s="45"/>
      <c r="DF208" s="41"/>
      <c r="DG208" s="46"/>
      <c r="DH208" s="46"/>
      <c r="DI208" s="46"/>
      <c r="DJ208" s="19"/>
      <c r="DK208" s="41"/>
      <c r="DL208" s="18"/>
      <c r="DM208" s="47"/>
      <c r="DN208" s="41"/>
      <c r="DR208" s="41"/>
      <c r="DS208" s="41"/>
      <c r="DT208" s="41"/>
      <c r="DY208" s="41"/>
      <c r="ED208" s="41"/>
      <c r="EE208" s="43"/>
      <c r="EF208" s="43"/>
      <c r="EG208" s="43"/>
      <c r="EH208" s="44"/>
      <c r="EI208" s="41"/>
      <c r="EJ208" s="45"/>
      <c r="EK208" s="45"/>
      <c r="EL208" s="45"/>
      <c r="EM208" s="45"/>
      <c r="EN208" s="41"/>
      <c r="EO208" s="46"/>
      <c r="EP208" s="46"/>
      <c r="EQ208" s="46"/>
      <c r="ER208" s="19"/>
      <c r="ES208" s="41"/>
      <c r="ET208" s="18"/>
      <c r="EU208" s="47"/>
      <c r="EV208" s="41"/>
      <c r="EZ208" s="41"/>
      <c r="FA208" s="41"/>
      <c r="FB208" s="41"/>
      <c r="FG208" s="41"/>
      <c r="FL208" s="41"/>
      <c r="FM208" s="43"/>
      <c r="FN208" s="43"/>
      <c r="FO208" s="43"/>
      <c r="FP208" s="44"/>
      <c r="FQ208" s="41"/>
      <c r="FR208" s="45"/>
      <c r="FS208" s="45"/>
      <c r="FT208" s="45"/>
      <c r="FU208" s="45"/>
      <c r="FV208" s="41"/>
      <c r="FW208" s="46"/>
      <c r="FX208" s="46"/>
      <c r="FY208" s="46"/>
      <c r="FZ208" s="19"/>
      <c r="GA208" s="41"/>
      <c r="GB208" s="18"/>
      <c r="GC208" s="47"/>
      <c r="GD208" s="41"/>
      <c r="GH208" s="41"/>
      <c r="GI208" s="41"/>
      <c r="GJ208" s="41"/>
      <c r="GO208" s="41"/>
      <c r="GT208" s="41"/>
      <c r="GU208" s="43"/>
      <c r="GV208" s="43"/>
      <c r="GW208" s="43"/>
      <c r="GX208" s="44"/>
      <c r="GY208" s="41"/>
      <c r="GZ208" s="45"/>
      <c r="HA208" s="45"/>
      <c r="HB208" s="45"/>
      <c r="HC208" s="45"/>
      <c r="HD208" s="41"/>
      <c r="HE208" s="46"/>
      <c r="HF208" s="46"/>
      <c r="HG208" s="46"/>
      <c r="HH208" s="19"/>
      <c r="HI208" s="41"/>
      <c r="HJ208" s="18"/>
      <c r="HK208" s="47"/>
      <c r="HL208" s="41"/>
      <c r="HP208" s="41"/>
      <c r="HQ208" s="41"/>
      <c r="HR208" s="41"/>
      <c r="HW208" s="41"/>
      <c r="IB208" s="41"/>
      <c r="IC208" s="43"/>
      <c r="ID208" s="43"/>
      <c r="IE208" s="43"/>
      <c r="IF208" s="44"/>
      <c r="IG208" s="41"/>
      <c r="IH208" s="45"/>
      <c r="II208" s="45"/>
      <c r="IJ208" s="45"/>
      <c r="IK208" s="45"/>
      <c r="IL208" s="41"/>
      <c r="IM208" s="46"/>
      <c r="IN208" s="46"/>
      <c r="IO208" s="46"/>
      <c r="IP208" s="19"/>
      <c r="IQ208" s="41"/>
      <c r="IR208" s="18"/>
      <c r="IS208" s="47"/>
      <c r="IT208" s="41"/>
    </row>
    <row r="209" spans="1:254" s="42" customFormat="1" ht="12.75">
      <c r="A209" s="13" t="s">
        <v>607</v>
      </c>
      <c r="B209" s="13"/>
      <c r="C209" s="13"/>
      <c r="D209" s="22">
        <f>IF(MOD(SUM($M209+$T209+$AA209+$AH209+$AO209+$AV209),1)&gt;=0.6,INT(SUM($M209+$T209+$AA209+$AH209+$AO209+$AV209))+1+MOD(SUM($M209+$T209+$AA209+$AH209+$AO209+$AV209),1)-0.6,SUM($M209+$T209+$AA209+$AH209+$AO209+$AV209))</f>
        <v>6</v>
      </c>
      <c r="E209" s="23">
        <f>$N209+$U209+$AB209+$AI209+$AP209+$AW209</f>
        <v>0</v>
      </c>
      <c r="F209" s="24">
        <f>$O209+$V209+$AC209+$AJ209+$AQ209+$AX209</f>
        <v>27</v>
      </c>
      <c r="G209" s="23">
        <f>$P209+$W209+$AD209+$AK209+$AR209+$AY209</f>
        <v>2</v>
      </c>
      <c r="H209" s="23">
        <f>$Q209+X209+AE209+AL209+AS209+AZ209</f>
        <v>0</v>
      </c>
      <c r="I209" s="49" t="s">
        <v>160</v>
      </c>
      <c r="J209" s="22">
        <f>IF(G209&lt;&gt;0,F209/G209,"")</f>
        <v>13.5</v>
      </c>
      <c r="K209" s="22">
        <f>IF(D209&lt;&gt;0,F209/D209,"")</f>
        <v>4.5</v>
      </c>
      <c r="L209" s="22">
        <f>IF(G209&lt;&gt;0,(INT(D209)*6+(10*(D209-INT(D209))))/G209,"")</f>
        <v>18</v>
      </c>
      <c r="M209" s="50">
        <v>6</v>
      </c>
      <c r="N209" s="50">
        <v>0</v>
      </c>
      <c r="O209" s="50">
        <v>27</v>
      </c>
      <c r="P209" s="50">
        <v>2</v>
      </c>
      <c r="Q209" s="50"/>
      <c r="R209" s="51" t="s">
        <v>160</v>
      </c>
      <c r="S209" s="52">
        <f>IF(P209&lt;&gt;0,O209/P209,"")</f>
        <v>13.5</v>
      </c>
      <c r="T209" s="53"/>
      <c r="U209" s="53"/>
      <c r="V209" s="53"/>
      <c r="W209" s="53"/>
      <c r="X209" s="53"/>
      <c r="Y209" s="53"/>
      <c r="Z209" s="54">
        <f>IF(W209&lt;&gt;0,V209/W209,"")</f>
      </c>
      <c r="AA209" s="50"/>
      <c r="AB209" s="50"/>
      <c r="AC209" s="50"/>
      <c r="AD209" s="50"/>
      <c r="AE209" s="50"/>
      <c r="AF209" s="50"/>
      <c r="AG209" s="52">
        <f>IF(AD209&lt;&gt;0,AC209/AD209,"")</f>
      </c>
      <c r="AH209" s="55"/>
      <c r="AI209" s="55"/>
      <c r="AJ209" s="55"/>
      <c r="AK209" s="55"/>
      <c r="AL209" s="55"/>
      <c r="AM209" s="55"/>
      <c r="AN209" s="56">
        <f>IF(AK209&lt;&gt;0,AJ209/AK209,"")</f>
      </c>
      <c r="AO209" s="57"/>
      <c r="AP209" s="57"/>
      <c r="AQ209" s="57"/>
      <c r="AR209" s="57"/>
      <c r="AS209" s="57"/>
      <c r="AT209" s="57"/>
      <c r="AU209" s="58">
        <f>IF(AR209&lt;&gt;0,AQ209/AR209,"")</f>
      </c>
      <c r="AV209" s="59"/>
      <c r="AW209" s="59"/>
      <c r="AX209" s="59"/>
      <c r="AY209" s="59"/>
      <c r="AZ209" s="59"/>
      <c r="BA209" s="59"/>
      <c r="BB209" s="60">
        <f>IF(AY209&lt;&gt;0,AX209/AY209,"")</f>
      </c>
      <c r="BC209" s="41"/>
      <c r="BD209" s="41"/>
      <c r="BI209" s="41"/>
      <c r="BN209" s="41"/>
      <c r="BO209" s="43"/>
      <c r="BP209" s="43"/>
      <c r="BQ209" s="43"/>
      <c r="BR209" s="44"/>
      <c r="BS209" s="41"/>
      <c r="BT209" s="45"/>
      <c r="BU209" s="45"/>
      <c r="BV209" s="45"/>
      <c r="BW209" s="45"/>
      <c r="BX209" s="41"/>
      <c r="BY209" s="46"/>
      <c r="BZ209" s="46"/>
      <c r="CA209" s="46"/>
      <c r="CB209" s="19"/>
      <c r="CC209" s="41"/>
      <c r="CD209" s="18"/>
      <c r="CE209" s="47"/>
      <c r="CF209" s="41"/>
      <c r="CJ209" s="41"/>
      <c r="CK209" s="41"/>
      <c r="CL209" s="41"/>
      <c r="CQ209" s="41"/>
      <c r="CV209" s="41"/>
      <c r="CW209" s="43"/>
      <c r="CX209" s="43"/>
      <c r="CY209" s="43"/>
      <c r="CZ209" s="44"/>
      <c r="DA209" s="41"/>
      <c r="DB209" s="45"/>
      <c r="DC209" s="45"/>
      <c r="DD209" s="45"/>
      <c r="DE209" s="45"/>
      <c r="DF209" s="41"/>
      <c r="DG209" s="46"/>
      <c r="DH209" s="46"/>
      <c r="DI209" s="46"/>
      <c r="DJ209" s="19"/>
      <c r="DK209" s="41"/>
      <c r="DL209" s="18"/>
      <c r="DM209" s="47"/>
      <c r="DN209" s="41"/>
      <c r="DR209" s="41"/>
      <c r="DS209" s="41"/>
      <c r="DT209" s="41"/>
      <c r="DY209" s="41"/>
      <c r="ED209" s="41"/>
      <c r="EE209" s="43"/>
      <c r="EF209" s="43"/>
      <c r="EG209" s="43"/>
      <c r="EH209" s="44"/>
      <c r="EI209" s="41"/>
      <c r="EJ209" s="45"/>
      <c r="EK209" s="45"/>
      <c r="EL209" s="45"/>
      <c r="EM209" s="45"/>
      <c r="EN209" s="41"/>
      <c r="EO209" s="46"/>
      <c r="EP209" s="46"/>
      <c r="EQ209" s="46"/>
      <c r="ER209" s="19"/>
      <c r="ES209" s="41"/>
      <c r="ET209" s="18"/>
      <c r="EU209" s="47"/>
      <c r="EV209" s="41"/>
      <c r="EZ209" s="41"/>
      <c r="FA209" s="41"/>
      <c r="FB209" s="41"/>
      <c r="FG209" s="41"/>
      <c r="FL209" s="41"/>
      <c r="FM209" s="43"/>
      <c r="FN209" s="43"/>
      <c r="FO209" s="43"/>
      <c r="FP209" s="44"/>
      <c r="FQ209" s="41"/>
      <c r="FR209" s="45"/>
      <c r="FS209" s="45"/>
      <c r="FT209" s="45"/>
      <c r="FU209" s="45"/>
      <c r="FV209" s="41"/>
      <c r="FW209" s="46"/>
      <c r="FX209" s="46"/>
      <c r="FY209" s="46"/>
      <c r="FZ209" s="19"/>
      <c r="GA209" s="41"/>
      <c r="GB209" s="18"/>
      <c r="GC209" s="47"/>
      <c r="GD209" s="41"/>
      <c r="GH209" s="41"/>
      <c r="GI209" s="41"/>
      <c r="GJ209" s="41"/>
      <c r="GO209" s="41"/>
      <c r="GT209" s="41"/>
      <c r="GU209" s="43"/>
      <c r="GV209" s="43"/>
      <c r="GW209" s="43"/>
      <c r="GX209" s="44"/>
      <c r="GY209" s="41"/>
      <c r="GZ209" s="45"/>
      <c r="HA209" s="45"/>
      <c r="HB209" s="45"/>
      <c r="HC209" s="45"/>
      <c r="HD209" s="41"/>
      <c r="HE209" s="46"/>
      <c r="HF209" s="46"/>
      <c r="HG209" s="46"/>
      <c r="HH209" s="19"/>
      <c r="HI209" s="41"/>
      <c r="HJ209" s="18"/>
      <c r="HK209" s="47"/>
      <c r="HL209" s="41"/>
      <c r="HP209" s="41"/>
      <c r="HQ209" s="41"/>
      <c r="HR209" s="41"/>
      <c r="HW209" s="41"/>
      <c r="IB209" s="41"/>
      <c r="IC209" s="43"/>
      <c r="ID209" s="43"/>
      <c r="IE209" s="43"/>
      <c r="IF209" s="44"/>
      <c r="IG209" s="41"/>
      <c r="IH209" s="45"/>
      <c r="II209" s="45"/>
      <c r="IJ209" s="45"/>
      <c r="IK209" s="45"/>
      <c r="IL209" s="41"/>
      <c r="IM209" s="46"/>
      <c r="IN209" s="46"/>
      <c r="IO209" s="46"/>
      <c r="IP209" s="19"/>
      <c r="IQ209" s="41"/>
      <c r="IR209" s="18"/>
      <c r="IS209" s="47"/>
      <c r="IT209" s="41"/>
    </row>
    <row r="210" spans="1:254" s="42" customFormat="1" ht="12.75">
      <c r="A210" s="20" t="s">
        <v>608</v>
      </c>
      <c r="B210" s="20"/>
      <c r="C210" s="21"/>
      <c r="D210" s="22">
        <f>IF(MOD(SUM($M210+$T210+$AA210+$AH210+$AO210+$AV210),1)&gt;=0.6,INT(SUM($M210+$T210+$AA210+$AH210+$AO210+$AV210))+1+MOD(SUM($M210+$T210+$AA210+$AH210+$AO210+$AV210),1)-0.6,SUM($M210+$T210+$AA210+$AH210+$AO210+$AV210))</f>
        <v>11.3</v>
      </c>
      <c r="E210" s="23">
        <f>$N210+$U210+$AB210+$AI210+$AP210+$AW210</f>
        <v>1</v>
      </c>
      <c r="F210" s="24">
        <f>$O210+$V210+$AC210+$AJ210+$AQ210+$AX210</f>
        <v>70</v>
      </c>
      <c r="G210" s="23">
        <f>$P210+$W210+$AD210+$AK210+$AR210+$AY210</f>
        <v>2</v>
      </c>
      <c r="H210" s="23">
        <f>$Q210+X210+AE210+AL210+AS210+AZ210</f>
        <v>0</v>
      </c>
      <c r="I210" s="25" t="s">
        <v>300</v>
      </c>
      <c r="J210" s="22">
        <f>IF(G210&lt;&gt;0,F210/G210,"")</f>
        <v>35</v>
      </c>
      <c r="K210" s="22">
        <f>IF(D210&lt;&gt;0,F210/D210,"")</f>
        <v>6.1946902654867255</v>
      </c>
      <c r="L210" s="22">
        <f>IF(G210&lt;&gt;0,(INT(D210)*6+(10*(D210-INT(D210))))/G210,"")</f>
        <v>34.5</v>
      </c>
      <c r="M210" s="26"/>
      <c r="N210" s="26"/>
      <c r="O210" s="26"/>
      <c r="P210" s="26"/>
      <c r="Q210" s="26"/>
      <c r="R210" s="26"/>
      <c r="S210" s="28">
        <f>IF(P210&lt;&gt;0,O210/P210,"")</f>
      </c>
      <c r="T210" s="29"/>
      <c r="U210" s="29"/>
      <c r="V210" s="29"/>
      <c r="W210" s="29"/>
      <c r="X210" s="29"/>
      <c r="Y210" s="29"/>
      <c r="Z210" s="31">
        <f>IF(W210&lt;&gt;0,V210/W210,"")</f>
      </c>
      <c r="AA210" s="32">
        <v>3</v>
      </c>
      <c r="AB210" s="32">
        <v>0</v>
      </c>
      <c r="AC210" s="32">
        <v>22</v>
      </c>
      <c r="AD210" s="33">
        <v>1</v>
      </c>
      <c r="AE210" s="33"/>
      <c r="AF210" s="33" t="s">
        <v>300</v>
      </c>
      <c r="AG210" s="28">
        <f>IF(AD210&lt;&gt;0,AC210/AD210,"")</f>
        <v>22</v>
      </c>
      <c r="AH210" s="34"/>
      <c r="AI210" s="34"/>
      <c r="AJ210" s="34"/>
      <c r="AK210" s="34"/>
      <c r="AL210" s="34"/>
      <c r="AM210" s="34"/>
      <c r="AN210" s="35">
        <f>IF(AK210&lt;&gt;0,AJ210/AK210,"")</f>
      </c>
      <c r="AO210" s="36">
        <v>8.3</v>
      </c>
      <c r="AP210" s="36">
        <v>1</v>
      </c>
      <c r="AQ210" s="36">
        <v>48</v>
      </c>
      <c r="AR210" s="36">
        <v>1</v>
      </c>
      <c r="AS210" s="36"/>
      <c r="AT210" s="48" t="s">
        <v>609</v>
      </c>
      <c r="AU210" s="37">
        <f>IF(AR210&lt;&gt;0,AQ210/AR210,"")</f>
        <v>48</v>
      </c>
      <c r="AV210" s="38"/>
      <c r="AW210" s="38"/>
      <c r="AX210" s="39"/>
      <c r="AY210" s="40"/>
      <c r="AZ210" s="40"/>
      <c r="BA210" s="40"/>
      <c r="BB210" s="39">
        <f>IF(AY210&lt;&gt;0,AX210/AY210,"")</f>
      </c>
      <c r="BC210" s="41"/>
      <c r="BD210" s="41"/>
      <c r="BI210" s="41"/>
      <c r="BN210" s="41"/>
      <c r="BO210" s="43"/>
      <c r="BP210" s="43"/>
      <c r="BQ210" s="43"/>
      <c r="BR210" s="44"/>
      <c r="BS210" s="41"/>
      <c r="BT210" s="45"/>
      <c r="BU210" s="45"/>
      <c r="BV210" s="45"/>
      <c r="BW210" s="45"/>
      <c r="BX210" s="41"/>
      <c r="BY210" s="46"/>
      <c r="BZ210" s="46"/>
      <c r="CA210" s="46"/>
      <c r="CB210" s="19"/>
      <c r="CC210" s="41"/>
      <c r="CD210" s="18"/>
      <c r="CE210" s="47"/>
      <c r="CF210" s="41"/>
      <c r="CJ210" s="41"/>
      <c r="CK210" s="41"/>
      <c r="CL210" s="41"/>
      <c r="CQ210" s="41"/>
      <c r="CV210" s="41"/>
      <c r="CW210" s="43"/>
      <c r="CX210" s="43"/>
      <c r="CY210" s="43"/>
      <c r="CZ210" s="44"/>
      <c r="DA210" s="41"/>
      <c r="DB210" s="45"/>
      <c r="DC210" s="45"/>
      <c r="DD210" s="45"/>
      <c r="DE210" s="45"/>
      <c r="DF210" s="41"/>
      <c r="DG210" s="46"/>
      <c r="DH210" s="46"/>
      <c r="DI210" s="46"/>
      <c r="DJ210" s="19"/>
      <c r="DK210" s="41"/>
      <c r="DL210" s="18"/>
      <c r="DM210" s="47"/>
      <c r="DN210" s="41"/>
      <c r="DR210" s="41"/>
      <c r="DS210" s="41"/>
      <c r="DT210" s="41"/>
      <c r="DY210" s="41"/>
      <c r="ED210" s="41"/>
      <c r="EE210" s="43"/>
      <c r="EF210" s="43"/>
      <c r="EG210" s="43"/>
      <c r="EH210" s="44"/>
      <c r="EI210" s="41"/>
      <c r="EJ210" s="45"/>
      <c r="EK210" s="45"/>
      <c r="EL210" s="45"/>
      <c r="EM210" s="45"/>
      <c r="EN210" s="41"/>
      <c r="EO210" s="46"/>
      <c r="EP210" s="46"/>
      <c r="EQ210" s="46"/>
      <c r="ER210" s="19"/>
      <c r="ES210" s="41"/>
      <c r="ET210" s="18"/>
      <c r="EU210" s="47"/>
      <c r="EV210" s="41"/>
      <c r="EZ210" s="41"/>
      <c r="FA210" s="41"/>
      <c r="FB210" s="41"/>
      <c r="FG210" s="41"/>
      <c r="FL210" s="41"/>
      <c r="FM210" s="43"/>
      <c r="FN210" s="43"/>
      <c r="FO210" s="43"/>
      <c r="FP210" s="44"/>
      <c r="FQ210" s="41"/>
      <c r="FR210" s="45"/>
      <c r="FS210" s="45"/>
      <c r="FT210" s="45"/>
      <c r="FU210" s="45"/>
      <c r="FV210" s="41"/>
      <c r="FW210" s="46"/>
      <c r="FX210" s="46"/>
      <c r="FY210" s="46"/>
      <c r="FZ210" s="19"/>
      <c r="GA210" s="41"/>
      <c r="GB210" s="18"/>
      <c r="GC210" s="47"/>
      <c r="GD210" s="41"/>
      <c r="GH210" s="41"/>
      <c r="GI210" s="41"/>
      <c r="GJ210" s="41"/>
      <c r="GO210" s="41"/>
      <c r="GT210" s="41"/>
      <c r="GU210" s="43"/>
      <c r="GV210" s="43"/>
      <c r="GW210" s="43"/>
      <c r="GX210" s="44"/>
      <c r="GY210" s="41"/>
      <c r="GZ210" s="45"/>
      <c r="HA210" s="45"/>
      <c r="HB210" s="45"/>
      <c r="HC210" s="45"/>
      <c r="HD210" s="41"/>
      <c r="HE210" s="46"/>
      <c r="HF210" s="46"/>
      <c r="HG210" s="46"/>
      <c r="HH210" s="19"/>
      <c r="HI210" s="41"/>
      <c r="HJ210" s="18"/>
      <c r="HK210" s="47"/>
      <c r="HL210" s="41"/>
      <c r="HP210" s="41"/>
      <c r="HQ210" s="41"/>
      <c r="HR210" s="41"/>
      <c r="HW210" s="41"/>
      <c r="IB210" s="41"/>
      <c r="IC210" s="43"/>
      <c r="ID210" s="43"/>
      <c r="IE210" s="43"/>
      <c r="IF210" s="44"/>
      <c r="IG210" s="41"/>
      <c r="IH210" s="45"/>
      <c r="II210" s="45"/>
      <c r="IJ210" s="45"/>
      <c r="IK210" s="45"/>
      <c r="IL210" s="41"/>
      <c r="IM210" s="46"/>
      <c r="IN210" s="46"/>
      <c r="IO210" s="46"/>
      <c r="IP210" s="19"/>
      <c r="IQ210" s="41"/>
      <c r="IR210" s="18"/>
      <c r="IS210" s="47"/>
      <c r="IT210" s="41"/>
    </row>
    <row r="211" spans="1:254" s="42" customFormat="1" ht="12.75">
      <c r="A211" s="20" t="s">
        <v>610</v>
      </c>
      <c r="B211" s="20"/>
      <c r="C211" s="21"/>
      <c r="D211" s="22">
        <f>IF(MOD(SUM($M211+$T211+$AA211+$AH211+$AO211+$AV211),1)&gt;=0.6,INT(SUM($M211+$T211+$AA211+$AH211+$AO211+$AV211))+1+MOD(SUM($M211+$T211+$AA211+$AH211+$AO211+$AV211),1)-0.6,SUM($M211+$T211+$AA211+$AH211+$AO211+$AV211))</f>
        <v>201.1</v>
      </c>
      <c r="E211" s="23">
        <f>$N211+$U211+$AB211+$AI211+$AP211+$AW211</f>
        <v>34</v>
      </c>
      <c r="F211" s="24">
        <f>$O211+$V211+$AC211+$AJ211+$AQ211+$AX211</f>
        <v>725</v>
      </c>
      <c r="G211" s="23">
        <f>$P211+$W211+$AD211+$AK211+$AR211+$AY211</f>
        <v>48</v>
      </c>
      <c r="H211" s="23">
        <f>$Q211+X211+AE211+AL211+AS211+AZ211</f>
        <v>1</v>
      </c>
      <c r="I211" s="25" t="s">
        <v>611</v>
      </c>
      <c r="J211" s="22">
        <f>IF(G211&lt;&gt;0,F211/G211,"")</f>
        <v>15.104166666666666</v>
      </c>
      <c r="K211" s="22">
        <f>IF(D211&lt;&gt;0,F211/D211,"")</f>
        <v>3.6051715564395823</v>
      </c>
      <c r="L211" s="22">
        <f>IF(G211&lt;&gt;0,(INT(D211)*6+(10*(D211-INT(D211))))/G211,"")</f>
        <v>25.145833333333332</v>
      </c>
      <c r="M211" s="26">
        <v>3</v>
      </c>
      <c r="N211" s="26">
        <v>0</v>
      </c>
      <c r="O211" s="26">
        <v>16</v>
      </c>
      <c r="P211" s="26">
        <v>0</v>
      </c>
      <c r="Q211" s="26"/>
      <c r="R211" s="27" t="s">
        <v>612</v>
      </c>
      <c r="S211" s="28">
        <f>IF(P211&lt;&gt;0,O211/P211,"")</f>
      </c>
      <c r="T211" s="29">
        <v>119.1</v>
      </c>
      <c r="U211" s="29">
        <v>20</v>
      </c>
      <c r="V211" s="29">
        <v>490</v>
      </c>
      <c r="W211" s="29">
        <v>34</v>
      </c>
      <c r="X211" s="29">
        <v>1</v>
      </c>
      <c r="Y211" s="30" t="s">
        <v>611</v>
      </c>
      <c r="Z211" s="31">
        <f>IF(W211&lt;&gt;0,V211/W211,"")</f>
        <v>14.411764705882353</v>
      </c>
      <c r="AA211" s="32">
        <v>79</v>
      </c>
      <c r="AB211" s="32">
        <v>14</v>
      </c>
      <c r="AC211" s="32">
        <v>219</v>
      </c>
      <c r="AD211" s="33">
        <v>14</v>
      </c>
      <c r="AE211" s="33"/>
      <c r="AF211" s="33" t="s">
        <v>613</v>
      </c>
      <c r="AG211" s="28">
        <f>IF(AD211&lt;&gt;0,AC211/AD211,"")</f>
        <v>15.642857142857142</v>
      </c>
      <c r="AH211" s="34"/>
      <c r="AI211" s="34"/>
      <c r="AJ211" s="34"/>
      <c r="AK211" s="34"/>
      <c r="AL211" s="34"/>
      <c r="AM211" s="34"/>
      <c r="AN211" s="35">
        <f>IF(AK211&lt;&gt;0,AJ211/AK211,"")</f>
      </c>
      <c r="AO211" s="36"/>
      <c r="AP211" s="36"/>
      <c r="AQ211" s="36"/>
      <c r="AR211" s="36"/>
      <c r="AS211" s="36"/>
      <c r="AT211" s="36"/>
      <c r="AU211" s="37">
        <f>IF(AR211&lt;&gt;0,AQ211/AR211,"")</f>
      </c>
      <c r="AV211" s="38"/>
      <c r="AW211" s="38"/>
      <c r="AX211" s="39"/>
      <c r="AY211" s="40"/>
      <c r="AZ211" s="40"/>
      <c r="BA211" s="40"/>
      <c r="BB211" s="39">
        <f>IF(AY211&lt;&gt;0,AX211/AY211,"")</f>
      </c>
      <c r="BC211" s="41"/>
      <c r="BD211" s="41"/>
      <c r="BI211" s="41"/>
      <c r="BN211" s="41"/>
      <c r="BO211" s="43"/>
      <c r="BP211" s="43"/>
      <c r="BQ211" s="43"/>
      <c r="BR211" s="44"/>
      <c r="BS211" s="41"/>
      <c r="BT211" s="45"/>
      <c r="BU211" s="45"/>
      <c r="BV211" s="45"/>
      <c r="BW211" s="45"/>
      <c r="BX211" s="41"/>
      <c r="BY211" s="46"/>
      <c r="BZ211" s="46"/>
      <c r="CA211" s="46"/>
      <c r="CB211" s="19"/>
      <c r="CC211" s="41"/>
      <c r="CD211" s="18"/>
      <c r="CE211" s="47"/>
      <c r="CF211" s="41"/>
      <c r="CJ211" s="41"/>
      <c r="CK211" s="41"/>
      <c r="CL211" s="41"/>
      <c r="CQ211" s="41"/>
      <c r="CV211" s="41"/>
      <c r="CW211" s="43"/>
      <c r="CX211" s="43"/>
      <c r="CY211" s="43"/>
      <c r="CZ211" s="44"/>
      <c r="DA211" s="41"/>
      <c r="DB211" s="45"/>
      <c r="DC211" s="45"/>
      <c r="DD211" s="45"/>
      <c r="DE211" s="45"/>
      <c r="DF211" s="41"/>
      <c r="DG211" s="46"/>
      <c r="DH211" s="46"/>
      <c r="DI211" s="46"/>
      <c r="DJ211" s="19"/>
      <c r="DK211" s="41"/>
      <c r="DL211" s="18"/>
      <c r="DM211" s="47"/>
      <c r="DN211" s="41"/>
      <c r="DR211" s="41"/>
      <c r="DS211" s="41"/>
      <c r="DT211" s="41"/>
      <c r="DY211" s="41"/>
      <c r="ED211" s="41"/>
      <c r="EE211" s="43"/>
      <c r="EF211" s="43"/>
      <c r="EG211" s="43"/>
      <c r="EH211" s="44"/>
      <c r="EI211" s="41"/>
      <c r="EJ211" s="45"/>
      <c r="EK211" s="45"/>
      <c r="EL211" s="45"/>
      <c r="EM211" s="45"/>
      <c r="EN211" s="41"/>
      <c r="EO211" s="46"/>
      <c r="EP211" s="46"/>
      <c r="EQ211" s="46"/>
      <c r="ER211" s="19"/>
      <c r="ES211" s="41"/>
      <c r="ET211" s="18"/>
      <c r="EU211" s="47"/>
      <c r="EV211" s="41"/>
      <c r="EZ211" s="41"/>
      <c r="FA211" s="41"/>
      <c r="FB211" s="41"/>
      <c r="FG211" s="41"/>
      <c r="FL211" s="41"/>
      <c r="FM211" s="43"/>
      <c r="FN211" s="43"/>
      <c r="FO211" s="43"/>
      <c r="FP211" s="44"/>
      <c r="FQ211" s="41"/>
      <c r="FR211" s="45"/>
      <c r="FS211" s="45"/>
      <c r="FT211" s="45"/>
      <c r="FU211" s="45"/>
      <c r="FV211" s="41"/>
      <c r="FW211" s="46"/>
      <c r="FX211" s="46"/>
      <c r="FY211" s="46"/>
      <c r="FZ211" s="19"/>
      <c r="GA211" s="41"/>
      <c r="GB211" s="18"/>
      <c r="GC211" s="47"/>
      <c r="GD211" s="41"/>
      <c r="GH211" s="41"/>
      <c r="GI211" s="41"/>
      <c r="GJ211" s="41"/>
      <c r="GO211" s="41"/>
      <c r="GT211" s="41"/>
      <c r="GU211" s="43"/>
      <c r="GV211" s="43"/>
      <c r="GW211" s="43"/>
      <c r="GX211" s="44"/>
      <c r="GY211" s="41"/>
      <c r="GZ211" s="45"/>
      <c r="HA211" s="45"/>
      <c r="HB211" s="45"/>
      <c r="HC211" s="45"/>
      <c r="HD211" s="41"/>
      <c r="HE211" s="46"/>
      <c r="HF211" s="46"/>
      <c r="HG211" s="46"/>
      <c r="HH211" s="19"/>
      <c r="HI211" s="41"/>
      <c r="HJ211" s="18"/>
      <c r="HK211" s="47"/>
      <c r="HL211" s="41"/>
      <c r="HP211" s="41"/>
      <c r="HQ211" s="41"/>
      <c r="HR211" s="41"/>
      <c r="HW211" s="41"/>
      <c r="IB211" s="41"/>
      <c r="IC211" s="43"/>
      <c r="ID211" s="43"/>
      <c r="IE211" s="43"/>
      <c r="IF211" s="44"/>
      <c r="IG211" s="41"/>
      <c r="IH211" s="45"/>
      <c r="II211" s="45"/>
      <c r="IJ211" s="45"/>
      <c r="IK211" s="45"/>
      <c r="IL211" s="41"/>
      <c r="IM211" s="46"/>
      <c r="IN211" s="46"/>
      <c r="IO211" s="46"/>
      <c r="IP211" s="19"/>
      <c r="IQ211" s="41"/>
      <c r="IR211" s="18"/>
      <c r="IS211" s="47"/>
      <c r="IT211" s="41"/>
    </row>
    <row r="212" spans="1:254" s="42" customFormat="1" ht="12.75">
      <c r="A212" s="13" t="s">
        <v>614</v>
      </c>
      <c r="B212" s="13"/>
      <c r="C212" s="13"/>
      <c r="D212" s="22">
        <f>IF(MOD(SUM($M212+$T212+$AA212+$AH212+$AO212+$AV212),1)&gt;=0.6,INT(SUM($M212+$T212+$AA212+$AH212+$AO212+$AV212))+1+MOD(SUM($M212+$T212+$AA212+$AH212+$AO212+$AV212),1)-0.6,SUM($M212+$T212+$AA212+$AH212+$AO212+$AV212))</f>
        <v>14</v>
      </c>
      <c r="E212" s="23">
        <f>$N212+$U212+$AB212+$AI212+$AP212+$AW212</f>
        <v>1</v>
      </c>
      <c r="F212" s="24">
        <f>$O212+$V212+$AC212+$AJ212+$AQ212+$AX212</f>
        <v>46</v>
      </c>
      <c r="G212" s="23">
        <f>$P212+$W212+$AD212+$AK212+$AR212+$AY212</f>
        <v>5</v>
      </c>
      <c r="H212" s="23">
        <f>$Q212+X212+AE212+AL212+AS212+AZ212</f>
        <v>0</v>
      </c>
      <c r="I212" s="49" t="s">
        <v>615</v>
      </c>
      <c r="J212" s="22">
        <f>IF(G212&lt;&gt;0,F212/G212,"")</f>
        <v>9.2</v>
      </c>
      <c r="K212" s="22">
        <f>IF(D212&lt;&gt;0,F212/D212,"")</f>
        <v>3.2857142857142856</v>
      </c>
      <c r="L212" s="22">
        <f>IF(G212&lt;&gt;0,(INT(D212)*6+(10*(D212-INT(D212))))/G212,"")</f>
        <v>16.8</v>
      </c>
      <c r="M212" s="50"/>
      <c r="N212" s="50"/>
      <c r="O212" s="50"/>
      <c r="P212" s="50"/>
      <c r="Q212" s="50"/>
      <c r="R212" s="50"/>
      <c r="S212" s="52">
        <f>IF(P212&lt;&gt;0,O212/P212,"")</f>
      </c>
      <c r="T212" s="53">
        <v>14</v>
      </c>
      <c r="U212" s="53">
        <v>1</v>
      </c>
      <c r="V212" s="53">
        <v>46</v>
      </c>
      <c r="W212" s="53">
        <v>5</v>
      </c>
      <c r="X212" s="53"/>
      <c r="Y212" s="71" t="s">
        <v>615</v>
      </c>
      <c r="Z212" s="54">
        <f>IF(W212&lt;&gt;0,V212/W212,"")</f>
        <v>9.2</v>
      </c>
      <c r="AA212" s="50"/>
      <c r="AB212" s="50"/>
      <c r="AC212" s="50"/>
      <c r="AD212" s="50"/>
      <c r="AE212" s="50"/>
      <c r="AF212" s="50"/>
      <c r="AG212" s="52">
        <f>IF(AD212&lt;&gt;0,AC212/AD212,"")</f>
      </c>
      <c r="AH212" s="55"/>
      <c r="AI212" s="55"/>
      <c r="AJ212" s="55"/>
      <c r="AK212" s="55"/>
      <c r="AL212" s="55"/>
      <c r="AM212" s="55"/>
      <c r="AN212" s="56">
        <f>IF(AK212&lt;&gt;0,AJ212/AK212,"")</f>
      </c>
      <c r="AO212" s="57"/>
      <c r="AP212" s="57"/>
      <c r="AQ212" s="57"/>
      <c r="AR212" s="57"/>
      <c r="AS212" s="57"/>
      <c r="AT212" s="57"/>
      <c r="AU212" s="58">
        <f>IF(AR212&lt;&gt;0,AQ212/AR212,"")</f>
      </c>
      <c r="AV212" s="59"/>
      <c r="AW212" s="59"/>
      <c r="AX212" s="59"/>
      <c r="AY212" s="59"/>
      <c r="AZ212" s="59"/>
      <c r="BA212" s="59"/>
      <c r="BB212" s="60">
        <f>IF(AY212&lt;&gt;0,AX212/AY212,"")</f>
      </c>
      <c r="BC212" s="41"/>
      <c r="BD212" s="41"/>
      <c r="BI212" s="41"/>
      <c r="BN212" s="41"/>
      <c r="BO212" s="43"/>
      <c r="BP212" s="43"/>
      <c r="BQ212" s="43"/>
      <c r="BR212" s="44"/>
      <c r="BS212" s="41"/>
      <c r="BT212" s="45"/>
      <c r="BU212" s="45"/>
      <c r="BV212" s="45"/>
      <c r="BW212" s="45"/>
      <c r="BX212" s="41"/>
      <c r="BY212" s="46"/>
      <c r="BZ212" s="46"/>
      <c r="CA212" s="46"/>
      <c r="CB212" s="19"/>
      <c r="CC212" s="41"/>
      <c r="CD212" s="18"/>
      <c r="CE212" s="47"/>
      <c r="CF212" s="41"/>
      <c r="CJ212" s="41"/>
      <c r="CK212" s="41"/>
      <c r="CL212" s="41"/>
      <c r="CQ212" s="41"/>
      <c r="CV212" s="41"/>
      <c r="CW212" s="43"/>
      <c r="CX212" s="43"/>
      <c r="CY212" s="43"/>
      <c r="CZ212" s="44"/>
      <c r="DA212" s="41"/>
      <c r="DB212" s="45"/>
      <c r="DC212" s="45"/>
      <c r="DD212" s="45"/>
      <c r="DE212" s="45"/>
      <c r="DF212" s="41"/>
      <c r="DG212" s="46"/>
      <c r="DH212" s="46"/>
      <c r="DI212" s="46"/>
      <c r="DJ212" s="19"/>
      <c r="DK212" s="41"/>
      <c r="DL212" s="18"/>
      <c r="DM212" s="47"/>
      <c r="DN212" s="41"/>
      <c r="DR212" s="41"/>
      <c r="DS212" s="41"/>
      <c r="DT212" s="41"/>
      <c r="DY212" s="41"/>
      <c r="ED212" s="41"/>
      <c r="EE212" s="43"/>
      <c r="EF212" s="43"/>
      <c r="EG212" s="43"/>
      <c r="EH212" s="44"/>
      <c r="EI212" s="41"/>
      <c r="EJ212" s="45"/>
      <c r="EK212" s="45"/>
      <c r="EL212" s="45"/>
      <c r="EM212" s="45"/>
      <c r="EN212" s="41"/>
      <c r="EO212" s="46"/>
      <c r="EP212" s="46"/>
      <c r="EQ212" s="46"/>
      <c r="ER212" s="19"/>
      <c r="ES212" s="41"/>
      <c r="ET212" s="18"/>
      <c r="EU212" s="47"/>
      <c r="EV212" s="41"/>
      <c r="EZ212" s="41"/>
      <c r="FA212" s="41"/>
      <c r="FB212" s="41"/>
      <c r="FG212" s="41"/>
      <c r="FL212" s="41"/>
      <c r="FM212" s="43"/>
      <c r="FN212" s="43"/>
      <c r="FO212" s="43"/>
      <c r="FP212" s="44"/>
      <c r="FQ212" s="41"/>
      <c r="FR212" s="45"/>
      <c r="FS212" s="45"/>
      <c r="FT212" s="45"/>
      <c r="FU212" s="45"/>
      <c r="FV212" s="41"/>
      <c r="FW212" s="46"/>
      <c r="FX212" s="46"/>
      <c r="FY212" s="46"/>
      <c r="FZ212" s="19"/>
      <c r="GA212" s="41"/>
      <c r="GB212" s="18"/>
      <c r="GC212" s="47"/>
      <c r="GD212" s="41"/>
      <c r="GH212" s="41"/>
      <c r="GI212" s="41"/>
      <c r="GJ212" s="41"/>
      <c r="GO212" s="41"/>
      <c r="GT212" s="41"/>
      <c r="GU212" s="43"/>
      <c r="GV212" s="43"/>
      <c r="GW212" s="43"/>
      <c r="GX212" s="44"/>
      <c r="GY212" s="41"/>
      <c r="GZ212" s="45"/>
      <c r="HA212" s="45"/>
      <c r="HB212" s="45"/>
      <c r="HC212" s="45"/>
      <c r="HD212" s="41"/>
      <c r="HE212" s="46"/>
      <c r="HF212" s="46"/>
      <c r="HG212" s="46"/>
      <c r="HH212" s="19"/>
      <c r="HI212" s="41"/>
      <c r="HJ212" s="18"/>
      <c r="HK212" s="47"/>
      <c r="HL212" s="41"/>
      <c r="HP212" s="41"/>
      <c r="HQ212" s="41"/>
      <c r="HR212" s="41"/>
      <c r="HW212" s="41"/>
      <c r="IB212" s="41"/>
      <c r="IC212" s="43"/>
      <c r="ID212" s="43"/>
      <c r="IE212" s="43"/>
      <c r="IF212" s="44"/>
      <c r="IG212" s="41"/>
      <c r="IH212" s="45"/>
      <c r="II212" s="45"/>
      <c r="IJ212" s="45"/>
      <c r="IK212" s="45"/>
      <c r="IL212" s="41"/>
      <c r="IM212" s="46"/>
      <c r="IN212" s="46"/>
      <c r="IO212" s="46"/>
      <c r="IP212" s="19"/>
      <c r="IQ212" s="41"/>
      <c r="IR212" s="18"/>
      <c r="IS212" s="47"/>
      <c r="IT212" s="41"/>
    </row>
    <row r="213" spans="1:254" s="42" customFormat="1" ht="12.75">
      <c r="A213" s="20" t="s">
        <v>616</v>
      </c>
      <c r="B213" s="20"/>
      <c r="C213" s="21"/>
      <c r="D213" s="22">
        <f>IF(MOD(SUM($M213+$T213+$AA213+$AH213+$AO213+$AV213),1)&gt;=0.6,INT(SUM($M213+$T213+$AA213+$AH213+$AO213+$AV213))+1+MOD(SUM($M213+$T213+$AA213+$AH213+$AO213+$AV213),1)-0.6,SUM($M213+$T213+$AA213+$AH213+$AO213+$AV213))</f>
        <v>1093.1000000000001</v>
      </c>
      <c r="E213" s="23">
        <f>$N213+$U213+$AB213+$AI213+$AP213+$AW213</f>
        <v>251</v>
      </c>
      <c r="F213" s="24">
        <f>$O213+$V213+$AC213+$AJ213+$AQ213+$AX213</f>
        <v>3226</v>
      </c>
      <c r="G213" s="23">
        <f>$P213+$W213+$AD213+$AK213+$AR213+$AY213</f>
        <v>231</v>
      </c>
      <c r="H213" s="23">
        <f>$Q213+X213+AE213+AL213+AS213+AZ213</f>
        <v>12</v>
      </c>
      <c r="I213" s="25" t="s">
        <v>617</v>
      </c>
      <c r="J213" s="22">
        <f>IF(G213&lt;&gt;0,F213/G213,"")</f>
        <v>13.965367965367966</v>
      </c>
      <c r="K213" s="22">
        <f>IF(D213&lt;&gt;0,F213/D213,"")</f>
        <v>2.951239593815753</v>
      </c>
      <c r="L213" s="22">
        <f>IF(G213&lt;&gt;0,(INT(D213)*6+(10*(D213-INT(D213))))/G213,"")</f>
        <v>28.3939393939394</v>
      </c>
      <c r="M213" s="26">
        <v>1037.2</v>
      </c>
      <c r="N213" s="26">
        <v>215</v>
      </c>
      <c r="O213" s="26">
        <v>2910</v>
      </c>
      <c r="P213" s="26">
        <v>209</v>
      </c>
      <c r="Q213" s="26">
        <v>10</v>
      </c>
      <c r="R213" s="27" t="s">
        <v>617</v>
      </c>
      <c r="S213" s="28">
        <f>IF(P213&lt;&gt;0,O213/P213,"")</f>
        <v>13.923444976076555</v>
      </c>
      <c r="T213" s="29">
        <v>44.5</v>
      </c>
      <c r="U213" s="29">
        <v>33</v>
      </c>
      <c r="V213" s="29">
        <v>284</v>
      </c>
      <c r="W213" s="29">
        <v>21</v>
      </c>
      <c r="X213" s="29">
        <v>2</v>
      </c>
      <c r="Y213" s="30" t="s">
        <v>618</v>
      </c>
      <c r="Z213" s="31">
        <f>IF(W213&lt;&gt;0,V213/W213,"")</f>
        <v>13.523809523809524</v>
      </c>
      <c r="AA213" s="32">
        <v>11</v>
      </c>
      <c r="AB213" s="32">
        <v>3</v>
      </c>
      <c r="AC213" s="32">
        <v>32</v>
      </c>
      <c r="AD213" s="33">
        <v>1</v>
      </c>
      <c r="AE213" s="33"/>
      <c r="AF213" s="33" t="s">
        <v>619</v>
      </c>
      <c r="AG213" s="28">
        <f>IF(AD213&lt;&gt;0,AC213/AD213,"")</f>
        <v>32</v>
      </c>
      <c r="AH213" s="34"/>
      <c r="AI213" s="34"/>
      <c r="AJ213" s="34"/>
      <c r="AK213" s="34"/>
      <c r="AL213" s="34"/>
      <c r="AM213" s="34"/>
      <c r="AN213" s="35">
        <f>IF(AK213&lt;&gt;0,AJ213/AK213,"")</f>
      </c>
      <c r="AO213" s="36"/>
      <c r="AP213" s="36"/>
      <c r="AQ213" s="36"/>
      <c r="AR213" s="36"/>
      <c r="AS213" s="36"/>
      <c r="AT213" s="36"/>
      <c r="AU213" s="37">
        <f>IF(AR213&lt;&gt;0,AQ213/AR213,"")</f>
      </c>
      <c r="AV213" s="38"/>
      <c r="AW213" s="38"/>
      <c r="AX213" s="39"/>
      <c r="AY213" s="40"/>
      <c r="AZ213" s="40"/>
      <c r="BA213" s="40"/>
      <c r="BB213" s="39">
        <f>IF(AY213&lt;&gt;0,AX213/AY213,"")</f>
      </c>
      <c r="BC213" s="41"/>
      <c r="BD213" s="41"/>
      <c r="BI213" s="41"/>
      <c r="BN213" s="41"/>
      <c r="BO213" s="43"/>
      <c r="BP213" s="43"/>
      <c r="BQ213" s="43"/>
      <c r="BR213" s="44"/>
      <c r="BS213" s="41"/>
      <c r="BT213" s="45"/>
      <c r="BU213" s="45"/>
      <c r="BV213" s="45"/>
      <c r="BW213" s="45"/>
      <c r="BX213" s="41"/>
      <c r="BY213" s="46"/>
      <c r="BZ213" s="46"/>
      <c r="CA213" s="46"/>
      <c r="CB213" s="19"/>
      <c r="CC213" s="41"/>
      <c r="CD213" s="18"/>
      <c r="CE213" s="47"/>
      <c r="CF213" s="41"/>
      <c r="CJ213" s="41"/>
      <c r="CK213" s="41"/>
      <c r="CL213" s="41"/>
      <c r="CQ213" s="41"/>
      <c r="CV213" s="41"/>
      <c r="CW213" s="43"/>
      <c r="CX213" s="43"/>
      <c r="CY213" s="43"/>
      <c r="CZ213" s="44"/>
      <c r="DA213" s="41"/>
      <c r="DB213" s="45"/>
      <c r="DC213" s="45"/>
      <c r="DD213" s="45"/>
      <c r="DE213" s="45"/>
      <c r="DF213" s="41"/>
      <c r="DG213" s="46"/>
      <c r="DH213" s="46"/>
      <c r="DI213" s="46"/>
      <c r="DJ213" s="19"/>
      <c r="DK213" s="41"/>
      <c r="DL213" s="18"/>
      <c r="DM213" s="47"/>
      <c r="DN213" s="41"/>
      <c r="DR213" s="41"/>
      <c r="DS213" s="41"/>
      <c r="DT213" s="41"/>
      <c r="DY213" s="41"/>
      <c r="ED213" s="41"/>
      <c r="EE213" s="43"/>
      <c r="EF213" s="43"/>
      <c r="EG213" s="43"/>
      <c r="EH213" s="44"/>
      <c r="EI213" s="41"/>
      <c r="EJ213" s="45"/>
      <c r="EK213" s="45"/>
      <c r="EL213" s="45"/>
      <c r="EM213" s="45"/>
      <c r="EN213" s="41"/>
      <c r="EO213" s="46"/>
      <c r="EP213" s="46"/>
      <c r="EQ213" s="46"/>
      <c r="ER213" s="19"/>
      <c r="ES213" s="41"/>
      <c r="ET213" s="18"/>
      <c r="EU213" s="47"/>
      <c r="EV213" s="41"/>
      <c r="EZ213" s="41"/>
      <c r="FA213" s="41"/>
      <c r="FB213" s="41"/>
      <c r="FG213" s="41"/>
      <c r="FL213" s="41"/>
      <c r="FM213" s="43"/>
      <c r="FN213" s="43"/>
      <c r="FO213" s="43"/>
      <c r="FP213" s="44"/>
      <c r="FQ213" s="41"/>
      <c r="FR213" s="45"/>
      <c r="FS213" s="45"/>
      <c r="FT213" s="45"/>
      <c r="FU213" s="45"/>
      <c r="FV213" s="41"/>
      <c r="FW213" s="46"/>
      <c r="FX213" s="46"/>
      <c r="FY213" s="46"/>
      <c r="FZ213" s="19"/>
      <c r="GA213" s="41"/>
      <c r="GB213" s="18"/>
      <c r="GC213" s="47"/>
      <c r="GD213" s="41"/>
      <c r="GH213" s="41"/>
      <c r="GI213" s="41"/>
      <c r="GJ213" s="41"/>
      <c r="GO213" s="41"/>
      <c r="GT213" s="41"/>
      <c r="GU213" s="43"/>
      <c r="GV213" s="43"/>
      <c r="GW213" s="43"/>
      <c r="GX213" s="44"/>
      <c r="GY213" s="41"/>
      <c r="GZ213" s="45"/>
      <c r="HA213" s="45"/>
      <c r="HB213" s="45"/>
      <c r="HC213" s="45"/>
      <c r="HD213" s="41"/>
      <c r="HE213" s="46"/>
      <c r="HF213" s="46"/>
      <c r="HG213" s="46"/>
      <c r="HH213" s="19"/>
      <c r="HI213" s="41"/>
      <c r="HJ213" s="18"/>
      <c r="HK213" s="47"/>
      <c r="HL213" s="41"/>
      <c r="HP213" s="41"/>
      <c r="HQ213" s="41"/>
      <c r="HR213" s="41"/>
      <c r="HW213" s="41"/>
      <c r="IB213" s="41"/>
      <c r="IC213" s="43"/>
      <c r="ID213" s="43"/>
      <c r="IE213" s="43"/>
      <c r="IF213" s="44"/>
      <c r="IG213" s="41"/>
      <c r="IH213" s="45"/>
      <c r="II213" s="45"/>
      <c r="IJ213" s="45"/>
      <c r="IK213" s="45"/>
      <c r="IL213" s="41"/>
      <c r="IM213" s="46"/>
      <c r="IN213" s="46"/>
      <c r="IO213" s="46"/>
      <c r="IP213" s="19"/>
      <c r="IQ213" s="41"/>
      <c r="IR213" s="18"/>
      <c r="IS213" s="47"/>
      <c r="IT213" s="41"/>
    </row>
    <row r="214" spans="1:254" s="42" customFormat="1" ht="12.75">
      <c r="A214" s="20" t="s">
        <v>620</v>
      </c>
      <c r="B214" s="20"/>
      <c r="C214" s="21"/>
      <c r="D214" s="22">
        <f>IF(MOD(SUM($M214+$T214+$AA214+$AH214+$AO214+$AV214),1)&gt;=0.6,INT(SUM($M214+$T214+$AA214+$AH214+$AO214+$AV214))+1+MOD(SUM($M214+$T214+$AA214+$AH214+$AO214+$AV214),1)-0.6,SUM($M214+$T214+$AA214+$AH214+$AO214+$AV214))</f>
        <v>2</v>
      </c>
      <c r="E214" s="23">
        <f>$N214+$U214+$AB214+$AI214+$AP214+$AW214</f>
        <v>0</v>
      </c>
      <c r="F214" s="24">
        <f>$O214+$V214+$AC214+$AJ214+$AQ214+$AX214</f>
        <v>19</v>
      </c>
      <c r="G214" s="23">
        <f>$P214+$W214+$AD214+$AK214+$AR214+$AY214</f>
        <v>0</v>
      </c>
      <c r="H214" s="23">
        <f>$Q214+X214+AE214+AL214+AS214+AZ214</f>
        <v>0</v>
      </c>
      <c r="I214" s="25" t="s">
        <v>621</v>
      </c>
      <c r="J214" s="22">
        <f>IF(G214&lt;&gt;0,F214/G214,"")</f>
      </c>
      <c r="K214" s="22">
        <f>IF(D214&lt;&gt;0,F214/D214,"")</f>
        <v>9.5</v>
      </c>
      <c r="L214" s="22">
        <f>IF(G214&lt;&gt;0,(INT(D214)*6+(10*(D214-INT(D214))))/G214,"")</f>
      </c>
      <c r="M214" s="26">
        <v>2</v>
      </c>
      <c r="N214" s="26">
        <v>0</v>
      </c>
      <c r="O214" s="26">
        <v>19</v>
      </c>
      <c r="P214" s="26">
        <v>0</v>
      </c>
      <c r="Q214" s="26"/>
      <c r="R214" s="27" t="s">
        <v>621</v>
      </c>
      <c r="S214" s="28">
        <f>IF(P214&lt;&gt;0,O214/P214,"")</f>
      </c>
      <c r="T214" s="29"/>
      <c r="U214" s="29"/>
      <c r="V214" s="29"/>
      <c r="W214" s="29"/>
      <c r="X214" s="29"/>
      <c r="Y214" s="29"/>
      <c r="Z214" s="31">
        <f>IF(W214&lt;&gt;0,V214/W214,"")</f>
      </c>
      <c r="AA214" s="32"/>
      <c r="AB214" s="32"/>
      <c r="AC214" s="32"/>
      <c r="AD214" s="33"/>
      <c r="AE214" s="33"/>
      <c r="AF214" s="33"/>
      <c r="AG214" s="28">
        <f>IF(AD214&lt;&gt;0,AC214/AD214,"")</f>
      </c>
      <c r="AH214" s="34"/>
      <c r="AI214" s="34"/>
      <c r="AJ214" s="34"/>
      <c r="AK214" s="34"/>
      <c r="AL214" s="34"/>
      <c r="AM214" s="34"/>
      <c r="AN214" s="35">
        <f>IF(AK214&lt;&gt;0,AJ214/AK214,"")</f>
      </c>
      <c r="AO214" s="36"/>
      <c r="AP214" s="36"/>
      <c r="AQ214" s="36"/>
      <c r="AR214" s="36"/>
      <c r="AS214" s="36"/>
      <c r="AT214" s="36"/>
      <c r="AU214" s="37">
        <f>IF(AR214&lt;&gt;0,AQ214/AR214,"")</f>
      </c>
      <c r="AV214" s="38"/>
      <c r="AW214" s="38"/>
      <c r="AX214" s="39"/>
      <c r="AY214" s="40"/>
      <c r="AZ214" s="40"/>
      <c r="BA214" s="40"/>
      <c r="BB214" s="39">
        <f>IF(AY214&lt;&gt;0,AX214/AY214,"")</f>
      </c>
      <c r="BC214" s="41"/>
      <c r="BD214" s="41"/>
      <c r="BI214" s="41"/>
      <c r="BN214" s="41"/>
      <c r="BO214" s="43"/>
      <c r="BP214" s="43"/>
      <c r="BQ214" s="43"/>
      <c r="BR214" s="44"/>
      <c r="BS214" s="41"/>
      <c r="BT214" s="45"/>
      <c r="BU214" s="45"/>
      <c r="BV214" s="45"/>
      <c r="BW214" s="45"/>
      <c r="BX214" s="41"/>
      <c r="BY214" s="46"/>
      <c r="BZ214" s="46"/>
      <c r="CA214" s="46"/>
      <c r="CB214" s="19"/>
      <c r="CC214" s="41"/>
      <c r="CD214" s="18"/>
      <c r="CE214" s="47"/>
      <c r="CF214" s="41"/>
      <c r="CJ214" s="41"/>
      <c r="CK214" s="41"/>
      <c r="CL214" s="41"/>
      <c r="CQ214" s="41"/>
      <c r="CV214" s="41"/>
      <c r="CW214" s="43"/>
      <c r="CX214" s="43"/>
      <c r="CY214" s="43"/>
      <c r="CZ214" s="44"/>
      <c r="DA214" s="41"/>
      <c r="DB214" s="45"/>
      <c r="DC214" s="45"/>
      <c r="DD214" s="45"/>
      <c r="DE214" s="45"/>
      <c r="DF214" s="41"/>
      <c r="DG214" s="46"/>
      <c r="DH214" s="46"/>
      <c r="DI214" s="46"/>
      <c r="DJ214" s="19"/>
      <c r="DK214" s="41"/>
      <c r="DL214" s="18"/>
      <c r="DM214" s="47"/>
      <c r="DN214" s="41"/>
      <c r="DR214" s="41"/>
      <c r="DS214" s="41"/>
      <c r="DT214" s="41"/>
      <c r="DY214" s="41"/>
      <c r="ED214" s="41"/>
      <c r="EE214" s="43"/>
      <c r="EF214" s="43"/>
      <c r="EG214" s="43"/>
      <c r="EH214" s="44"/>
      <c r="EI214" s="41"/>
      <c r="EJ214" s="45"/>
      <c r="EK214" s="45"/>
      <c r="EL214" s="45"/>
      <c r="EM214" s="45"/>
      <c r="EN214" s="41"/>
      <c r="EO214" s="46"/>
      <c r="EP214" s="46"/>
      <c r="EQ214" s="46"/>
      <c r="ER214" s="19"/>
      <c r="ES214" s="41"/>
      <c r="ET214" s="18"/>
      <c r="EU214" s="47"/>
      <c r="EV214" s="41"/>
      <c r="EZ214" s="41"/>
      <c r="FA214" s="41"/>
      <c r="FB214" s="41"/>
      <c r="FG214" s="41"/>
      <c r="FL214" s="41"/>
      <c r="FM214" s="43"/>
      <c r="FN214" s="43"/>
      <c r="FO214" s="43"/>
      <c r="FP214" s="44"/>
      <c r="FQ214" s="41"/>
      <c r="FR214" s="45"/>
      <c r="FS214" s="45"/>
      <c r="FT214" s="45"/>
      <c r="FU214" s="45"/>
      <c r="FV214" s="41"/>
      <c r="FW214" s="46"/>
      <c r="FX214" s="46"/>
      <c r="FY214" s="46"/>
      <c r="FZ214" s="19"/>
      <c r="GA214" s="41"/>
      <c r="GB214" s="18"/>
      <c r="GC214" s="47"/>
      <c r="GD214" s="41"/>
      <c r="GH214" s="41"/>
      <c r="GI214" s="41"/>
      <c r="GJ214" s="41"/>
      <c r="GO214" s="41"/>
      <c r="GT214" s="41"/>
      <c r="GU214" s="43"/>
      <c r="GV214" s="43"/>
      <c r="GW214" s="43"/>
      <c r="GX214" s="44"/>
      <c r="GY214" s="41"/>
      <c r="GZ214" s="45"/>
      <c r="HA214" s="45"/>
      <c r="HB214" s="45"/>
      <c r="HC214" s="45"/>
      <c r="HD214" s="41"/>
      <c r="HE214" s="46"/>
      <c r="HF214" s="46"/>
      <c r="HG214" s="46"/>
      <c r="HH214" s="19"/>
      <c r="HI214" s="41"/>
      <c r="HJ214" s="18"/>
      <c r="HK214" s="47"/>
      <c r="HL214" s="41"/>
      <c r="HP214" s="41"/>
      <c r="HQ214" s="41"/>
      <c r="HR214" s="41"/>
      <c r="HW214" s="41"/>
      <c r="IB214" s="41"/>
      <c r="IC214" s="43"/>
      <c r="ID214" s="43"/>
      <c r="IE214" s="43"/>
      <c r="IF214" s="44"/>
      <c r="IG214" s="41"/>
      <c r="IH214" s="45"/>
      <c r="II214" s="45"/>
      <c r="IJ214" s="45"/>
      <c r="IK214" s="45"/>
      <c r="IL214" s="41"/>
      <c r="IM214" s="46"/>
      <c r="IN214" s="46"/>
      <c r="IO214" s="46"/>
      <c r="IP214" s="19"/>
      <c r="IQ214" s="41"/>
      <c r="IR214" s="18"/>
      <c r="IS214" s="47"/>
      <c r="IT214" s="41"/>
    </row>
    <row r="215" spans="1:254" s="42" customFormat="1" ht="12.75">
      <c r="A215" s="20" t="s">
        <v>622</v>
      </c>
      <c r="B215" s="20"/>
      <c r="C215" s="21">
        <v>548</v>
      </c>
      <c r="D215" s="22">
        <f>IF(MOD(SUM($M215+$T215+$AA215+$AH215+$AO215+$AV215),1)&gt;=0.6,INT(SUM($M215+$T215+$AA215+$AH215+$AO215+$AV215))+1+MOD(SUM($M215+$T215+$AA215+$AH215+$AO215+$AV215),1)-0.6,SUM($M215+$T215+$AA215+$AH215+$AO215+$AV215))</f>
        <v>4</v>
      </c>
      <c r="E215" s="23">
        <f>$N215+$U215+$AB215+$AI215+$AP215+$AW215</f>
        <v>0</v>
      </c>
      <c r="F215" s="24">
        <f>$O215+$V215+$AC215+$AJ215+$AQ215+$AX215</f>
        <v>11</v>
      </c>
      <c r="G215" s="23">
        <f>$P215+$W215+$AD215+$AK215+$AR215+$AY215</f>
        <v>0</v>
      </c>
      <c r="H215" s="23">
        <f>$Q215+X215+AE215+AL215+AS215+AZ215</f>
        <v>0</v>
      </c>
      <c r="I215" s="25" t="s">
        <v>623</v>
      </c>
      <c r="J215" s="22">
        <f>IF(G215&lt;&gt;0,F215/G215,"")</f>
      </c>
      <c r="K215" s="22">
        <f>IF(D215&lt;&gt;0,F215/D215,"")</f>
        <v>2.75</v>
      </c>
      <c r="L215" s="22">
        <f>IF(G215&lt;&gt;0,(INT(D215)*6+(10*(D215-INT(D215))))/G215,"")</f>
      </c>
      <c r="M215" s="26"/>
      <c r="N215" s="26"/>
      <c r="O215" s="26"/>
      <c r="P215" s="26"/>
      <c r="Q215" s="26"/>
      <c r="R215" s="26"/>
      <c r="S215" s="28">
        <f>IF(P215&lt;&gt;0,O215/P215,"")</f>
      </c>
      <c r="T215" s="29"/>
      <c r="U215" s="29"/>
      <c r="V215" s="29"/>
      <c r="W215" s="29"/>
      <c r="X215" s="29"/>
      <c r="Y215" s="29"/>
      <c r="Z215" s="31">
        <f>IF(W215&lt;&gt;0,V215/W215,"")</f>
      </c>
      <c r="AA215" s="32"/>
      <c r="AB215" s="32"/>
      <c r="AC215" s="32"/>
      <c r="AD215" s="33"/>
      <c r="AE215" s="33"/>
      <c r="AF215" s="33"/>
      <c r="AG215" s="28">
        <f>IF(AD215&lt;&gt;0,AC215/AD215,"")</f>
      </c>
      <c r="AH215" s="34"/>
      <c r="AI215" s="34"/>
      <c r="AJ215" s="34"/>
      <c r="AK215" s="34"/>
      <c r="AL215" s="34"/>
      <c r="AM215" s="34"/>
      <c r="AN215" s="35">
        <f>IF(AK215&lt;&gt;0,AJ215/AK215,"")</f>
      </c>
      <c r="AO215" s="36">
        <v>4</v>
      </c>
      <c r="AP215" s="36">
        <v>0</v>
      </c>
      <c r="AQ215" s="36">
        <v>11</v>
      </c>
      <c r="AR215" s="36">
        <v>0</v>
      </c>
      <c r="AS215" s="36"/>
      <c r="AT215" s="48" t="s">
        <v>623</v>
      </c>
      <c r="AU215" s="37">
        <f>IF(AR215&lt;&gt;0,AQ215/AR215,"")</f>
      </c>
      <c r="AV215" s="38"/>
      <c r="AW215" s="38"/>
      <c r="AX215" s="39"/>
      <c r="AY215" s="40"/>
      <c r="AZ215" s="40"/>
      <c r="BA215" s="40"/>
      <c r="BB215" s="39">
        <f>IF(AY215&lt;&gt;0,AX215/AY215,"")</f>
      </c>
      <c r="BC215" s="41"/>
      <c r="BD215" s="41"/>
      <c r="BI215" s="41"/>
      <c r="BN215" s="41"/>
      <c r="BO215" s="43"/>
      <c r="BP215" s="43"/>
      <c r="BQ215" s="43"/>
      <c r="BR215" s="44"/>
      <c r="BS215" s="41"/>
      <c r="BT215" s="45"/>
      <c r="BU215" s="45"/>
      <c r="BV215" s="45"/>
      <c r="BW215" s="45"/>
      <c r="BX215" s="41"/>
      <c r="BY215" s="46"/>
      <c r="BZ215" s="46"/>
      <c r="CA215" s="46"/>
      <c r="CB215" s="19"/>
      <c r="CC215" s="41"/>
      <c r="CD215" s="18"/>
      <c r="CE215" s="47"/>
      <c r="CF215" s="41"/>
      <c r="CJ215" s="41"/>
      <c r="CK215" s="41"/>
      <c r="CL215" s="41"/>
      <c r="CQ215" s="41"/>
      <c r="CV215" s="41"/>
      <c r="CW215" s="43"/>
      <c r="CX215" s="43"/>
      <c r="CY215" s="43"/>
      <c r="CZ215" s="44"/>
      <c r="DA215" s="41"/>
      <c r="DB215" s="45"/>
      <c r="DC215" s="45"/>
      <c r="DD215" s="45"/>
      <c r="DE215" s="45"/>
      <c r="DF215" s="41"/>
      <c r="DG215" s="46"/>
      <c r="DH215" s="46"/>
      <c r="DI215" s="46"/>
      <c r="DJ215" s="19"/>
      <c r="DK215" s="41"/>
      <c r="DL215" s="18"/>
      <c r="DM215" s="47"/>
      <c r="DN215" s="41"/>
      <c r="DR215" s="41"/>
      <c r="DS215" s="41"/>
      <c r="DT215" s="41"/>
      <c r="DY215" s="41"/>
      <c r="ED215" s="41"/>
      <c r="EE215" s="43"/>
      <c r="EF215" s="43"/>
      <c r="EG215" s="43"/>
      <c r="EH215" s="44"/>
      <c r="EI215" s="41"/>
      <c r="EJ215" s="45"/>
      <c r="EK215" s="45"/>
      <c r="EL215" s="45"/>
      <c r="EM215" s="45"/>
      <c r="EN215" s="41"/>
      <c r="EO215" s="46"/>
      <c r="EP215" s="46"/>
      <c r="EQ215" s="46"/>
      <c r="ER215" s="19"/>
      <c r="ES215" s="41"/>
      <c r="ET215" s="18"/>
      <c r="EU215" s="47"/>
      <c r="EV215" s="41"/>
      <c r="EZ215" s="41"/>
      <c r="FA215" s="41"/>
      <c r="FB215" s="41"/>
      <c r="FG215" s="41"/>
      <c r="FL215" s="41"/>
      <c r="FM215" s="43"/>
      <c r="FN215" s="43"/>
      <c r="FO215" s="43"/>
      <c r="FP215" s="44"/>
      <c r="FQ215" s="41"/>
      <c r="FR215" s="45"/>
      <c r="FS215" s="45"/>
      <c r="FT215" s="45"/>
      <c r="FU215" s="45"/>
      <c r="FV215" s="41"/>
      <c r="FW215" s="46"/>
      <c r="FX215" s="46"/>
      <c r="FY215" s="46"/>
      <c r="FZ215" s="19"/>
      <c r="GA215" s="41"/>
      <c r="GB215" s="18"/>
      <c r="GC215" s="47"/>
      <c r="GD215" s="41"/>
      <c r="GH215" s="41"/>
      <c r="GI215" s="41"/>
      <c r="GJ215" s="41"/>
      <c r="GO215" s="41"/>
      <c r="GT215" s="41"/>
      <c r="GU215" s="43"/>
      <c r="GV215" s="43"/>
      <c r="GW215" s="43"/>
      <c r="GX215" s="44"/>
      <c r="GY215" s="41"/>
      <c r="GZ215" s="45"/>
      <c r="HA215" s="45"/>
      <c r="HB215" s="45"/>
      <c r="HC215" s="45"/>
      <c r="HD215" s="41"/>
      <c r="HE215" s="46"/>
      <c r="HF215" s="46"/>
      <c r="HG215" s="46"/>
      <c r="HH215" s="19"/>
      <c r="HI215" s="41"/>
      <c r="HJ215" s="18"/>
      <c r="HK215" s="47"/>
      <c r="HL215" s="41"/>
      <c r="HP215" s="41"/>
      <c r="HQ215" s="41"/>
      <c r="HR215" s="41"/>
      <c r="HW215" s="41"/>
      <c r="IB215" s="41"/>
      <c r="IC215" s="43"/>
      <c r="ID215" s="43"/>
      <c r="IE215" s="43"/>
      <c r="IF215" s="44"/>
      <c r="IG215" s="41"/>
      <c r="IH215" s="45"/>
      <c r="II215" s="45"/>
      <c r="IJ215" s="45"/>
      <c r="IK215" s="45"/>
      <c r="IL215" s="41"/>
      <c r="IM215" s="46"/>
      <c r="IN215" s="46"/>
      <c r="IO215" s="46"/>
      <c r="IP215" s="19"/>
      <c r="IQ215" s="41"/>
      <c r="IR215" s="18"/>
      <c r="IS215" s="47"/>
      <c r="IT215" s="41"/>
    </row>
    <row r="216" spans="1:254" s="42" customFormat="1" ht="12.75">
      <c r="A216" s="20" t="s">
        <v>624</v>
      </c>
      <c r="B216" s="20"/>
      <c r="C216" s="21"/>
      <c r="D216" s="22">
        <f>IF(MOD(SUM($M216+$T216+$AA216+$AH216+$AO216+$AV216),1)&gt;=0.6,INT(SUM($M216+$T216+$AA216+$AH216+$AO216+$AV216))+1+MOD(SUM($M216+$T216+$AA216+$AH216+$AO216+$AV216),1)-0.6,SUM($M216+$T216+$AA216+$AH216+$AO216+$AV216))</f>
        <v>2.1</v>
      </c>
      <c r="E216" s="23">
        <f>$N216+$U216+$AB216+$AI216+$AP216+$AW216</f>
        <v>0</v>
      </c>
      <c r="F216" s="24">
        <f>$O216+$V216+$AC216+$AJ216+$AQ216+$AX216</f>
        <v>20</v>
      </c>
      <c r="G216" s="23">
        <f>$P216+$W216+$AD216+$AK216+$AR216+$AY216</f>
        <v>1</v>
      </c>
      <c r="H216" s="23">
        <f>$Q216+X216+AE216+AL216+AS216+AZ216</f>
        <v>0</v>
      </c>
      <c r="I216" s="25" t="s">
        <v>625</v>
      </c>
      <c r="J216" s="22">
        <f>IF(G216&lt;&gt;0,F216/G216,"")</f>
        <v>20</v>
      </c>
      <c r="K216" s="22">
        <f>IF(D216&lt;&gt;0,F216/D216,"")</f>
        <v>9.523809523809524</v>
      </c>
      <c r="L216" s="22">
        <f>IF(G216&lt;&gt;0,(INT(D216)*6+(10*(D216-INT(D216))))/G216,"")</f>
        <v>13</v>
      </c>
      <c r="M216" s="26"/>
      <c r="N216" s="26"/>
      <c r="O216" s="26"/>
      <c r="P216" s="26"/>
      <c r="Q216" s="26"/>
      <c r="R216" s="26"/>
      <c r="S216" s="28">
        <f>IF(P216&lt;&gt;0,O216/P216,"")</f>
      </c>
      <c r="T216" s="29"/>
      <c r="U216" s="29"/>
      <c r="V216" s="29"/>
      <c r="W216" s="29"/>
      <c r="X216" s="29"/>
      <c r="Y216" s="29"/>
      <c r="Z216" s="31">
        <f>IF(W216&lt;&gt;0,V216/W216,"")</f>
      </c>
      <c r="AA216" s="32"/>
      <c r="AB216" s="32"/>
      <c r="AC216" s="32"/>
      <c r="AD216" s="33"/>
      <c r="AE216" s="33"/>
      <c r="AF216" s="33"/>
      <c r="AG216" s="28">
        <f>IF(AD216&lt;&gt;0,AC216/AD216,"")</f>
      </c>
      <c r="AH216" s="34">
        <v>2</v>
      </c>
      <c r="AI216" s="34">
        <v>0</v>
      </c>
      <c r="AJ216" s="34">
        <v>20</v>
      </c>
      <c r="AK216" s="34">
        <v>0</v>
      </c>
      <c r="AL216" s="34"/>
      <c r="AM216" s="34" t="s">
        <v>626</v>
      </c>
      <c r="AN216" s="35">
        <f>IF(AK216&lt;&gt;0,AJ216/AK216,"")</f>
      </c>
      <c r="AO216" s="36">
        <v>0.1</v>
      </c>
      <c r="AP216" s="36">
        <v>0</v>
      </c>
      <c r="AQ216" s="36">
        <v>0</v>
      </c>
      <c r="AR216" s="36">
        <v>1</v>
      </c>
      <c r="AS216" s="36"/>
      <c r="AT216" s="48" t="s">
        <v>625</v>
      </c>
      <c r="AU216" s="37">
        <f>IF(AR216&lt;&gt;0,AQ216/AR216,"")</f>
        <v>0</v>
      </c>
      <c r="AV216" s="38"/>
      <c r="AW216" s="38"/>
      <c r="AX216" s="39"/>
      <c r="AY216" s="40"/>
      <c r="AZ216" s="40"/>
      <c r="BA216" s="40"/>
      <c r="BB216" s="39">
        <f>IF(AY216&lt;&gt;0,AX216/AY216,"")</f>
      </c>
      <c r="BC216" s="41"/>
      <c r="BD216" s="41"/>
      <c r="BI216" s="41"/>
      <c r="BN216" s="41"/>
      <c r="BO216" s="43"/>
      <c r="BP216" s="43"/>
      <c r="BQ216" s="43"/>
      <c r="BR216" s="44"/>
      <c r="BS216" s="41"/>
      <c r="BT216" s="45"/>
      <c r="BU216" s="45"/>
      <c r="BV216" s="45"/>
      <c r="BW216" s="45"/>
      <c r="BX216" s="41"/>
      <c r="BY216" s="46"/>
      <c r="BZ216" s="46"/>
      <c r="CA216" s="46"/>
      <c r="CB216" s="19"/>
      <c r="CC216" s="41"/>
      <c r="CD216" s="18"/>
      <c r="CE216" s="47"/>
      <c r="CF216" s="41"/>
      <c r="CJ216" s="41"/>
      <c r="CK216" s="41"/>
      <c r="CL216" s="41"/>
      <c r="CQ216" s="41"/>
      <c r="CV216" s="41"/>
      <c r="CW216" s="43"/>
      <c r="CX216" s="43"/>
      <c r="CY216" s="43"/>
      <c r="CZ216" s="44"/>
      <c r="DA216" s="41"/>
      <c r="DB216" s="45"/>
      <c r="DC216" s="45"/>
      <c r="DD216" s="45"/>
      <c r="DE216" s="45"/>
      <c r="DF216" s="41"/>
      <c r="DG216" s="46"/>
      <c r="DH216" s="46"/>
      <c r="DI216" s="46"/>
      <c r="DJ216" s="19"/>
      <c r="DK216" s="41"/>
      <c r="DL216" s="18"/>
      <c r="DM216" s="47"/>
      <c r="DN216" s="41"/>
      <c r="DR216" s="41"/>
      <c r="DS216" s="41"/>
      <c r="DT216" s="41"/>
      <c r="DY216" s="41"/>
      <c r="ED216" s="41"/>
      <c r="EE216" s="43"/>
      <c r="EF216" s="43"/>
      <c r="EG216" s="43"/>
      <c r="EH216" s="44"/>
      <c r="EI216" s="41"/>
      <c r="EJ216" s="45"/>
      <c r="EK216" s="45"/>
      <c r="EL216" s="45"/>
      <c r="EM216" s="45"/>
      <c r="EN216" s="41"/>
      <c r="EO216" s="46"/>
      <c r="EP216" s="46"/>
      <c r="EQ216" s="46"/>
      <c r="ER216" s="19"/>
      <c r="ES216" s="41"/>
      <c r="ET216" s="18"/>
      <c r="EU216" s="47"/>
      <c r="EV216" s="41"/>
      <c r="EZ216" s="41"/>
      <c r="FA216" s="41"/>
      <c r="FB216" s="41"/>
      <c r="FG216" s="41"/>
      <c r="FL216" s="41"/>
      <c r="FM216" s="43"/>
      <c r="FN216" s="43"/>
      <c r="FO216" s="43"/>
      <c r="FP216" s="44"/>
      <c r="FQ216" s="41"/>
      <c r="FR216" s="45"/>
      <c r="FS216" s="45"/>
      <c r="FT216" s="45"/>
      <c r="FU216" s="45"/>
      <c r="FV216" s="41"/>
      <c r="FW216" s="46"/>
      <c r="FX216" s="46"/>
      <c r="FY216" s="46"/>
      <c r="FZ216" s="19"/>
      <c r="GA216" s="41"/>
      <c r="GB216" s="18"/>
      <c r="GC216" s="47"/>
      <c r="GD216" s="41"/>
      <c r="GH216" s="41"/>
      <c r="GI216" s="41"/>
      <c r="GJ216" s="41"/>
      <c r="GO216" s="41"/>
      <c r="GT216" s="41"/>
      <c r="GU216" s="43"/>
      <c r="GV216" s="43"/>
      <c r="GW216" s="43"/>
      <c r="GX216" s="44"/>
      <c r="GY216" s="41"/>
      <c r="GZ216" s="45"/>
      <c r="HA216" s="45"/>
      <c r="HB216" s="45"/>
      <c r="HC216" s="45"/>
      <c r="HD216" s="41"/>
      <c r="HE216" s="46"/>
      <c r="HF216" s="46"/>
      <c r="HG216" s="46"/>
      <c r="HH216" s="19"/>
      <c r="HI216" s="41"/>
      <c r="HJ216" s="18"/>
      <c r="HK216" s="47"/>
      <c r="HL216" s="41"/>
      <c r="HP216" s="41"/>
      <c r="HQ216" s="41"/>
      <c r="HR216" s="41"/>
      <c r="HW216" s="41"/>
      <c r="IB216" s="41"/>
      <c r="IC216" s="43"/>
      <c r="ID216" s="43"/>
      <c r="IE216" s="43"/>
      <c r="IF216" s="44"/>
      <c r="IG216" s="41"/>
      <c r="IH216" s="45"/>
      <c r="II216" s="45"/>
      <c r="IJ216" s="45"/>
      <c r="IK216" s="45"/>
      <c r="IL216" s="41"/>
      <c r="IM216" s="46"/>
      <c r="IN216" s="46"/>
      <c r="IO216" s="46"/>
      <c r="IP216" s="19"/>
      <c r="IQ216" s="41"/>
      <c r="IR216" s="18"/>
      <c r="IS216" s="47"/>
      <c r="IT216" s="41"/>
    </row>
    <row r="217" spans="1:254" s="42" customFormat="1" ht="12.75">
      <c r="A217" s="20" t="s">
        <v>627</v>
      </c>
      <c r="B217" s="20"/>
      <c r="C217" s="21"/>
      <c r="D217" s="22">
        <f>IF(MOD(SUM($M217+$T217+$AA217+$AH217+$AO217+$AV217),1)&gt;=0.6,INT(SUM($M217+$T217+$AA217+$AH217+$AO217+$AV217))+1+MOD(SUM($M217+$T217+$AA217+$AH217+$AO217+$AV217),1)-0.6,SUM($M217+$T217+$AA217+$AH217+$AO217+$AV217))</f>
        <v>5</v>
      </c>
      <c r="E217" s="23">
        <f>$N217+$U217+$AB217+$AI217+$AP217+$AW217</f>
        <v>0</v>
      </c>
      <c r="F217" s="24">
        <f>$O217+$V217+$AC217+$AJ217+$AQ217+$AX217</f>
        <v>21</v>
      </c>
      <c r="G217" s="23">
        <f>$P217+$W217+$AD217+$AK217+$AR217+$AY217</f>
        <v>1</v>
      </c>
      <c r="H217" s="23">
        <f>$Q217+X217+AE217+AL217+AS217+AZ217</f>
        <v>0</v>
      </c>
      <c r="I217" s="25" t="s">
        <v>256</v>
      </c>
      <c r="J217" s="22">
        <f>IF(G217&lt;&gt;0,F217/G217,"")</f>
        <v>21</v>
      </c>
      <c r="K217" s="22">
        <f>IF(D217&lt;&gt;0,F217/D217,"")</f>
        <v>4.2</v>
      </c>
      <c r="L217" s="22">
        <f>IF(G217&lt;&gt;0,(INT(D217)*6+(10*(D217-INT(D217))))/G217,"")</f>
        <v>30</v>
      </c>
      <c r="M217" s="26"/>
      <c r="N217" s="26"/>
      <c r="O217" s="26"/>
      <c r="P217" s="26"/>
      <c r="Q217" s="26"/>
      <c r="R217" s="26"/>
      <c r="S217" s="28">
        <f>IF(P217&lt;&gt;0,O217/P217,"")</f>
      </c>
      <c r="T217" s="29"/>
      <c r="U217" s="29"/>
      <c r="V217" s="29"/>
      <c r="W217" s="29"/>
      <c r="X217" s="29"/>
      <c r="Y217" s="29"/>
      <c r="Z217" s="31">
        <f>IF(W217&lt;&gt;0,V217/W217,"")</f>
      </c>
      <c r="AA217" s="32"/>
      <c r="AB217" s="32"/>
      <c r="AC217" s="32"/>
      <c r="AD217" s="33"/>
      <c r="AE217" s="33"/>
      <c r="AF217" s="33"/>
      <c r="AG217" s="28">
        <f>IF(AD217&lt;&gt;0,AC217/AD217,"")</f>
      </c>
      <c r="AH217" s="34"/>
      <c r="AI217" s="34"/>
      <c r="AJ217" s="34"/>
      <c r="AK217" s="34"/>
      <c r="AL217" s="34"/>
      <c r="AM217" s="34"/>
      <c r="AN217" s="35">
        <f>IF(AK217&lt;&gt;0,AJ217/AK217,"")</f>
      </c>
      <c r="AO217" s="36">
        <v>5</v>
      </c>
      <c r="AP217" s="36">
        <v>0</v>
      </c>
      <c r="AQ217" s="36">
        <v>21</v>
      </c>
      <c r="AR217" s="36">
        <v>1</v>
      </c>
      <c r="AS217" s="36"/>
      <c r="AT217" s="48" t="s">
        <v>256</v>
      </c>
      <c r="AU217" s="37">
        <f>IF(AR217&lt;&gt;0,AQ217/AR217,"")</f>
        <v>21</v>
      </c>
      <c r="AV217" s="38"/>
      <c r="AW217" s="38"/>
      <c r="AX217" s="39"/>
      <c r="AY217" s="40"/>
      <c r="AZ217" s="40"/>
      <c r="BA217" s="40"/>
      <c r="BB217" s="39">
        <f>IF(AY217&lt;&gt;0,AX217/AY217,"")</f>
      </c>
      <c r="BC217" s="41"/>
      <c r="BD217" s="41"/>
      <c r="BI217" s="41"/>
      <c r="BN217" s="41"/>
      <c r="BO217" s="43"/>
      <c r="BP217" s="43"/>
      <c r="BQ217" s="43"/>
      <c r="BR217" s="44"/>
      <c r="BS217" s="41"/>
      <c r="BT217" s="45"/>
      <c r="BU217" s="45"/>
      <c r="BV217" s="45"/>
      <c r="BW217" s="45"/>
      <c r="BX217" s="41"/>
      <c r="BY217" s="46"/>
      <c r="BZ217" s="46"/>
      <c r="CA217" s="46"/>
      <c r="CB217" s="19"/>
      <c r="CC217" s="41"/>
      <c r="CD217" s="18"/>
      <c r="CE217" s="47"/>
      <c r="CF217" s="41"/>
      <c r="CJ217" s="41"/>
      <c r="CK217" s="41"/>
      <c r="CL217" s="41"/>
      <c r="CQ217" s="41"/>
      <c r="CV217" s="41"/>
      <c r="CW217" s="43"/>
      <c r="CX217" s="43"/>
      <c r="CY217" s="43"/>
      <c r="CZ217" s="44"/>
      <c r="DA217" s="41"/>
      <c r="DB217" s="45"/>
      <c r="DC217" s="45"/>
      <c r="DD217" s="45"/>
      <c r="DE217" s="45"/>
      <c r="DF217" s="41"/>
      <c r="DG217" s="46"/>
      <c r="DH217" s="46"/>
      <c r="DI217" s="46"/>
      <c r="DJ217" s="19"/>
      <c r="DK217" s="41"/>
      <c r="DL217" s="18"/>
      <c r="DM217" s="47"/>
      <c r="DN217" s="41"/>
      <c r="DR217" s="41"/>
      <c r="DS217" s="41"/>
      <c r="DT217" s="41"/>
      <c r="DY217" s="41"/>
      <c r="ED217" s="41"/>
      <c r="EE217" s="43"/>
      <c r="EF217" s="43"/>
      <c r="EG217" s="43"/>
      <c r="EH217" s="44"/>
      <c r="EI217" s="41"/>
      <c r="EJ217" s="45"/>
      <c r="EK217" s="45"/>
      <c r="EL217" s="45"/>
      <c r="EM217" s="45"/>
      <c r="EN217" s="41"/>
      <c r="EO217" s="46"/>
      <c r="EP217" s="46"/>
      <c r="EQ217" s="46"/>
      <c r="ER217" s="19"/>
      <c r="ES217" s="41"/>
      <c r="ET217" s="18"/>
      <c r="EU217" s="47"/>
      <c r="EV217" s="41"/>
      <c r="EZ217" s="41"/>
      <c r="FA217" s="41"/>
      <c r="FB217" s="41"/>
      <c r="FG217" s="41"/>
      <c r="FL217" s="41"/>
      <c r="FM217" s="43"/>
      <c r="FN217" s="43"/>
      <c r="FO217" s="43"/>
      <c r="FP217" s="44"/>
      <c r="FQ217" s="41"/>
      <c r="FR217" s="45"/>
      <c r="FS217" s="45"/>
      <c r="FT217" s="45"/>
      <c r="FU217" s="45"/>
      <c r="FV217" s="41"/>
      <c r="FW217" s="46"/>
      <c r="FX217" s="46"/>
      <c r="FY217" s="46"/>
      <c r="FZ217" s="19"/>
      <c r="GA217" s="41"/>
      <c r="GB217" s="18"/>
      <c r="GC217" s="47"/>
      <c r="GD217" s="41"/>
      <c r="GH217" s="41"/>
      <c r="GI217" s="41"/>
      <c r="GJ217" s="41"/>
      <c r="GO217" s="41"/>
      <c r="GT217" s="41"/>
      <c r="GU217" s="43"/>
      <c r="GV217" s="43"/>
      <c r="GW217" s="43"/>
      <c r="GX217" s="44"/>
      <c r="GY217" s="41"/>
      <c r="GZ217" s="45"/>
      <c r="HA217" s="45"/>
      <c r="HB217" s="45"/>
      <c r="HC217" s="45"/>
      <c r="HD217" s="41"/>
      <c r="HE217" s="46"/>
      <c r="HF217" s="46"/>
      <c r="HG217" s="46"/>
      <c r="HH217" s="19"/>
      <c r="HI217" s="41"/>
      <c r="HJ217" s="18"/>
      <c r="HK217" s="47"/>
      <c r="HL217" s="41"/>
      <c r="HP217" s="41"/>
      <c r="HQ217" s="41"/>
      <c r="HR217" s="41"/>
      <c r="HW217" s="41"/>
      <c r="IB217" s="41"/>
      <c r="IC217" s="43"/>
      <c r="ID217" s="43"/>
      <c r="IE217" s="43"/>
      <c r="IF217" s="44"/>
      <c r="IG217" s="41"/>
      <c r="IH217" s="45"/>
      <c r="II217" s="45"/>
      <c r="IJ217" s="45"/>
      <c r="IK217" s="45"/>
      <c r="IL217" s="41"/>
      <c r="IM217" s="46"/>
      <c r="IN217" s="46"/>
      <c r="IO217" s="46"/>
      <c r="IP217" s="19"/>
      <c r="IQ217" s="41"/>
      <c r="IR217" s="18"/>
      <c r="IS217" s="47"/>
      <c r="IT217" s="41"/>
    </row>
    <row r="218" spans="1:254" s="42" customFormat="1" ht="12.75">
      <c r="A218" s="20" t="s">
        <v>628</v>
      </c>
      <c r="B218" s="20"/>
      <c r="C218" s="21"/>
      <c r="D218" s="22">
        <f>IF(MOD(SUM($M218+$T218+$AA218+$AH218+$AO218+$AV218),1)&gt;=0.6,INT(SUM($M218+$T218+$AA218+$AH218+$AO218+$AV218))+1+MOD(SUM($M218+$T218+$AA218+$AH218+$AO218+$AV218),1)-0.6,SUM($M218+$T218+$AA218+$AH218+$AO218+$AV218))</f>
        <v>322.59999999999997</v>
      </c>
      <c r="E218" s="23">
        <f>$N218+$U218+$AB218+$AI218+$AP218+$AW218</f>
        <v>16</v>
      </c>
      <c r="F218" s="24">
        <f>$O218+$V218+$AC218+$AJ218+$AQ218+$AX218</f>
        <v>1536</v>
      </c>
      <c r="G218" s="23">
        <f>$P218+$W218+$AD218+$AK218+$AR218+$AY218</f>
        <v>59</v>
      </c>
      <c r="H218" s="23">
        <f>$Q218+X218+AE218+AL218+AS218+AZ218</f>
        <v>0</v>
      </c>
      <c r="I218" s="25" t="s">
        <v>629</v>
      </c>
      <c r="J218" s="22">
        <f>IF(G218&lt;&gt;0,F218/G218,"")</f>
        <v>26.033898305084747</v>
      </c>
      <c r="K218" s="22">
        <f>IF(D218&lt;&gt;0,F218/D218,"")</f>
        <v>4.761314321140732</v>
      </c>
      <c r="L218" s="22">
        <f>IF(G218&lt;&gt;0,(INT(D218)*6+(10*(D218-INT(D218))))/G218,"")</f>
        <v>32.84745762711864</v>
      </c>
      <c r="M218" s="26">
        <v>177.2</v>
      </c>
      <c r="N218" s="26">
        <v>15</v>
      </c>
      <c r="O218" s="26">
        <v>802</v>
      </c>
      <c r="P218" s="26">
        <v>29</v>
      </c>
      <c r="Q218" s="26"/>
      <c r="R218" s="27" t="s">
        <v>384</v>
      </c>
      <c r="S218" s="28">
        <f>IF(P218&lt;&gt;0,O218/P218,"")</f>
        <v>27.655172413793103</v>
      </c>
      <c r="T218" s="29">
        <f>(9+21+62)+9</f>
        <v>101</v>
      </c>
      <c r="U218" s="29">
        <v>1</v>
      </c>
      <c r="V218" s="29">
        <f>(48+124+335)+20</f>
        <v>527</v>
      </c>
      <c r="W218" s="29">
        <f>(3+2+15)+1</f>
        <v>21</v>
      </c>
      <c r="X218" s="29"/>
      <c r="Y218" s="30" t="s">
        <v>630</v>
      </c>
      <c r="Z218" s="31">
        <f>IF(W218&lt;&gt;0,V218/W218,"")</f>
        <v>25.095238095238095</v>
      </c>
      <c r="AA218" s="32">
        <f>26.4+18</f>
        <v>44.4</v>
      </c>
      <c r="AB218" s="32">
        <v>0</v>
      </c>
      <c r="AC218" s="32">
        <f>119+88</f>
        <v>207</v>
      </c>
      <c r="AD218" s="33">
        <f>4+5</f>
        <v>9</v>
      </c>
      <c r="AE218" s="33"/>
      <c r="AF218" s="33" t="s">
        <v>629</v>
      </c>
      <c r="AG218" s="28">
        <f>IF(AD218&lt;&gt;0,AC218/AD218,"")</f>
        <v>23</v>
      </c>
      <c r="AH218" s="34"/>
      <c r="AI218" s="34"/>
      <c r="AJ218" s="34"/>
      <c r="AK218" s="34"/>
      <c r="AL218" s="34"/>
      <c r="AM218" s="34"/>
      <c r="AN218" s="35">
        <f>IF(AK218&lt;&gt;0,AJ218/AK218,"")</f>
      </c>
      <c r="AO218" s="36"/>
      <c r="AP218" s="36"/>
      <c r="AQ218" s="36"/>
      <c r="AR218" s="36"/>
      <c r="AS218" s="36"/>
      <c r="AT218" s="36"/>
      <c r="AU218" s="37">
        <f>IF(AR218&lt;&gt;0,AQ218/AR218,"")</f>
      </c>
      <c r="AV218" s="38"/>
      <c r="AW218" s="38"/>
      <c r="AX218" s="39"/>
      <c r="AY218" s="40"/>
      <c r="AZ218" s="40"/>
      <c r="BA218" s="40"/>
      <c r="BB218" s="39">
        <f>IF(AY218&lt;&gt;0,AX218/AY218,"")</f>
      </c>
      <c r="BC218" s="41"/>
      <c r="BD218" s="41"/>
      <c r="BI218" s="41"/>
      <c r="BN218" s="41"/>
      <c r="BO218" s="43"/>
      <c r="BP218" s="43"/>
      <c r="BQ218" s="43"/>
      <c r="BR218" s="44"/>
      <c r="BS218" s="41"/>
      <c r="BT218" s="45"/>
      <c r="BU218" s="45"/>
      <c r="BV218" s="45"/>
      <c r="BW218" s="45"/>
      <c r="BX218" s="41"/>
      <c r="BY218" s="46"/>
      <c r="BZ218" s="46"/>
      <c r="CA218" s="46"/>
      <c r="CB218" s="19"/>
      <c r="CC218" s="41"/>
      <c r="CD218" s="18"/>
      <c r="CE218" s="47"/>
      <c r="CF218" s="41"/>
      <c r="CJ218" s="41"/>
      <c r="CK218" s="41"/>
      <c r="CL218" s="41"/>
      <c r="CQ218" s="41"/>
      <c r="CV218" s="41"/>
      <c r="CW218" s="43"/>
      <c r="CX218" s="43"/>
      <c r="CY218" s="43"/>
      <c r="CZ218" s="44"/>
      <c r="DA218" s="41"/>
      <c r="DB218" s="45"/>
      <c r="DC218" s="45"/>
      <c r="DD218" s="45"/>
      <c r="DE218" s="45"/>
      <c r="DF218" s="41"/>
      <c r="DG218" s="46"/>
      <c r="DH218" s="46"/>
      <c r="DI218" s="46"/>
      <c r="DJ218" s="19"/>
      <c r="DK218" s="41"/>
      <c r="DL218" s="18"/>
      <c r="DM218" s="47"/>
      <c r="DN218" s="41"/>
      <c r="DR218" s="41"/>
      <c r="DS218" s="41"/>
      <c r="DT218" s="41"/>
      <c r="DY218" s="41"/>
      <c r="ED218" s="41"/>
      <c r="EE218" s="43"/>
      <c r="EF218" s="43"/>
      <c r="EG218" s="43"/>
      <c r="EH218" s="44"/>
      <c r="EI218" s="41"/>
      <c r="EJ218" s="45"/>
      <c r="EK218" s="45"/>
      <c r="EL218" s="45"/>
      <c r="EM218" s="45"/>
      <c r="EN218" s="41"/>
      <c r="EO218" s="46"/>
      <c r="EP218" s="46"/>
      <c r="EQ218" s="46"/>
      <c r="ER218" s="19"/>
      <c r="ES218" s="41"/>
      <c r="ET218" s="18"/>
      <c r="EU218" s="47"/>
      <c r="EV218" s="41"/>
      <c r="EZ218" s="41"/>
      <c r="FA218" s="41"/>
      <c r="FB218" s="41"/>
      <c r="FG218" s="41"/>
      <c r="FL218" s="41"/>
      <c r="FM218" s="43"/>
      <c r="FN218" s="43"/>
      <c r="FO218" s="43"/>
      <c r="FP218" s="44"/>
      <c r="FQ218" s="41"/>
      <c r="FR218" s="45"/>
      <c r="FS218" s="45"/>
      <c r="FT218" s="45"/>
      <c r="FU218" s="45"/>
      <c r="FV218" s="41"/>
      <c r="FW218" s="46"/>
      <c r="FX218" s="46"/>
      <c r="FY218" s="46"/>
      <c r="FZ218" s="19"/>
      <c r="GA218" s="41"/>
      <c r="GB218" s="18"/>
      <c r="GC218" s="47"/>
      <c r="GD218" s="41"/>
      <c r="GH218" s="41"/>
      <c r="GI218" s="41"/>
      <c r="GJ218" s="41"/>
      <c r="GO218" s="41"/>
      <c r="GT218" s="41"/>
      <c r="GU218" s="43"/>
      <c r="GV218" s="43"/>
      <c r="GW218" s="43"/>
      <c r="GX218" s="44"/>
      <c r="GY218" s="41"/>
      <c r="GZ218" s="45"/>
      <c r="HA218" s="45"/>
      <c r="HB218" s="45"/>
      <c r="HC218" s="45"/>
      <c r="HD218" s="41"/>
      <c r="HE218" s="46"/>
      <c r="HF218" s="46"/>
      <c r="HG218" s="46"/>
      <c r="HH218" s="19"/>
      <c r="HI218" s="41"/>
      <c r="HJ218" s="18"/>
      <c r="HK218" s="47"/>
      <c r="HL218" s="41"/>
      <c r="HP218" s="41"/>
      <c r="HQ218" s="41"/>
      <c r="HR218" s="41"/>
      <c r="HW218" s="41"/>
      <c r="IB218" s="41"/>
      <c r="IC218" s="43"/>
      <c r="ID218" s="43"/>
      <c r="IE218" s="43"/>
      <c r="IF218" s="44"/>
      <c r="IG218" s="41"/>
      <c r="IH218" s="45"/>
      <c r="II218" s="45"/>
      <c r="IJ218" s="45"/>
      <c r="IK218" s="45"/>
      <c r="IL218" s="41"/>
      <c r="IM218" s="46"/>
      <c r="IN218" s="46"/>
      <c r="IO218" s="46"/>
      <c r="IP218" s="19"/>
      <c r="IQ218" s="41"/>
      <c r="IR218" s="18"/>
      <c r="IS218" s="47"/>
      <c r="IT218" s="41"/>
    </row>
    <row r="219" spans="1:254" s="42" customFormat="1" ht="12.75">
      <c r="A219" s="20" t="s">
        <v>631</v>
      </c>
      <c r="B219" s="20"/>
      <c r="C219" s="21"/>
      <c r="D219" s="22">
        <f>IF(MOD(SUM($M219+$T219+$AA219+$AH219+$AO219+$AV219),1)&gt;=0.6,INT(SUM($M219+$T219+$AA219+$AH219+$AO219+$AV219))+1+MOD(SUM($M219+$T219+$AA219+$AH219+$AO219+$AV219),1)-0.6,SUM($M219+$T219+$AA219+$AH219+$AO219+$AV219))</f>
        <v>7</v>
      </c>
      <c r="E219" s="23">
        <f>$N219+$U219+$AB219+$AI219+$AP219+$AW219</f>
        <v>0</v>
      </c>
      <c r="F219" s="24">
        <f>$O219+$V219+$AC219+$AJ219+$AQ219+$AX219</f>
        <v>42</v>
      </c>
      <c r="G219" s="23">
        <f>$P219+$W219+$AD219+$AK219+$AR219+$AY219</f>
        <v>0</v>
      </c>
      <c r="H219" s="23">
        <f>$Q219+X219+AE219+AL219+AS219+AZ219</f>
        <v>0</v>
      </c>
      <c r="I219" s="25" t="s">
        <v>632</v>
      </c>
      <c r="J219" s="22">
        <f>IF(G219&lt;&gt;0,F219/G219,"")</f>
      </c>
      <c r="K219" s="22">
        <f>IF(D219&lt;&gt;0,F219/D219,"")</f>
        <v>6</v>
      </c>
      <c r="L219" s="22">
        <f>IF(G219&lt;&gt;0,(INT(D219)*6+(10*(D219-INT(D219))))/G219,"")</f>
      </c>
      <c r="M219" s="26"/>
      <c r="N219" s="26"/>
      <c r="O219" s="26"/>
      <c r="P219" s="26"/>
      <c r="Q219" s="26"/>
      <c r="R219" s="26"/>
      <c r="S219" s="28">
        <f>IF(P219&lt;&gt;0,O219/P219,"")</f>
      </c>
      <c r="T219" s="29"/>
      <c r="U219" s="29"/>
      <c r="V219" s="29"/>
      <c r="W219" s="29"/>
      <c r="X219" s="29"/>
      <c r="Y219" s="29"/>
      <c r="Z219" s="31">
        <f>IF(W219&lt;&gt;0,V219/W219,"")</f>
      </c>
      <c r="AA219" s="32">
        <v>1</v>
      </c>
      <c r="AB219" s="32">
        <v>0</v>
      </c>
      <c r="AC219" s="32">
        <v>12</v>
      </c>
      <c r="AD219" s="33">
        <v>0</v>
      </c>
      <c r="AE219" s="33"/>
      <c r="AF219" s="33" t="s">
        <v>632</v>
      </c>
      <c r="AG219" s="28">
        <f>IF(AD219&lt;&gt;0,AC219/AD219,"")</f>
      </c>
      <c r="AH219" s="34"/>
      <c r="AI219" s="34"/>
      <c r="AJ219" s="34"/>
      <c r="AK219" s="34"/>
      <c r="AL219" s="34"/>
      <c r="AM219" s="34"/>
      <c r="AN219" s="35">
        <f>IF(AK219&lt;&gt;0,AJ219/AK219,"")</f>
      </c>
      <c r="AO219" s="36">
        <v>6</v>
      </c>
      <c r="AP219" s="36">
        <v>0</v>
      </c>
      <c r="AQ219" s="36">
        <v>30</v>
      </c>
      <c r="AR219" s="36">
        <v>0</v>
      </c>
      <c r="AS219" s="36"/>
      <c r="AT219" s="48" t="s">
        <v>633</v>
      </c>
      <c r="AU219" s="37">
        <f>IF(AR219&lt;&gt;0,AQ219/AR219,"")</f>
      </c>
      <c r="AV219" s="38"/>
      <c r="AW219" s="38"/>
      <c r="AX219" s="39"/>
      <c r="AY219" s="40"/>
      <c r="AZ219" s="40"/>
      <c r="BA219" s="40"/>
      <c r="BB219" s="39">
        <f>IF(AY219&lt;&gt;0,AX219/AY219,"")</f>
      </c>
      <c r="BC219" s="41"/>
      <c r="BD219" s="41"/>
      <c r="BI219" s="41"/>
      <c r="BN219" s="41"/>
      <c r="BO219" s="43"/>
      <c r="BP219" s="43"/>
      <c r="BQ219" s="43"/>
      <c r="BR219" s="44"/>
      <c r="BS219" s="41"/>
      <c r="BT219" s="45"/>
      <c r="BU219" s="45"/>
      <c r="BV219" s="45"/>
      <c r="BW219" s="45"/>
      <c r="BX219" s="41"/>
      <c r="BY219" s="46"/>
      <c r="BZ219" s="46"/>
      <c r="CA219" s="46"/>
      <c r="CB219" s="19"/>
      <c r="CC219" s="41"/>
      <c r="CD219" s="18"/>
      <c r="CE219" s="47"/>
      <c r="CF219" s="41"/>
      <c r="CJ219" s="41"/>
      <c r="CK219" s="41"/>
      <c r="CL219" s="41"/>
      <c r="CQ219" s="41"/>
      <c r="CV219" s="41"/>
      <c r="CW219" s="43"/>
      <c r="CX219" s="43"/>
      <c r="CY219" s="43"/>
      <c r="CZ219" s="44"/>
      <c r="DA219" s="41"/>
      <c r="DB219" s="45"/>
      <c r="DC219" s="45"/>
      <c r="DD219" s="45"/>
      <c r="DE219" s="45"/>
      <c r="DF219" s="41"/>
      <c r="DG219" s="46"/>
      <c r="DH219" s="46"/>
      <c r="DI219" s="46"/>
      <c r="DJ219" s="19"/>
      <c r="DK219" s="41"/>
      <c r="DL219" s="18"/>
      <c r="DM219" s="47"/>
      <c r="DN219" s="41"/>
      <c r="DR219" s="41"/>
      <c r="DS219" s="41"/>
      <c r="DT219" s="41"/>
      <c r="DY219" s="41"/>
      <c r="ED219" s="41"/>
      <c r="EE219" s="43"/>
      <c r="EF219" s="43"/>
      <c r="EG219" s="43"/>
      <c r="EH219" s="44"/>
      <c r="EI219" s="41"/>
      <c r="EJ219" s="45"/>
      <c r="EK219" s="45"/>
      <c r="EL219" s="45"/>
      <c r="EM219" s="45"/>
      <c r="EN219" s="41"/>
      <c r="EO219" s="46"/>
      <c r="EP219" s="46"/>
      <c r="EQ219" s="46"/>
      <c r="ER219" s="19"/>
      <c r="ES219" s="41"/>
      <c r="ET219" s="18"/>
      <c r="EU219" s="47"/>
      <c r="EV219" s="41"/>
      <c r="EZ219" s="41"/>
      <c r="FA219" s="41"/>
      <c r="FB219" s="41"/>
      <c r="FG219" s="41"/>
      <c r="FL219" s="41"/>
      <c r="FM219" s="43"/>
      <c r="FN219" s="43"/>
      <c r="FO219" s="43"/>
      <c r="FP219" s="44"/>
      <c r="FQ219" s="41"/>
      <c r="FR219" s="45"/>
      <c r="FS219" s="45"/>
      <c r="FT219" s="45"/>
      <c r="FU219" s="45"/>
      <c r="FV219" s="41"/>
      <c r="FW219" s="46"/>
      <c r="FX219" s="46"/>
      <c r="FY219" s="46"/>
      <c r="FZ219" s="19"/>
      <c r="GA219" s="41"/>
      <c r="GB219" s="18"/>
      <c r="GC219" s="47"/>
      <c r="GD219" s="41"/>
      <c r="GH219" s="41"/>
      <c r="GI219" s="41"/>
      <c r="GJ219" s="41"/>
      <c r="GO219" s="41"/>
      <c r="GT219" s="41"/>
      <c r="GU219" s="43"/>
      <c r="GV219" s="43"/>
      <c r="GW219" s="43"/>
      <c r="GX219" s="44"/>
      <c r="GY219" s="41"/>
      <c r="GZ219" s="45"/>
      <c r="HA219" s="45"/>
      <c r="HB219" s="45"/>
      <c r="HC219" s="45"/>
      <c r="HD219" s="41"/>
      <c r="HE219" s="46"/>
      <c r="HF219" s="46"/>
      <c r="HG219" s="46"/>
      <c r="HH219" s="19"/>
      <c r="HI219" s="41"/>
      <c r="HJ219" s="18"/>
      <c r="HK219" s="47"/>
      <c r="HL219" s="41"/>
      <c r="HP219" s="41"/>
      <c r="HQ219" s="41"/>
      <c r="HR219" s="41"/>
      <c r="HW219" s="41"/>
      <c r="IB219" s="41"/>
      <c r="IC219" s="43"/>
      <c r="ID219" s="43"/>
      <c r="IE219" s="43"/>
      <c r="IF219" s="44"/>
      <c r="IG219" s="41"/>
      <c r="IH219" s="45"/>
      <c r="II219" s="45"/>
      <c r="IJ219" s="45"/>
      <c r="IK219" s="45"/>
      <c r="IL219" s="41"/>
      <c r="IM219" s="46"/>
      <c r="IN219" s="46"/>
      <c r="IO219" s="46"/>
      <c r="IP219" s="19"/>
      <c r="IQ219" s="41"/>
      <c r="IR219" s="18"/>
      <c r="IS219" s="47"/>
      <c r="IT219" s="41"/>
    </row>
    <row r="220" spans="1:254" s="42" customFormat="1" ht="12.75">
      <c r="A220" s="20" t="s">
        <v>634</v>
      </c>
      <c r="B220" s="20"/>
      <c r="C220" s="21"/>
      <c r="D220" s="22">
        <f>IF(MOD(SUM($M220+$T220+$AA220+$AH220+$AO220+$AV220),1)&gt;=0.6,INT(SUM($M220+$T220+$AA220+$AH220+$AO220+$AV220))+1+MOD(SUM($M220+$T220+$AA220+$AH220+$AO220+$AV220),1)-0.6,SUM($M220+$T220+$AA220+$AH220+$AO220+$AV220))</f>
        <v>51.3</v>
      </c>
      <c r="E220" s="23">
        <f>$N220+$U220+$AB220+$AI220+$AP220+$AW220</f>
        <v>4</v>
      </c>
      <c r="F220" s="24">
        <f>$O220+$V220+$AC220+$AJ220+$AQ220+$AX220</f>
        <v>270</v>
      </c>
      <c r="G220" s="23">
        <f>$P220+$W220+$AD220+$AK220+$AR220+$AY220</f>
        <v>14</v>
      </c>
      <c r="H220" s="23">
        <f>$Q220+X220+AE220+AL220+AS220+AZ220</f>
        <v>1</v>
      </c>
      <c r="I220" s="25" t="s">
        <v>635</v>
      </c>
      <c r="J220" s="22">
        <f>IF(G220&lt;&gt;0,F220/G220,"")</f>
        <v>19.285714285714285</v>
      </c>
      <c r="K220" s="22">
        <f>IF(D220&lt;&gt;0,F220/D220,"")</f>
        <v>5.2631578947368425</v>
      </c>
      <c r="L220" s="22">
        <f>IF(G220&lt;&gt;0,(INT(D220)*6+(10*(D220-INT(D220))))/G220,"")</f>
        <v>22.071428571428573</v>
      </c>
      <c r="M220" s="26"/>
      <c r="N220" s="26"/>
      <c r="O220" s="26"/>
      <c r="P220" s="26"/>
      <c r="Q220" s="26"/>
      <c r="R220" s="26"/>
      <c r="S220" s="28">
        <f>IF(P220&lt;&gt;0,O220/P220,"")</f>
      </c>
      <c r="T220" s="29"/>
      <c r="U220" s="29"/>
      <c r="V220" s="29"/>
      <c r="W220" s="29"/>
      <c r="X220" s="29"/>
      <c r="Y220" s="29"/>
      <c r="Z220" s="31">
        <f>IF(W220&lt;&gt;0,V220/W220,"")</f>
      </c>
      <c r="AA220" s="32">
        <v>21</v>
      </c>
      <c r="AB220" s="32">
        <v>1</v>
      </c>
      <c r="AC220" s="32">
        <v>115</v>
      </c>
      <c r="AD220" s="33">
        <v>5</v>
      </c>
      <c r="AE220" s="33">
        <v>1</v>
      </c>
      <c r="AF220" s="33" t="s">
        <v>635</v>
      </c>
      <c r="AG220" s="28">
        <f>IF(AD220&lt;&gt;0,AC220/AD220,"")</f>
        <v>23</v>
      </c>
      <c r="AH220" s="34">
        <v>12</v>
      </c>
      <c r="AI220" s="34">
        <v>1</v>
      </c>
      <c r="AJ220" s="34">
        <v>66</v>
      </c>
      <c r="AK220" s="34">
        <v>6</v>
      </c>
      <c r="AL220" s="34"/>
      <c r="AM220" s="34" t="s">
        <v>636</v>
      </c>
      <c r="AN220" s="35">
        <f>IF(AK220&lt;&gt;0,AJ220/AK220,"")</f>
        <v>11</v>
      </c>
      <c r="AO220" s="36">
        <v>18.3</v>
      </c>
      <c r="AP220" s="36">
        <v>2</v>
      </c>
      <c r="AQ220" s="36">
        <v>89</v>
      </c>
      <c r="AR220" s="36">
        <v>3</v>
      </c>
      <c r="AS220" s="36"/>
      <c r="AT220" s="48" t="s">
        <v>637</v>
      </c>
      <c r="AU220" s="37">
        <f>IF(AR220&lt;&gt;0,AQ220/AR220,"")</f>
        <v>29.666666666666668</v>
      </c>
      <c r="AV220" s="38"/>
      <c r="AW220" s="38"/>
      <c r="AX220" s="39"/>
      <c r="AY220" s="40"/>
      <c r="AZ220" s="40"/>
      <c r="BA220" s="40"/>
      <c r="BB220" s="39">
        <f>IF(AY220&lt;&gt;0,AX220/AY220,"")</f>
      </c>
      <c r="BC220" s="41"/>
      <c r="BD220" s="41"/>
      <c r="BI220" s="41"/>
      <c r="BN220" s="41"/>
      <c r="BO220" s="43"/>
      <c r="BP220" s="43"/>
      <c r="BQ220" s="43"/>
      <c r="BR220" s="44"/>
      <c r="BS220" s="41"/>
      <c r="BT220" s="45"/>
      <c r="BU220" s="45"/>
      <c r="BV220" s="45"/>
      <c r="BW220" s="45"/>
      <c r="BX220" s="41"/>
      <c r="BY220" s="46"/>
      <c r="BZ220" s="46"/>
      <c r="CA220" s="46"/>
      <c r="CB220" s="19"/>
      <c r="CC220" s="41"/>
      <c r="CD220" s="18"/>
      <c r="CE220" s="47"/>
      <c r="CF220" s="41"/>
      <c r="CJ220" s="41"/>
      <c r="CK220" s="41"/>
      <c r="CL220" s="41"/>
      <c r="CQ220" s="41"/>
      <c r="CV220" s="41"/>
      <c r="CW220" s="43"/>
      <c r="CX220" s="43"/>
      <c r="CY220" s="43"/>
      <c r="CZ220" s="44"/>
      <c r="DA220" s="41"/>
      <c r="DB220" s="45"/>
      <c r="DC220" s="45"/>
      <c r="DD220" s="45"/>
      <c r="DE220" s="45"/>
      <c r="DF220" s="41"/>
      <c r="DG220" s="46"/>
      <c r="DH220" s="46"/>
      <c r="DI220" s="46"/>
      <c r="DJ220" s="19"/>
      <c r="DK220" s="41"/>
      <c r="DL220" s="18"/>
      <c r="DM220" s="47"/>
      <c r="DN220" s="41"/>
      <c r="DR220" s="41"/>
      <c r="DS220" s="41"/>
      <c r="DT220" s="41"/>
      <c r="DY220" s="41"/>
      <c r="ED220" s="41"/>
      <c r="EE220" s="43"/>
      <c r="EF220" s="43"/>
      <c r="EG220" s="43"/>
      <c r="EH220" s="44"/>
      <c r="EI220" s="41"/>
      <c r="EJ220" s="45"/>
      <c r="EK220" s="45"/>
      <c r="EL220" s="45"/>
      <c r="EM220" s="45"/>
      <c r="EN220" s="41"/>
      <c r="EO220" s="46"/>
      <c r="EP220" s="46"/>
      <c r="EQ220" s="46"/>
      <c r="ER220" s="19"/>
      <c r="ES220" s="41"/>
      <c r="ET220" s="18"/>
      <c r="EU220" s="47"/>
      <c r="EV220" s="41"/>
      <c r="EZ220" s="41"/>
      <c r="FA220" s="41"/>
      <c r="FB220" s="41"/>
      <c r="FG220" s="41"/>
      <c r="FL220" s="41"/>
      <c r="FM220" s="43"/>
      <c r="FN220" s="43"/>
      <c r="FO220" s="43"/>
      <c r="FP220" s="44"/>
      <c r="FQ220" s="41"/>
      <c r="FR220" s="45"/>
      <c r="FS220" s="45"/>
      <c r="FT220" s="45"/>
      <c r="FU220" s="45"/>
      <c r="FV220" s="41"/>
      <c r="FW220" s="46"/>
      <c r="FX220" s="46"/>
      <c r="FY220" s="46"/>
      <c r="FZ220" s="19"/>
      <c r="GA220" s="41"/>
      <c r="GB220" s="18"/>
      <c r="GC220" s="47"/>
      <c r="GD220" s="41"/>
      <c r="GH220" s="41"/>
      <c r="GI220" s="41"/>
      <c r="GJ220" s="41"/>
      <c r="GO220" s="41"/>
      <c r="GT220" s="41"/>
      <c r="GU220" s="43"/>
      <c r="GV220" s="43"/>
      <c r="GW220" s="43"/>
      <c r="GX220" s="44"/>
      <c r="GY220" s="41"/>
      <c r="GZ220" s="45"/>
      <c r="HA220" s="45"/>
      <c r="HB220" s="45"/>
      <c r="HC220" s="45"/>
      <c r="HD220" s="41"/>
      <c r="HE220" s="46"/>
      <c r="HF220" s="46"/>
      <c r="HG220" s="46"/>
      <c r="HH220" s="19"/>
      <c r="HI220" s="41"/>
      <c r="HJ220" s="18"/>
      <c r="HK220" s="47"/>
      <c r="HL220" s="41"/>
      <c r="HP220" s="41"/>
      <c r="HQ220" s="41"/>
      <c r="HR220" s="41"/>
      <c r="HW220" s="41"/>
      <c r="IB220" s="41"/>
      <c r="IC220" s="43"/>
      <c r="ID220" s="43"/>
      <c r="IE220" s="43"/>
      <c r="IF220" s="44"/>
      <c r="IG220" s="41"/>
      <c r="IH220" s="45"/>
      <c r="II220" s="45"/>
      <c r="IJ220" s="45"/>
      <c r="IK220" s="45"/>
      <c r="IL220" s="41"/>
      <c r="IM220" s="46"/>
      <c r="IN220" s="46"/>
      <c r="IO220" s="46"/>
      <c r="IP220" s="19"/>
      <c r="IQ220" s="41"/>
      <c r="IR220" s="18"/>
      <c r="IS220" s="47"/>
      <c r="IT220" s="41"/>
    </row>
    <row r="221" spans="1:254" s="42" customFormat="1" ht="12.75">
      <c r="A221" s="20" t="s">
        <v>638</v>
      </c>
      <c r="B221" s="20"/>
      <c r="C221" s="21"/>
      <c r="D221" s="22">
        <f>IF(MOD(SUM($M221+$T221+$AA221+$AH221+$AO221+$AV221),1)&gt;=0.6,INT(SUM($M221+$T221+$AA221+$AH221+$AO221+$AV221))+1+MOD(SUM($M221+$T221+$AA221+$AH221+$AO221+$AV221),1)-0.6,SUM($M221+$T221+$AA221+$AH221+$AO221+$AV221))</f>
        <v>33</v>
      </c>
      <c r="E221" s="23">
        <f>$N221+$U221+$AB221+$AI221+$AP221+$AW221</f>
        <v>2</v>
      </c>
      <c r="F221" s="24">
        <f>$O221+$V221+$AC221+$AJ221+$AQ221+$AX221</f>
        <v>170</v>
      </c>
      <c r="G221" s="23">
        <f>$P221+$W221+$AD221+$AK221+$AR221+$AY221</f>
        <v>2</v>
      </c>
      <c r="H221" s="23">
        <f>$Q221+X221+AE221+AL221+AS221+AZ221</f>
        <v>0</v>
      </c>
      <c r="I221" s="23"/>
      <c r="J221" s="22">
        <f>IF(G221&lt;&gt;0,F221/G221,"")</f>
        <v>85</v>
      </c>
      <c r="K221" s="22">
        <f>IF(D221&lt;&gt;0,F221/D221,"")</f>
        <v>5.151515151515151</v>
      </c>
      <c r="L221" s="22">
        <f>IF(G221&lt;&gt;0,(INT(D221)*6+(10*(D221-INT(D221))))/G221,"")</f>
        <v>99</v>
      </c>
      <c r="M221" s="26"/>
      <c r="N221" s="26"/>
      <c r="O221" s="26"/>
      <c r="P221" s="26"/>
      <c r="Q221" s="26"/>
      <c r="R221" s="26"/>
      <c r="S221" s="28">
        <f>IF(P221&lt;&gt;0,O221/P221,"")</f>
      </c>
      <c r="T221" s="29"/>
      <c r="U221" s="29"/>
      <c r="V221" s="29"/>
      <c r="W221" s="29"/>
      <c r="X221" s="29"/>
      <c r="Y221" s="29"/>
      <c r="Z221" s="31">
        <f>IF(W221&lt;&gt;0,V221/W221,"")</f>
      </c>
      <c r="AA221" s="32"/>
      <c r="AB221" s="32"/>
      <c r="AC221" s="32"/>
      <c r="AD221" s="33"/>
      <c r="AE221" s="33"/>
      <c r="AF221" s="33"/>
      <c r="AG221" s="28">
        <f>IF(AD221&lt;&gt;0,AC221/AD221,"")</f>
      </c>
      <c r="AH221" s="34"/>
      <c r="AI221" s="34"/>
      <c r="AJ221" s="34"/>
      <c r="AK221" s="34"/>
      <c r="AL221" s="34"/>
      <c r="AM221" s="34"/>
      <c r="AN221" s="35">
        <f>IF(AK221&lt;&gt;0,AJ221/AK221,"")</f>
      </c>
      <c r="AO221" s="36">
        <f>28+5</f>
        <v>33</v>
      </c>
      <c r="AP221" s="36">
        <v>2</v>
      </c>
      <c r="AQ221" s="36">
        <f>145+25</f>
        <v>170</v>
      </c>
      <c r="AR221" s="36">
        <v>2</v>
      </c>
      <c r="AS221" s="36"/>
      <c r="AT221" s="36"/>
      <c r="AU221" s="37">
        <f>IF(AR221&lt;&gt;0,AQ221/AR221,"")</f>
        <v>85</v>
      </c>
      <c r="AV221" s="38"/>
      <c r="AW221" s="38"/>
      <c r="AX221" s="39"/>
      <c r="AY221" s="40"/>
      <c r="AZ221" s="40"/>
      <c r="BA221" s="40"/>
      <c r="BB221" s="39">
        <f>IF(AY221&lt;&gt;0,AX221/AY221,"")</f>
      </c>
      <c r="BC221" s="41"/>
      <c r="BD221" s="41"/>
      <c r="BI221" s="41"/>
      <c r="BN221" s="41"/>
      <c r="BO221" s="43"/>
      <c r="BP221" s="43"/>
      <c r="BQ221" s="43"/>
      <c r="BR221" s="44"/>
      <c r="BS221" s="41"/>
      <c r="BT221" s="45"/>
      <c r="BU221" s="45"/>
      <c r="BV221" s="45"/>
      <c r="BW221" s="45"/>
      <c r="BX221" s="41"/>
      <c r="BY221" s="46"/>
      <c r="BZ221" s="46"/>
      <c r="CA221" s="46"/>
      <c r="CB221" s="19"/>
      <c r="CC221" s="41"/>
      <c r="CD221" s="18"/>
      <c r="CE221" s="47"/>
      <c r="CF221" s="41"/>
      <c r="CJ221" s="41"/>
      <c r="CK221" s="41"/>
      <c r="CL221" s="41"/>
      <c r="CQ221" s="41"/>
      <c r="CV221" s="41"/>
      <c r="CW221" s="43"/>
      <c r="CX221" s="43"/>
      <c r="CY221" s="43"/>
      <c r="CZ221" s="44"/>
      <c r="DA221" s="41"/>
      <c r="DB221" s="45"/>
      <c r="DC221" s="45"/>
      <c r="DD221" s="45"/>
      <c r="DE221" s="45"/>
      <c r="DF221" s="41"/>
      <c r="DG221" s="46"/>
      <c r="DH221" s="46"/>
      <c r="DI221" s="46"/>
      <c r="DJ221" s="19"/>
      <c r="DK221" s="41"/>
      <c r="DL221" s="18"/>
      <c r="DM221" s="47"/>
      <c r="DN221" s="41"/>
      <c r="DR221" s="41"/>
      <c r="DS221" s="41"/>
      <c r="DT221" s="41"/>
      <c r="DY221" s="41"/>
      <c r="ED221" s="41"/>
      <c r="EE221" s="43"/>
      <c r="EF221" s="43"/>
      <c r="EG221" s="43"/>
      <c r="EH221" s="44"/>
      <c r="EI221" s="41"/>
      <c r="EJ221" s="45"/>
      <c r="EK221" s="45"/>
      <c r="EL221" s="45"/>
      <c r="EM221" s="45"/>
      <c r="EN221" s="41"/>
      <c r="EO221" s="46"/>
      <c r="EP221" s="46"/>
      <c r="EQ221" s="46"/>
      <c r="ER221" s="19"/>
      <c r="ES221" s="41"/>
      <c r="ET221" s="18"/>
      <c r="EU221" s="47"/>
      <c r="EV221" s="41"/>
      <c r="EZ221" s="41"/>
      <c r="FA221" s="41"/>
      <c r="FB221" s="41"/>
      <c r="FG221" s="41"/>
      <c r="FL221" s="41"/>
      <c r="FM221" s="43"/>
      <c r="FN221" s="43"/>
      <c r="FO221" s="43"/>
      <c r="FP221" s="44"/>
      <c r="FQ221" s="41"/>
      <c r="FR221" s="45"/>
      <c r="FS221" s="45"/>
      <c r="FT221" s="45"/>
      <c r="FU221" s="45"/>
      <c r="FV221" s="41"/>
      <c r="FW221" s="46"/>
      <c r="FX221" s="46"/>
      <c r="FY221" s="46"/>
      <c r="FZ221" s="19"/>
      <c r="GA221" s="41"/>
      <c r="GB221" s="18"/>
      <c r="GC221" s="47"/>
      <c r="GD221" s="41"/>
      <c r="GH221" s="41"/>
      <c r="GI221" s="41"/>
      <c r="GJ221" s="41"/>
      <c r="GO221" s="41"/>
      <c r="GT221" s="41"/>
      <c r="GU221" s="43"/>
      <c r="GV221" s="43"/>
      <c r="GW221" s="43"/>
      <c r="GX221" s="44"/>
      <c r="GY221" s="41"/>
      <c r="GZ221" s="45"/>
      <c r="HA221" s="45"/>
      <c r="HB221" s="45"/>
      <c r="HC221" s="45"/>
      <c r="HD221" s="41"/>
      <c r="HE221" s="46"/>
      <c r="HF221" s="46"/>
      <c r="HG221" s="46"/>
      <c r="HH221" s="19"/>
      <c r="HI221" s="41"/>
      <c r="HJ221" s="18"/>
      <c r="HK221" s="47"/>
      <c r="HL221" s="41"/>
      <c r="HP221" s="41"/>
      <c r="HQ221" s="41"/>
      <c r="HR221" s="41"/>
      <c r="HW221" s="41"/>
      <c r="IB221" s="41"/>
      <c r="IC221" s="43"/>
      <c r="ID221" s="43"/>
      <c r="IE221" s="43"/>
      <c r="IF221" s="44"/>
      <c r="IG221" s="41"/>
      <c r="IH221" s="45"/>
      <c r="II221" s="45"/>
      <c r="IJ221" s="45"/>
      <c r="IK221" s="45"/>
      <c r="IL221" s="41"/>
      <c r="IM221" s="46"/>
      <c r="IN221" s="46"/>
      <c r="IO221" s="46"/>
      <c r="IP221" s="19"/>
      <c r="IQ221" s="41"/>
      <c r="IR221" s="18"/>
      <c r="IS221" s="47"/>
      <c r="IT221" s="41"/>
    </row>
    <row r="222" spans="1:254" s="42" customFormat="1" ht="12.75">
      <c r="A222" s="20" t="s">
        <v>639</v>
      </c>
      <c r="B222" s="20"/>
      <c r="C222" s="21"/>
      <c r="D222" s="22">
        <f>IF(MOD(SUM($M222+$T222+$AA222+$AH222+$AO222+$AV222),1)&gt;=0.6,INT(SUM($M222+$T222+$AA222+$AH222+$AO222+$AV222))+1+MOD(SUM($M222+$T222+$AA222+$AH222+$AO222+$AV222),1)-0.6,SUM($M222+$T222+$AA222+$AH222+$AO222+$AV222))</f>
        <v>7</v>
      </c>
      <c r="E222" s="23">
        <f>$N222+$U222+$AB222+$AI222+$AP222+$AW222</f>
        <v>1</v>
      </c>
      <c r="F222" s="24">
        <f>$O222+$V222+$AC222+$AJ222+$AQ222+$AX222</f>
        <v>25</v>
      </c>
      <c r="G222" s="23">
        <f>$P222+$W222+$AD222+$AK222+$AR222+$AY222</f>
        <v>1</v>
      </c>
      <c r="H222" s="23">
        <f>$Q222+X222+AE222+AL222+AS222+AZ222</f>
        <v>0</v>
      </c>
      <c r="I222" s="25" t="s">
        <v>640</v>
      </c>
      <c r="J222" s="22">
        <f>IF(G222&lt;&gt;0,F222/G222,"")</f>
        <v>25</v>
      </c>
      <c r="K222" s="22">
        <f>IF(D222&lt;&gt;0,F222/D222,"")</f>
        <v>3.5714285714285716</v>
      </c>
      <c r="L222" s="22">
        <f>IF(G222&lt;&gt;0,(INT(D222)*6+(10*(D222-INT(D222))))/G222,"")</f>
        <v>42</v>
      </c>
      <c r="M222" s="26"/>
      <c r="N222" s="26"/>
      <c r="O222" s="26"/>
      <c r="P222" s="26"/>
      <c r="Q222" s="26"/>
      <c r="R222" s="26"/>
      <c r="S222" s="28">
        <f>IF(P222&lt;&gt;0,O222/P222,"")</f>
      </c>
      <c r="T222" s="29"/>
      <c r="U222" s="29"/>
      <c r="V222" s="29"/>
      <c r="W222" s="29"/>
      <c r="X222" s="29"/>
      <c r="Y222" s="29"/>
      <c r="Z222" s="31">
        <f>IF(W222&lt;&gt;0,V222/W222,"")</f>
      </c>
      <c r="AA222" s="32"/>
      <c r="AB222" s="32"/>
      <c r="AC222" s="32"/>
      <c r="AD222" s="33"/>
      <c r="AE222" s="33"/>
      <c r="AF222" s="33"/>
      <c r="AG222" s="28">
        <f>IF(AD222&lt;&gt;0,AC222/AD222,"")</f>
      </c>
      <c r="AH222" s="34"/>
      <c r="AI222" s="34"/>
      <c r="AJ222" s="34"/>
      <c r="AK222" s="34"/>
      <c r="AL222" s="34"/>
      <c r="AM222" s="34"/>
      <c r="AN222" s="35">
        <f>IF(AK222&lt;&gt;0,AJ222/AK222,"")</f>
      </c>
      <c r="AO222" s="36">
        <v>7</v>
      </c>
      <c r="AP222" s="36">
        <v>1</v>
      </c>
      <c r="AQ222" s="36">
        <v>25</v>
      </c>
      <c r="AR222" s="36">
        <v>1</v>
      </c>
      <c r="AS222" s="36"/>
      <c r="AT222" s="48" t="s">
        <v>640</v>
      </c>
      <c r="AU222" s="37">
        <f>IF(AR222&lt;&gt;0,AQ222/AR222,"")</f>
        <v>25</v>
      </c>
      <c r="AV222" s="38"/>
      <c r="AW222" s="38"/>
      <c r="AX222" s="39"/>
      <c r="AY222" s="40"/>
      <c r="AZ222" s="40"/>
      <c r="BA222" s="40"/>
      <c r="BB222" s="39">
        <f>IF(AY222&lt;&gt;0,AX222/AY222,"")</f>
      </c>
      <c r="BC222" s="41"/>
      <c r="BD222" s="41"/>
      <c r="BI222" s="41"/>
      <c r="BN222" s="41"/>
      <c r="BO222" s="43"/>
      <c r="BP222" s="43"/>
      <c r="BQ222" s="43"/>
      <c r="BR222" s="44"/>
      <c r="BS222" s="41"/>
      <c r="BT222" s="45"/>
      <c r="BU222" s="45"/>
      <c r="BV222" s="45"/>
      <c r="BW222" s="45"/>
      <c r="BX222" s="41"/>
      <c r="BY222" s="46"/>
      <c r="BZ222" s="46"/>
      <c r="CA222" s="46"/>
      <c r="CB222" s="19"/>
      <c r="CC222" s="41"/>
      <c r="CD222" s="18"/>
      <c r="CE222" s="47"/>
      <c r="CF222" s="41"/>
      <c r="CJ222" s="41"/>
      <c r="CK222" s="41"/>
      <c r="CL222" s="41"/>
      <c r="CQ222" s="41"/>
      <c r="CV222" s="41"/>
      <c r="CW222" s="43"/>
      <c r="CX222" s="43"/>
      <c r="CY222" s="43"/>
      <c r="CZ222" s="44"/>
      <c r="DA222" s="41"/>
      <c r="DB222" s="45"/>
      <c r="DC222" s="45"/>
      <c r="DD222" s="45"/>
      <c r="DE222" s="45"/>
      <c r="DF222" s="41"/>
      <c r="DG222" s="46"/>
      <c r="DH222" s="46"/>
      <c r="DI222" s="46"/>
      <c r="DJ222" s="19"/>
      <c r="DK222" s="41"/>
      <c r="DL222" s="18"/>
      <c r="DM222" s="47"/>
      <c r="DN222" s="41"/>
      <c r="DR222" s="41"/>
      <c r="DS222" s="41"/>
      <c r="DT222" s="41"/>
      <c r="DY222" s="41"/>
      <c r="ED222" s="41"/>
      <c r="EE222" s="43"/>
      <c r="EF222" s="43"/>
      <c r="EG222" s="43"/>
      <c r="EH222" s="44"/>
      <c r="EI222" s="41"/>
      <c r="EJ222" s="45"/>
      <c r="EK222" s="45"/>
      <c r="EL222" s="45"/>
      <c r="EM222" s="45"/>
      <c r="EN222" s="41"/>
      <c r="EO222" s="46"/>
      <c r="EP222" s="46"/>
      <c r="EQ222" s="46"/>
      <c r="ER222" s="19"/>
      <c r="ES222" s="41"/>
      <c r="ET222" s="18"/>
      <c r="EU222" s="47"/>
      <c r="EV222" s="41"/>
      <c r="EZ222" s="41"/>
      <c r="FA222" s="41"/>
      <c r="FB222" s="41"/>
      <c r="FG222" s="41"/>
      <c r="FL222" s="41"/>
      <c r="FM222" s="43"/>
      <c r="FN222" s="43"/>
      <c r="FO222" s="43"/>
      <c r="FP222" s="44"/>
      <c r="FQ222" s="41"/>
      <c r="FR222" s="45"/>
      <c r="FS222" s="45"/>
      <c r="FT222" s="45"/>
      <c r="FU222" s="45"/>
      <c r="FV222" s="41"/>
      <c r="FW222" s="46"/>
      <c r="FX222" s="46"/>
      <c r="FY222" s="46"/>
      <c r="FZ222" s="19"/>
      <c r="GA222" s="41"/>
      <c r="GB222" s="18"/>
      <c r="GC222" s="47"/>
      <c r="GD222" s="41"/>
      <c r="GH222" s="41"/>
      <c r="GI222" s="41"/>
      <c r="GJ222" s="41"/>
      <c r="GO222" s="41"/>
      <c r="GT222" s="41"/>
      <c r="GU222" s="43"/>
      <c r="GV222" s="43"/>
      <c r="GW222" s="43"/>
      <c r="GX222" s="44"/>
      <c r="GY222" s="41"/>
      <c r="GZ222" s="45"/>
      <c r="HA222" s="45"/>
      <c r="HB222" s="45"/>
      <c r="HC222" s="45"/>
      <c r="HD222" s="41"/>
      <c r="HE222" s="46"/>
      <c r="HF222" s="46"/>
      <c r="HG222" s="46"/>
      <c r="HH222" s="19"/>
      <c r="HI222" s="41"/>
      <c r="HJ222" s="18"/>
      <c r="HK222" s="47"/>
      <c r="HL222" s="41"/>
      <c r="HP222" s="41"/>
      <c r="HQ222" s="41"/>
      <c r="HR222" s="41"/>
      <c r="HW222" s="41"/>
      <c r="IB222" s="41"/>
      <c r="IC222" s="43"/>
      <c r="ID222" s="43"/>
      <c r="IE222" s="43"/>
      <c r="IF222" s="44"/>
      <c r="IG222" s="41"/>
      <c r="IH222" s="45"/>
      <c r="II222" s="45"/>
      <c r="IJ222" s="45"/>
      <c r="IK222" s="45"/>
      <c r="IL222" s="41"/>
      <c r="IM222" s="46"/>
      <c r="IN222" s="46"/>
      <c r="IO222" s="46"/>
      <c r="IP222" s="19"/>
      <c r="IQ222" s="41"/>
      <c r="IR222" s="18"/>
      <c r="IS222" s="47"/>
      <c r="IT222" s="41"/>
    </row>
    <row r="223" spans="1:254" s="42" customFormat="1" ht="12.75">
      <c r="A223" s="20" t="s">
        <v>641</v>
      </c>
      <c r="B223" s="20"/>
      <c r="C223" s="21">
        <v>605</v>
      </c>
      <c r="D223" s="22">
        <f>IF(MOD(SUM($M223+$T223+$AA223+$AH223+$AO223+$AV223),1)&gt;=0.6,INT(SUM($M223+$T223+$AA223+$AH223+$AO223+$AV223))+1+MOD(SUM($M223+$T223+$AA223+$AH223+$AO223+$AV223),1)-0.6,SUM($M223+$T223+$AA223+$AH223+$AO223+$AV223))</f>
        <v>8</v>
      </c>
      <c r="E223" s="23">
        <f>$N223+$U223+$AB223+$AI223+$AP223+$AW223</f>
        <v>0</v>
      </c>
      <c r="F223" s="24">
        <f>$O223+$V223+$AC223+$AJ223+$AQ223+$AX223</f>
        <v>47</v>
      </c>
      <c r="G223" s="23">
        <f>$P223+$W223+$AD223+$AK223+$AR223+$AY223</f>
        <v>1</v>
      </c>
      <c r="H223" s="23">
        <f>$Q223+X223+AE223+AL223+AS223+AZ223</f>
        <v>0</v>
      </c>
      <c r="I223" s="25" t="s">
        <v>642</v>
      </c>
      <c r="J223" s="22">
        <f>IF(G223&lt;&gt;0,F223/G223,"")</f>
        <v>47</v>
      </c>
      <c r="K223" s="22">
        <f>IF(D223&lt;&gt;0,F223/D223,"")</f>
        <v>5.875</v>
      </c>
      <c r="L223" s="22">
        <f>IF(G223&lt;&gt;0,(INT(D223)*6+(10*(D223-INT(D223))))/G223,"")</f>
        <v>48</v>
      </c>
      <c r="M223" s="26"/>
      <c r="N223" s="26"/>
      <c r="O223" s="26"/>
      <c r="P223" s="26"/>
      <c r="Q223" s="26"/>
      <c r="R223" s="26"/>
      <c r="S223" s="28">
        <f>IF(P223&lt;&gt;0,O223/P223,"")</f>
      </c>
      <c r="T223" s="29"/>
      <c r="U223" s="29"/>
      <c r="V223" s="29"/>
      <c r="W223" s="29"/>
      <c r="X223" s="29"/>
      <c r="Y223" s="29"/>
      <c r="Z223" s="31">
        <f>IF(W223&lt;&gt;0,V223/W223,"")</f>
      </c>
      <c r="AA223" s="32"/>
      <c r="AB223" s="32"/>
      <c r="AC223" s="32"/>
      <c r="AD223" s="33"/>
      <c r="AE223" s="33"/>
      <c r="AF223" s="33"/>
      <c r="AG223" s="28">
        <f>IF(AD223&lt;&gt;0,AC223/AD223,"")</f>
      </c>
      <c r="AH223" s="34"/>
      <c r="AI223" s="34"/>
      <c r="AJ223" s="34"/>
      <c r="AK223" s="34"/>
      <c r="AL223" s="34"/>
      <c r="AM223" s="34"/>
      <c r="AN223" s="35">
        <f>IF(AK223&lt;&gt;0,AJ223/AK223,"")</f>
      </c>
      <c r="AO223" s="36">
        <v>8</v>
      </c>
      <c r="AP223" s="36">
        <v>0</v>
      </c>
      <c r="AQ223" s="36">
        <v>47</v>
      </c>
      <c r="AR223" s="36">
        <v>1</v>
      </c>
      <c r="AS223" s="36"/>
      <c r="AT223" s="48" t="s">
        <v>642</v>
      </c>
      <c r="AU223" s="37">
        <f>IF(AR223&lt;&gt;0,AQ223/AR223,"")</f>
        <v>47</v>
      </c>
      <c r="AV223" s="38"/>
      <c r="AW223" s="38"/>
      <c r="AX223" s="39"/>
      <c r="AY223" s="40"/>
      <c r="AZ223" s="40"/>
      <c r="BA223" s="40"/>
      <c r="BB223" s="39">
        <f>IF(AY223&lt;&gt;0,AX223/AY223,"")</f>
      </c>
      <c r="BC223" s="41"/>
      <c r="BD223" s="41"/>
      <c r="BI223" s="41"/>
      <c r="BN223" s="41"/>
      <c r="BO223" s="43"/>
      <c r="BP223" s="43"/>
      <c r="BQ223" s="43"/>
      <c r="BR223" s="44"/>
      <c r="BS223" s="41"/>
      <c r="BT223" s="45"/>
      <c r="BU223" s="45"/>
      <c r="BV223" s="45"/>
      <c r="BW223" s="45"/>
      <c r="BX223" s="41"/>
      <c r="BY223" s="46"/>
      <c r="BZ223" s="46"/>
      <c r="CA223" s="46"/>
      <c r="CB223" s="19"/>
      <c r="CC223" s="41"/>
      <c r="CD223" s="18"/>
      <c r="CE223" s="47"/>
      <c r="CF223" s="41"/>
      <c r="CJ223" s="41"/>
      <c r="CK223" s="41"/>
      <c r="CL223" s="41"/>
      <c r="CQ223" s="41"/>
      <c r="CV223" s="41"/>
      <c r="CW223" s="43"/>
      <c r="CX223" s="43"/>
      <c r="CY223" s="43"/>
      <c r="CZ223" s="44"/>
      <c r="DA223" s="41"/>
      <c r="DB223" s="45"/>
      <c r="DC223" s="45"/>
      <c r="DD223" s="45"/>
      <c r="DE223" s="45"/>
      <c r="DF223" s="41"/>
      <c r="DG223" s="46"/>
      <c r="DH223" s="46"/>
      <c r="DI223" s="46"/>
      <c r="DJ223" s="19"/>
      <c r="DK223" s="41"/>
      <c r="DL223" s="18"/>
      <c r="DM223" s="47"/>
      <c r="DN223" s="41"/>
      <c r="DR223" s="41"/>
      <c r="DS223" s="41"/>
      <c r="DT223" s="41"/>
      <c r="DY223" s="41"/>
      <c r="ED223" s="41"/>
      <c r="EE223" s="43"/>
      <c r="EF223" s="43"/>
      <c r="EG223" s="43"/>
      <c r="EH223" s="44"/>
      <c r="EI223" s="41"/>
      <c r="EJ223" s="45"/>
      <c r="EK223" s="45"/>
      <c r="EL223" s="45"/>
      <c r="EM223" s="45"/>
      <c r="EN223" s="41"/>
      <c r="EO223" s="46"/>
      <c r="EP223" s="46"/>
      <c r="EQ223" s="46"/>
      <c r="ER223" s="19"/>
      <c r="ES223" s="41"/>
      <c r="ET223" s="18"/>
      <c r="EU223" s="47"/>
      <c r="EV223" s="41"/>
      <c r="EZ223" s="41"/>
      <c r="FA223" s="41"/>
      <c r="FB223" s="41"/>
      <c r="FG223" s="41"/>
      <c r="FL223" s="41"/>
      <c r="FM223" s="43"/>
      <c r="FN223" s="43"/>
      <c r="FO223" s="43"/>
      <c r="FP223" s="44"/>
      <c r="FQ223" s="41"/>
      <c r="FR223" s="45"/>
      <c r="FS223" s="45"/>
      <c r="FT223" s="45"/>
      <c r="FU223" s="45"/>
      <c r="FV223" s="41"/>
      <c r="FW223" s="46"/>
      <c r="FX223" s="46"/>
      <c r="FY223" s="46"/>
      <c r="FZ223" s="19"/>
      <c r="GA223" s="41"/>
      <c r="GB223" s="18"/>
      <c r="GC223" s="47"/>
      <c r="GD223" s="41"/>
      <c r="GH223" s="41"/>
      <c r="GI223" s="41"/>
      <c r="GJ223" s="41"/>
      <c r="GO223" s="41"/>
      <c r="GT223" s="41"/>
      <c r="GU223" s="43"/>
      <c r="GV223" s="43"/>
      <c r="GW223" s="43"/>
      <c r="GX223" s="44"/>
      <c r="GY223" s="41"/>
      <c r="GZ223" s="45"/>
      <c r="HA223" s="45"/>
      <c r="HB223" s="45"/>
      <c r="HC223" s="45"/>
      <c r="HD223" s="41"/>
      <c r="HE223" s="46"/>
      <c r="HF223" s="46"/>
      <c r="HG223" s="46"/>
      <c r="HH223" s="19"/>
      <c r="HI223" s="41"/>
      <c r="HJ223" s="18"/>
      <c r="HK223" s="47"/>
      <c r="HL223" s="41"/>
      <c r="HP223" s="41"/>
      <c r="HQ223" s="41"/>
      <c r="HR223" s="41"/>
      <c r="HW223" s="41"/>
      <c r="IB223" s="41"/>
      <c r="IC223" s="43"/>
      <c r="ID223" s="43"/>
      <c r="IE223" s="43"/>
      <c r="IF223" s="44"/>
      <c r="IG223" s="41"/>
      <c r="IH223" s="45"/>
      <c r="II223" s="45"/>
      <c r="IJ223" s="45"/>
      <c r="IK223" s="45"/>
      <c r="IL223" s="41"/>
      <c r="IM223" s="46"/>
      <c r="IN223" s="46"/>
      <c r="IO223" s="46"/>
      <c r="IP223" s="19"/>
      <c r="IQ223" s="41"/>
      <c r="IR223" s="18"/>
      <c r="IS223" s="47"/>
      <c r="IT223" s="41"/>
    </row>
    <row r="224" spans="1:254" s="42" customFormat="1" ht="12.75">
      <c r="A224" s="20" t="s">
        <v>643</v>
      </c>
      <c r="B224" s="20"/>
      <c r="C224" s="21"/>
      <c r="D224" s="22">
        <f>IF(MOD(SUM($M224+$T224+$AA224+$AH224+$AO224+$AV224),1)&gt;=0.6,INT(SUM($M224+$T224+$AA224+$AH224+$AO224+$AV224))+1+MOD(SUM($M224+$T224+$AA224+$AH224+$AO224+$AV224),1)-0.6,SUM($M224+$T224+$AA224+$AH224+$AO224+$AV224))</f>
        <v>58</v>
      </c>
      <c r="E224" s="23">
        <f>$N224+$U224+$AB224+$AI224+$AP224+$AW224</f>
        <v>10</v>
      </c>
      <c r="F224" s="24">
        <f>$O224+$V224+$AC224+$AJ224+$AQ224+$AX224</f>
        <v>168</v>
      </c>
      <c r="G224" s="23">
        <f>$P224+$W224+$AD224+$AK224+$AR224+$AY224</f>
        <v>8</v>
      </c>
      <c r="H224" s="23">
        <f>$Q224+X224+AE224+AL224+AS224+AZ224</f>
        <v>0</v>
      </c>
      <c r="I224" s="25" t="s">
        <v>644</v>
      </c>
      <c r="J224" s="22">
        <f>IF(G224&lt;&gt;0,F224/G224,"")</f>
        <v>21</v>
      </c>
      <c r="K224" s="22">
        <f>IF(D224&lt;&gt;0,F224/D224,"")</f>
        <v>2.896551724137931</v>
      </c>
      <c r="L224" s="22">
        <f>IF(G224&lt;&gt;0,(INT(D224)*6+(10*(D224-INT(D224))))/G224,"")</f>
        <v>43.5</v>
      </c>
      <c r="M224" s="26">
        <v>7</v>
      </c>
      <c r="N224" s="26">
        <v>1</v>
      </c>
      <c r="O224" s="26">
        <v>19</v>
      </c>
      <c r="P224" s="26">
        <v>0</v>
      </c>
      <c r="Q224" s="26"/>
      <c r="R224" s="27" t="s">
        <v>645</v>
      </c>
      <c r="S224" s="28">
        <f>IF(P224&lt;&gt;0,O224/P224,"")</f>
      </c>
      <c r="T224" s="29">
        <v>17</v>
      </c>
      <c r="U224" s="29">
        <v>0</v>
      </c>
      <c r="V224" s="29">
        <v>53</v>
      </c>
      <c r="W224" s="29">
        <v>4</v>
      </c>
      <c r="X224" s="29"/>
      <c r="Y224" s="30" t="s">
        <v>644</v>
      </c>
      <c r="Z224" s="31">
        <f>IF(W224&lt;&gt;0,V224/W224,"")</f>
        <v>13.25</v>
      </c>
      <c r="AA224" s="32">
        <v>21</v>
      </c>
      <c r="AB224" s="32">
        <v>4</v>
      </c>
      <c r="AC224" s="32">
        <v>72</v>
      </c>
      <c r="AD224" s="33">
        <v>3</v>
      </c>
      <c r="AE224" s="33"/>
      <c r="AF224" s="33" t="s">
        <v>646</v>
      </c>
      <c r="AG224" s="28">
        <f>IF(AD224&lt;&gt;0,AC224/AD224,"")</f>
        <v>24</v>
      </c>
      <c r="AH224" s="34">
        <v>13</v>
      </c>
      <c r="AI224" s="34">
        <v>5</v>
      </c>
      <c r="AJ224" s="34">
        <v>24</v>
      </c>
      <c r="AK224" s="34">
        <v>1</v>
      </c>
      <c r="AL224" s="34"/>
      <c r="AM224" s="34" t="s">
        <v>647</v>
      </c>
      <c r="AN224" s="35">
        <f>IF(AK224&lt;&gt;0,AJ224/AK224,"")</f>
        <v>24</v>
      </c>
      <c r="AO224" s="36"/>
      <c r="AP224" s="36"/>
      <c r="AQ224" s="36"/>
      <c r="AR224" s="36"/>
      <c r="AS224" s="36"/>
      <c r="AT224" s="36"/>
      <c r="AU224" s="37">
        <f>IF(AR224&lt;&gt;0,AQ224/AR224,"")</f>
      </c>
      <c r="AV224" s="38"/>
      <c r="AW224" s="38"/>
      <c r="AX224" s="39"/>
      <c r="AY224" s="40"/>
      <c r="AZ224" s="40"/>
      <c r="BA224" s="40"/>
      <c r="BB224" s="39">
        <f>IF(AY224&lt;&gt;0,AX224/AY224,"")</f>
      </c>
      <c r="BC224" s="41"/>
      <c r="BD224" s="41"/>
      <c r="BI224" s="41"/>
      <c r="BN224" s="41"/>
      <c r="BO224" s="43"/>
      <c r="BP224" s="43"/>
      <c r="BQ224" s="43"/>
      <c r="BR224" s="44"/>
      <c r="BS224" s="41"/>
      <c r="BT224" s="45"/>
      <c r="BU224" s="45"/>
      <c r="BV224" s="45"/>
      <c r="BW224" s="45"/>
      <c r="BX224" s="41"/>
      <c r="BY224" s="46"/>
      <c r="BZ224" s="46"/>
      <c r="CA224" s="46"/>
      <c r="CB224" s="19"/>
      <c r="CC224" s="41"/>
      <c r="CD224" s="18"/>
      <c r="CE224" s="47"/>
      <c r="CF224" s="41"/>
      <c r="CJ224" s="41"/>
      <c r="CK224" s="41"/>
      <c r="CL224" s="41"/>
      <c r="CQ224" s="41"/>
      <c r="CV224" s="41"/>
      <c r="CW224" s="43"/>
      <c r="CX224" s="43"/>
      <c r="CY224" s="43"/>
      <c r="CZ224" s="44"/>
      <c r="DA224" s="41"/>
      <c r="DB224" s="45"/>
      <c r="DC224" s="45"/>
      <c r="DD224" s="45"/>
      <c r="DE224" s="45"/>
      <c r="DF224" s="41"/>
      <c r="DG224" s="46"/>
      <c r="DH224" s="46"/>
      <c r="DI224" s="46"/>
      <c r="DJ224" s="19"/>
      <c r="DK224" s="41"/>
      <c r="DL224" s="18"/>
      <c r="DM224" s="47"/>
      <c r="DN224" s="41"/>
      <c r="DR224" s="41"/>
      <c r="DS224" s="41"/>
      <c r="DT224" s="41"/>
      <c r="DY224" s="41"/>
      <c r="ED224" s="41"/>
      <c r="EE224" s="43"/>
      <c r="EF224" s="43"/>
      <c r="EG224" s="43"/>
      <c r="EH224" s="44"/>
      <c r="EI224" s="41"/>
      <c r="EJ224" s="45"/>
      <c r="EK224" s="45"/>
      <c r="EL224" s="45"/>
      <c r="EM224" s="45"/>
      <c r="EN224" s="41"/>
      <c r="EO224" s="46"/>
      <c r="EP224" s="46"/>
      <c r="EQ224" s="46"/>
      <c r="ER224" s="19"/>
      <c r="ES224" s="41"/>
      <c r="ET224" s="18"/>
      <c r="EU224" s="47"/>
      <c r="EV224" s="41"/>
      <c r="EZ224" s="41"/>
      <c r="FA224" s="41"/>
      <c r="FB224" s="41"/>
      <c r="FG224" s="41"/>
      <c r="FL224" s="41"/>
      <c r="FM224" s="43"/>
      <c r="FN224" s="43"/>
      <c r="FO224" s="43"/>
      <c r="FP224" s="44"/>
      <c r="FQ224" s="41"/>
      <c r="FR224" s="45"/>
      <c r="FS224" s="45"/>
      <c r="FT224" s="45"/>
      <c r="FU224" s="45"/>
      <c r="FV224" s="41"/>
      <c r="FW224" s="46"/>
      <c r="FX224" s="46"/>
      <c r="FY224" s="46"/>
      <c r="FZ224" s="19"/>
      <c r="GA224" s="41"/>
      <c r="GB224" s="18"/>
      <c r="GC224" s="47"/>
      <c r="GD224" s="41"/>
      <c r="GH224" s="41"/>
      <c r="GI224" s="41"/>
      <c r="GJ224" s="41"/>
      <c r="GO224" s="41"/>
      <c r="GT224" s="41"/>
      <c r="GU224" s="43"/>
      <c r="GV224" s="43"/>
      <c r="GW224" s="43"/>
      <c r="GX224" s="44"/>
      <c r="GY224" s="41"/>
      <c r="GZ224" s="45"/>
      <c r="HA224" s="45"/>
      <c r="HB224" s="45"/>
      <c r="HC224" s="45"/>
      <c r="HD224" s="41"/>
      <c r="HE224" s="46"/>
      <c r="HF224" s="46"/>
      <c r="HG224" s="46"/>
      <c r="HH224" s="19"/>
      <c r="HI224" s="41"/>
      <c r="HJ224" s="18"/>
      <c r="HK224" s="47"/>
      <c r="HL224" s="41"/>
      <c r="HP224" s="41"/>
      <c r="HQ224" s="41"/>
      <c r="HR224" s="41"/>
      <c r="HW224" s="41"/>
      <c r="IB224" s="41"/>
      <c r="IC224" s="43"/>
      <c r="ID224" s="43"/>
      <c r="IE224" s="43"/>
      <c r="IF224" s="44"/>
      <c r="IG224" s="41"/>
      <c r="IH224" s="45"/>
      <c r="II224" s="45"/>
      <c r="IJ224" s="45"/>
      <c r="IK224" s="45"/>
      <c r="IL224" s="41"/>
      <c r="IM224" s="46"/>
      <c r="IN224" s="46"/>
      <c r="IO224" s="46"/>
      <c r="IP224" s="19"/>
      <c r="IQ224" s="41"/>
      <c r="IR224" s="18"/>
      <c r="IS224" s="47"/>
      <c r="IT224" s="41"/>
    </row>
    <row r="225" spans="1:254" s="42" customFormat="1" ht="12.75">
      <c r="A225" s="20" t="s">
        <v>648</v>
      </c>
      <c r="B225" s="20"/>
      <c r="C225" s="21"/>
      <c r="D225" s="22">
        <f>IF(MOD(SUM($M225+$T225+$AA225+$AH225+$AO225+$AV225),1)&gt;=0.6,INT(SUM($M225+$T225+$AA225+$AH225+$AO225+$AV225))+1+MOD(SUM($M225+$T225+$AA225+$AH225+$AO225+$AV225),1)-0.6,SUM($M225+$T225+$AA225+$AH225+$AO225+$AV225))</f>
        <v>87.3</v>
      </c>
      <c r="E225" s="23">
        <f>$N225+$U225+$AB225+$AI225+$AP225+$AW225</f>
        <v>4</v>
      </c>
      <c r="F225" s="24">
        <f>$O225+$V225+$AC225+$AJ225+$AQ225+$AX225</f>
        <v>510</v>
      </c>
      <c r="G225" s="23">
        <f>$P225+$W225+$AD225+$AK225+$AR225+$AY225</f>
        <v>23</v>
      </c>
      <c r="H225" s="23">
        <f>$Q225+X225+AE225+AL225+AS225+AZ225</f>
        <v>0</v>
      </c>
      <c r="I225" s="25" t="s">
        <v>649</v>
      </c>
      <c r="J225" s="22">
        <f>IF(G225&lt;&gt;0,F225/G225,"")</f>
        <v>22.17391304347826</v>
      </c>
      <c r="K225" s="22">
        <f>IF(D225&lt;&gt;0,F225/D225,"")</f>
        <v>5.84192439862543</v>
      </c>
      <c r="L225" s="22">
        <f>IF(G225&lt;&gt;0,(INT(D225)*6+(10*(D225-INT(D225))))/G225,"")</f>
        <v>22.82608695652174</v>
      </c>
      <c r="M225" s="26"/>
      <c r="N225" s="26"/>
      <c r="O225" s="26"/>
      <c r="P225" s="26"/>
      <c r="Q225" s="26"/>
      <c r="R225" s="26"/>
      <c r="S225" s="28">
        <f>IF(P225&lt;&gt;0,O225/P225,"")</f>
      </c>
      <c r="T225" s="29">
        <v>35</v>
      </c>
      <c r="U225" s="29">
        <v>1</v>
      </c>
      <c r="V225" s="29">
        <v>223</v>
      </c>
      <c r="W225" s="29">
        <v>9</v>
      </c>
      <c r="X225" s="29"/>
      <c r="Y225" s="30" t="s">
        <v>431</v>
      </c>
      <c r="Z225" s="31">
        <f>IF(W225&lt;&gt;0,V225/W225,"")</f>
        <v>24.77777777777778</v>
      </c>
      <c r="AA225" s="32">
        <v>7</v>
      </c>
      <c r="AB225" s="32">
        <v>1</v>
      </c>
      <c r="AC225" s="32">
        <v>32</v>
      </c>
      <c r="AD225" s="33">
        <v>2</v>
      </c>
      <c r="AE225" s="33"/>
      <c r="AF225" s="33" t="s">
        <v>650</v>
      </c>
      <c r="AG225" s="28">
        <f>IF(AD225&lt;&gt;0,AC225/AD225,"")</f>
        <v>16</v>
      </c>
      <c r="AH225" s="34">
        <v>25.3</v>
      </c>
      <c r="AI225" s="34">
        <v>0</v>
      </c>
      <c r="AJ225" s="34">
        <v>152</v>
      </c>
      <c r="AK225" s="34">
        <v>8</v>
      </c>
      <c r="AL225" s="34"/>
      <c r="AM225" s="34" t="s">
        <v>649</v>
      </c>
      <c r="AN225" s="35">
        <f>IF(AK225&lt;&gt;0,AJ225/AK225,"")</f>
        <v>19</v>
      </c>
      <c r="AO225" s="36">
        <v>20</v>
      </c>
      <c r="AP225" s="36">
        <v>2</v>
      </c>
      <c r="AQ225" s="36">
        <v>103</v>
      </c>
      <c r="AR225" s="36">
        <v>4</v>
      </c>
      <c r="AS225" s="36"/>
      <c r="AT225" s="48" t="s">
        <v>651</v>
      </c>
      <c r="AU225" s="37">
        <f>IF(AR225&lt;&gt;0,AQ225/AR225,"")</f>
        <v>25.75</v>
      </c>
      <c r="AV225" s="38"/>
      <c r="AW225" s="38"/>
      <c r="AX225" s="39"/>
      <c r="AY225" s="40"/>
      <c r="AZ225" s="40"/>
      <c r="BA225" s="40"/>
      <c r="BB225" s="39">
        <f>IF(AY225&lt;&gt;0,AX225/AY225,"")</f>
      </c>
      <c r="BC225" s="41"/>
      <c r="BD225" s="41"/>
      <c r="BI225" s="41"/>
      <c r="BN225" s="41"/>
      <c r="BO225" s="43"/>
      <c r="BP225" s="43"/>
      <c r="BQ225" s="43"/>
      <c r="BR225" s="44"/>
      <c r="BS225" s="41"/>
      <c r="BT225" s="45"/>
      <c r="BU225" s="45"/>
      <c r="BV225" s="45"/>
      <c r="BW225" s="45"/>
      <c r="BX225" s="41"/>
      <c r="BY225" s="46"/>
      <c r="BZ225" s="46"/>
      <c r="CA225" s="46"/>
      <c r="CB225" s="19"/>
      <c r="CC225" s="41"/>
      <c r="CD225" s="18"/>
      <c r="CE225" s="47"/>
      <c r="CF225" s="41"/>
      <c r="CJ225" s="41"/>
      <c r="CK225" s="41"/>
      <c r="CL225" s="41"/>
      <c r="CQ225" s="41"/>
      <c r="CV225" s="41"/>
      <c r="CW225" s="43"/>
      <c r="CX225" s="43"/>
      <c r="CY225" s="43"/>
      <c r="CZ225" s="44"/>
      <c r="DA225" s="41"/>
      <c r="DB225" s="45"/>
      <c r="DC225" s="45"/>
      <c r="DD225" s="45"/>
      <c r="DE225" s="45"/>
      <c r="DF225" s="41"/>
      <c r="DG225" s="46"/>
      <c r="DH225" s="46"/>
      <c r="DI225" s="46"/>
      <c r="DJ225" s="19"/>
      <c r="DK225" s="41"/>
      <c r="DL225" s="18"/>
      <c r="DM225" s="47"/>
      <c r="DN225" s="41"/>
      <c r="DR225" s="41"/>
      <c r="DS225" s="41"/>
      <c r="DT225" s="41"/>
      <c r="DY225" s="41"/>
      <c r="ED225" s="41"/>
      <c r="EE225" s="43"/>
      <c r="EF225" s="43"/>
      <c r="EG225" s="43"/>
      <c r="EH225" s="44"/>
      <c r="EI225" s="41"/>
      <c r="EJ225" s="45"/>
      <c r="EK225" s="45"/>
      <c r="EL225" s="45"/>
      <c r="EM225" s="45"/>
      <c r="EN225" s="41"/>
      <c r="EO225" s="46"/>
      <c r="EP225" s="46"/>
      <c r="EQ225" s="46"/>
      <c r="ER225" s="19"/>
      <c r="ES225" s="41"/>
      <c r="ET225" s="18"/>
      <c r="EU225" s="47"/>
      <c r="EV225" s="41"/>
      <c r="EZ225" s="41"/>
      <c r="FA225" s="41"/>
      <c r="FB225" s="41"/>
      <c r="FG225" s="41"/>
      <c r="FL225" s="41"/>
      <c r="FM225" s="43"/>
      <c r="FN225" s="43"/>
      <c r="FO225" s="43"/>
      <c r="FP225" s="44"/>
      <c r="FQ225" s="41"/>
      <c r="FR225" s="45"/>
      <c r="FS225" s="45"/>
      <c r="FT225" s="45"/>
      <c r="FU225" s="45"/>
      <c r="FV225" s="41"/>
      <c r="FW225" s="46"/>
      <c r="FX225" s="46"/>
      <c r="FY225" s="46"/>
      <c r="FZ225" s="19"/>
      <c r="GA225" s="41"/>
      <c r="GB225" s="18"/>
      <c r="GC225" s="47"/>
      <c r="GD225" s="41"/>
      <c r="GH225" s="41"/>
      <c r="GI225" s="41"/>
      <c r="GJ225" s="41"/>
      <c r="GO225" s="41"/>
      <c r="GT225" s="41"/>
      <c r="GU225" s="43"/>
      <c r="GV225" s="43"/>
      <c r="GW225" s="43"/>
      <c r="GX225" s="44"/>
      <c r="GY225" s="41"/>
      <c r="GZ225" s="45"/>
      <c r="HA225" s="45"/>
      <c r="HB225" s="45"/>
      <c r="HC225" s="45"/>
      <c r="HD225" s="41"/>
      <c r="HE225" s="46"/>
      <c r="HF225" s="46"/>
      <c r="HG225" s="46"/>
      <c r="HH225" s="19"/>
      <c r="HI225" s="41"/>
      <c r="HJ225" s="18"/>
      <c r="HK225" s="47"/>
      <c r="HL225" s="41"/>
      <c r="HP225" s="41"/>
      <c r="HQ225" s="41"/>
      <c r="HR225" s="41"/>
      <c r="HW225" s="41"/>
      <c r="IB225" s="41"/>
      <c r="IC225" s="43"/>
      <c r="ID225" s="43"/>
      <c r="IE225" s="43"/>
      <c r="IF225" s="44"/>
      <c r="IG225" s="41"/>
      <c r="IH225" s="45"/>
      <c r="II225" s="45"/>
      <c r="IJ225" s="45"/>
      <c r="IK225" s="45"/>
      <c r="IL225" s="41"/>
      <c r="IM225" s="46"/>
      <c r="IN225" s="46"/>
      <c r="IO225" s="46"/>
      <c r="IP225" s="19"/>
      <c r="IQ225" s="41"/>
      <c r="IR225" s="18"/>
      <c r="IS225" s="47"/>
      <c r="IT225" s="41"/>
    </row>
    <row r="226" spans="1:254" s="42" customFormat="1" ht="12.75">
      <c r="A226" s="20" t="s">
        <v>652</v>
      </c>
      <c r="B226" s="20"/>
      <c r="C226" s="21"/>
      <c r="D226" s="22">
        <f>IF(MOD(SUM($M226+$T226+$AA226+$AH226+$AO226+$AV226),1)&gt;=0.6,INT(SUM($M226+$T226+$AA226+$AH226+$AO226+$AV226))+1+MOD(SUM($M226+$T226+$AA226+$AH226+$AO226+$AV226),1)-0.6,SUM($M226+$T226+$AA226+$AH226+$AO226+$AV226))</f>
        <v>524.3</v>
      </c>
      <c r="E226" s="23">
        <f>$N226+$U226+$AB226+$AI226+$AP226+$AW226</f>
        <v>49</v>
      </c>
      <c r="F226" s="24">
        <f>$O226+$V226+$AC226+$AJ226+$AQ226+$AX226</f>
        <v>2325</v>
      </c>
      <c r="G226" s="23">
        <f>$P226+$W226+$AD226+$AK226+$AR226+$AY226</f>
        <v>106</v>
      </c>
      <c r="H226" s="23">
        <f>$Q226+X226+AE226+AL226+AS226+AZ226</f>
        <v>1</v>
      </c>
      <c r="I226" s="25" t="s">
        <v>653</v>
      </c>
      <c r="J226" s="22">
        <f>IF(G226&lt;&gt;0,F226/G226,"")</f>
        <v>21.933962264150942</v>
      </c>
      <c r="K226" s="22">
        <f>IF(D226&lt;&gt;0,F226/D226,"")</f>
        <v>4.434484074003434</v>
      </c>
      <c r="L226" s="22">
        <f>IF(G226&lt;&gt;0,(INT(D226)*6+(10*(D226-INT(D226))))/G226,"")</f>
        <v>29.688679245283016</v>
      </c>
      <c r="M226" s="26">
        <v>122</v>
      </c>
      <c r="N226" s="26">
        <v>8</v>
      </c>
      <c r="O226" s="26">
        <v>626</v>
      </c>
      <c r="P226" s="26">
        <v>24</v>
      </c>
      <c r="Q226" s="26"/>
      <c r="R226" s="27" t="s">
        <v>654</v>
      </c>
      <c r="S226" s="28">
        <f>IF(P226&lt;&gt;0,O226/P226,"")</f>
        <v>26.083333333333332</v>
      </c>
      <c r="T226" s="29">
        <f>309.3+24+51</f>
        <v>384.3</v>
      </c>
      <c r="U226" s="29">
        <f>38+1+2</f>
        <v>41</v>
      </c>
      <c r="V226" s="29">
        <f>1228+91+263</f>
        <v>1582</v>
      </c>
      <c r="W226" s="29">
        <f>65+4+10</f>
        <v>79</v>
      </c>
      <c r="X226" s="29">
        <v>1</v>
      </c>
      <c r="Y226" s="30" t="s">
        <v>653</v>
      </c>
      <c r="Z226" s="31">
        <f>IF(W226&lt;&gt;0,V226/W226,"")</f>
        <v>20.025316455696203</v>
      </c>
      <c r="AA226" s="32">
        <v>18</v>
      </c>
      <c r="AB226" s="32">
        <v>0</v>
      </c>
      <c r="AC226" s="32">
        <v>117</v>
      </c>
      <c r="AD226" s="33">
        <v>3</v>
      </c>
      <c r="AE226" s="33"/>
      <c r="AF226" s="33" t="s">
        <v>453</v>
      </c>
      <c r="AG226" s="28">
        <f>IF(AD226&lt;&gt;0,AC226/AD226,"")</f>
        <v>39</v>
      </c>
      <c r="AH226" s="34"/>
      <c r="AI226" s="34"/>
      <c r="AJ226" s="34"/>
      <c r="AK226" s="34"/>
      <c r="AL226" s="34"/>
      <c r="AM226" s="34"/>
      <c r="AN226" s="35">
        <f>IF(AK226&lt;&gt;0,AJ226/AK226,"")</f>
      </c>
      <c r="AO226" s="36"/>
      <c r="AP226" s="36"/>
      <c r="AQ226" s="36"/>
      <c r="AR226" s="36"/>
      <c r="AS226" s="36"/>
      <c r="AT226" s="36"/>
      <c r="AU226" s="37">
        <f>IF(AR226&lt;&gt;0,AQ226/AR226,"")</f>
      </c>
      <c r="AV226" s="38"/>
      <c r="AW226" s="38"/>
      <c r="AX226" s="39"/>
      <c r="AY226" s="40"/>
      <c r="AZ226" s="40"/>
      <c r="BA226" s="40"/>
      <c r="BB226" s="39">
        <f>IF(AY226&lt;&gt;0,AX226/AY226,"")</f>
      </c>
      <c r="BC226" s="41"/>
      <c r="BD226" s="41"/>
      <c r="BI226" s="41"/>
      <c r="BN226" s="41"/>
      <c r="BO226" s="43"/>
      <c r="BP226" s="43"/>
      <c r="BQ226" s="43"/>
      <c r="BR226" s="44"/>
      <c r="BS226" s="41"/>
      <c r="BT226" s="45"/>
      <c r="BU226" s="45"/>
      <c r="BV226" s="45"/>
      <c r="BW226" s="45"/>
      <c r="BX226" s="41"/>
      <c r="BY226" s="46"/>
      <c r="BZ226" s="46"/>
      <c r="CA226" s="46"/>
      <c r="CB226" s="19"/>
      <c r="CC226" s="41"/>
      <c r="CD226" s="18"/>
      <c r="CE226" s="47"/>
      <c r="CF226" s="41"/>
      <c r="CJ226" s="41"/>
      <c r="CK226" s="41"/>
      <c r="CL226" s="41"/>
      <c r="CQ226" s="41"/>
      <c r="CV226" s="41"/>
      <c r="CW226" s="43"/>
      <c r="CX226" s="43"/>
      <c r="CY226" s="43"/>
      <c r="CZ226" s="44"/>
      <c r="DA226" s="41"/>
      <c r="DB226" s="45"/>
      <c r="DC226" s="45"/>
      <c r="DD226" s="45"/>
      <c r="DE226" s="45"/>
      <c r="DF226" s="41"/>
      <c r="DG226" s="46"/>
      <c r="DH226" s="46"/>
      <c r="DI226" s="46"/>
      <c r="DJ226" s="19"/>
      <c r="DK226" s="41"/>
      <c r="DL226" s="18"/>
      <c r="DM226" s="47"/>
      <c r="DN226" s="41"/>
      <c r="DR226" s="41"/>
      <c r="DS226" s="41"/>
      <c r="DT226" s="41"/>
      <c r="DY226" s="41"/>
      <c r="ED226" s="41"/>
      <c r="EE226" s="43"/>
      <c r="EF226" s="43"/>
      <c r="EG226" s="43"/>
      <c r="EH226" s="44"/>
      <c r="EI226" s="41"/>
      <c r="EJ226" s="45"/>
      <c r="EK226" s="45"/>
      <c r="EL226" s="45"/>
      <c r="EM226" s="45"/>
      <c r="EN226" s="41"/>
      <c r="EO226" s="46"/>
      <c r="EP226" s="46"/>
      <c r="EQ226" s="46"/>
      <c r="ER226" s="19"/>
      <c r="ES226" s="41"/>
      <c r="ET226" s="18"/>
      <c r="EU226" s="47"/>
      <c r="EV226" s="41"/>
      <c r="EZ226" s="41"/>
      <c r="FA226" s="41"/>
      <c r="FB226" s="41"/>
      <c r="FG226" s="41"/>
      <c r="FL226" s="41"/>
      <c r="FM226" s="43"/>
      <c r="FN226" s="43"/>
      <c r="FO226" s="43"/>
      <c r="FP226" s="44"/>
      <c r="FQ226" s="41"/>
      <c r="FR226" s="45"/>
      <c r="FS226" s="45"/>
      <c r="FT226" s="45"/>
      <c r="FU226" s="45"/>
      <c r="FV226" s="41"/>
      <c r="FW226" s="46"/>
      <c r="FX226" s="46"/>
      <c r="FY226" s="46"/>
      <c r="FZ226" s="19"/>
      <c r="GA226" s="41"/>
      <c r="GB226" s="18"/>
      <c r="GC226" s="47"/>
      <c r="GD226" s="41"/>
      <c r="GH226" s="41"/>
      <c r="GI226" s="41"/>
      <c r="GJ226" s="41"/>
      <c r="GO226" s="41"/>
      <c r="GT226" s="41"/>
      <c r="GU226" s="43"/>
      <c r="GV226" s="43"/>
      <c r="GW226" s="43"/>
      <c r="GX226" s="44"/>
      <c r="GY226" s="41"/>
      <c r="GZ226" s="45"/>
      <c r="HA226" s="45"/>
      <c r="HB226" s="45"/>
      <c r="HC226" s="45"/>
      <c r="HD226" s="41"/>
      <c r="HE226" s="46"/>
      <c r="HF226" s="46"/>
      <c r="HG226" s="46"/>
      <c r="HH226" s="19"/>
      <c r="HI226" s="41"/>
      <c r="HJ226" s="18"/>
      <c r="HK226" s="47"/>
      <c r="HL226" s="41"/>
      <c r="HP226" s="41"/>
      <c r="HQ226" s="41"/>
      <c r="HR226" s="41"/>
      <c r="HW226" s="41"/>
      <c r="IB226" s="41"/>
      <c r="IC226" s="43"/>
      <c r="ID226" s="43"/>
      <c r="IE226" s="43"/>
      <c r="IF226" s="44"/>
      <c r="IG226" s="41"/>
      <c r="IH226" s="45"/>
      <c r="II226" s="45"/>
      <c r="IJ226" s="45"/>
      <c r="IK226" s="45"/>
      <c r="IL226" s="41"/>
      <c r="IM226" s="46"/>
      <c r="IN226" s="46"/>
      <c r="IO226" s="46"/>
      <c r="IP226" s="19"/>
      <c r="IQ226" s="41"/>
      <c r="IR226" s="18"/>
      <c r="IS226" s="47"/>
      <c r="IT226" s="41"/>
    </row>
    <row r="227" spans="1:254" s="42" customFormat="1" ht="12.75">
      <c r="A227" s="20" t="s">
        <v>655</v>
      </c>
      <c r="B227" s="20"/>
      <c r="C227" s="21"/>
      <c r="D227" s="22">
        <f>IF(MOD(SUM($M227+$T227+$AA227+$AH227+$AO227+$AV227),1)&gt;=0.6,INT(SUM($M227+$T227+$AA227+$AH227+$AO227+$AV227))+1+MOD(SUM($M227+$T227+$AA227+$AH227+$AO227+$AV227),1)-0.6,SUM($M227+$T227+$AA227+$AH227+$AO227+$AV227))</f>
        <v>44.5</v>
      </c>
      <c r="E227" s="23">
        <f>$N227+$U227+$AB227+$AI227+$AP227+$AW227</f>
        <v>6</v>
      </c>
      <c r="F227" s="24">
        <f>$O227+$V227+$AC227+$AJ227+$AQ227+$AX227</f>
        <v>217</v>
      </c>
      <c r="G227" s="23">
        <f>$P227+$W227+$AD227+$AK227+$AR227+$AY227</f>
        <v>11</v>
      </c>
      <c r="H227" s="23">
        <f>$Q227+X227+AE227+AL227+AS227+AZ227</f>
        <v>0</v>
      </c>
      <c r="I227" s="25" t="s">
        <v>656</v>
      </c>
      <c r="J227" s="22">
        <f>IF(G227&lt;&gt;0,F227/G227,"")</f>
        <v>19.727272727272727</v>
      </c>
      <c r="K227" s="22">
        <f>IF(D227&lt;&gt;0,F227/D227,"")</f>
        <v>4.876404494382022</v>
      </c>
      <c r="L227" s="22">
        <f>IF(G227&lt;&gt;0,(INT(D227)*6+(10*(D227-INT(D227))))/G227,"")</f>
        <v>24.454545454545453</v>
      </c>
      <c r="M227" s="26"/>
      <c r="N227" s="26"/>
      <c r="O227" s="26"/>
      <c r="P227" s="26"/>
      <c r="Q227" s="26"/>
      <c r="R227" s="26"/>
      <c r="S227" s="28">
        <f>IF(P227&lt;&gt;0,O227/P227,"")</f>
      </c>
      <c r="T227" s="29"/>
      <c r="U227" s="29"/>
      <c r="V227" s="29"/>
      <c r="W227" s="29"/>
      <c r="X227" s="29"/>
      <c r="Y227" s="29"/>
      <c r="Z227" s="31">
        <f>IF(W227&lt;&gt;0,V227/W227,"")</f>
      </c>
      <c r="AA227" s="32">
        <v>19</v>
      </c>
      <c r="AB227" s="32">
        <v>1</v>
      </c>
      <c r="AC227" s="32">
        <v>108</v>
      </c>
      <c r="AD227" s="33">
        <v>4</v>
      </c>
      <c r="AE227" s="33"/>
      <c r="AF227" s="33" t="s">
        <v>657</v>
      </c>
      <c r="AG227" s="28">
        <f>IF(AD227&lt;&gt;0,AC227/AD227,"")</f>
        <v>27</v>
      </c>
      <c r="AH227" s="34">
        <v>0.2</v>
      </c>
      <c r="AI227" s="34">
        <v>0</v>
      </c>
      <c r="AJ227" s="34">
        <v>0</v>
      </c>
      <c r="AK227" s="34">
        <v>1</v>
      </c>
      <c r="AL227" s="34"/>
      <c r="AM227" s="34" t="s">
        <v>658</v>
      </c>
      <c r="AN227" s="35">
        <f>IF(AK227&lt;&gt;0,AJ227/AK227,"")</f>
        <v>0</v>
      </c>
      <c r="AO227" s="36">
        <v>25.3</v>
      </c>
      <c r="AP227" s="36">
        <v>5</v>
      </c>
      <c r="AQ227" s="36">
        <v>109</v>
      </c>
      <c r="AR227" s="36">
        <v>6</v>
      </c>
      <c r="AS227" s="36"/>
      <c r="AT227" s="48" t="s">
        <v>656</v>
      </c>
      <c r="AU227" s="37">
        <f>IF(AR227&lt;&gt;0,AQ227/AR227,"")</f>
        <v>18.166666666666668</v>
      </c>
      <c r="AV227" s="38"/>
      <c r="AW227" s="38"/>
      <c r="AX227" s="39"/>
      <c r="AY227" s="40"/>
      <c r="AZ227" s="40"/>
      <c r="BA227" s="40"/>
      <c r="BB227" s="39">
        <f>IF(AY227&lt;&gt;0,AX227/AY227,"")</f>
      </c>
      <c r="BC227" s="41"/>
      <c r="BD227" s="41"/>
      <c r="BI227" s="41"/>
      <c r="BN227" s="41"/>
      <c r="BO227" s="43"/>
      <c r="BP227" s="43"/>
      <c r="BQ227" s="43"/>
      <c r="BR227" s="44"/>
      <c r="BS227" s="41"/>
      <c r="BT227" s="45"/>
      <c r="BU227" s="45"/>
      <c r="BV227" s="45"/>
      <c r="BW227" s="45"/>
      <c r="BX227" s="41"/>
      <c r="BY227" s="46"/>
      <c r="BZ227" s="46"/>
      <c r="CA227" s="46"/>
      <c r="CB227" s="19"/>
      <c r="CC227" s="41"/>
      <c r="CD227" s="18"/>
      <c r="CE227" s="47"/>
      <c r="CF227" s="41"/>
      <c r="CJ227" s="41"/>
      <c r="CK227" s="41"/>
      <c r="CL227" s="41"/>
      <c r="CQ227" s="41"/>
      <c r="CV227" s="41"/>
      <c r="CW227" s="43"/>
      <c r="CX227" s="43"/>
      <c r="CY227" s="43"/>
      <c r="CZ227" s="44"/>
      <c r="DA227" s="41"/>
      <c r="DB227" s="45"/>
      <c r="DC227" s="45"/>
      <c r="DD227" s="45"/>
      <c r="DE227" s="45"/>
      <c r="DF227" s="41"/>
      <c r="DG227" s="46"/>
      <c r="DH227" s="46"/>
      <c r="DI227" s="46"/>
      <c r="DJ227" s="19"/>
      <c r="DK227" s="41"/>
      <c r="DL227" s="18"/>
      <c r="DM227" s="47"/>
      <c r="DN227" s="41"/>
      <c r="DR227" s="41"/>
      <c r="DS227" s="41"/>
      <c r="DT227" s="41"/>
      <c r="DY227" s="41"/>
      <c r="ED227" s="41"/>
      <c r="EE227" s="43"/>
      <c r="EF227" s="43"/>
      <c r="EG227" s="43"/>
      <c r="EH227" s="44"/>
      <c r="EI227" s="41"/>
      <c r="EJ227" s="45"/>
      <c r="EK227" s="45"/>
      <c r="EL227" s="45"/>
      <c r="EM227" s="45"/>
      <c r="EN227" s="41"/>
      <c r="EO227" s="46"/>
      <c r="EP227" s="46"/>
      <c r="EQ227" s="46"/>
      <c r="ER227" s="19"/>
      <c r="ES227" s="41"/>
      <c r="ET227" s="18"/>
      <c r="EU227" s="47"/>
      <c r="EV227" s="41"/>
      <c r="EZ227" s="41"/>
      <c r="FA227" s="41"/>
      <c r="FB227" s="41"/>
      <c r="FG227" s="41"/>
      <c r="FL227" s="41"/>
      <c r="FM227" s="43"/>
      <c r="FN227" s="43"/>
      <c r="FO227" s="43"/>
      <c r="FP227" s="44"/>
      <c r="FQ227" s="41"/>
      <c r="FR227" s="45"/>
      <c r="FS227" s="45"/>
      <c r="FT227" s="45"/>
      <c r="FU227" s="45"/>
      <c r="FV227" s="41"/>
      <c r="FW227" s="46"/>
      <c r="FX227" s="46"/>
      <c r="FY227" s="46"/>
      <c r="FZ227" s="19"/>
      <c r="GA227" s="41"/>
      <c r="GB227" s="18"/>
      <c r="GC227" s="47"/>
      <c r="GD227" s="41"/>
      <c r="GH227" s="41"/>
      <c r="GI227" s="41"/>
      <c r="GJ227" s="41"/>
      <c r="GO227" s="41"/>
      <c r="GT227" s="41"/>
      <c r="GU227" s="43"/>
      <c r="GV227" s="43"/>
      <c r="GW227" s="43"/>
      <c r="GX227" s="44"/>
      <c r="GY227" s="41"/>
      <c r="GZ227" s="45"/>
      <c r="HA227" s="45"/>
      <c r="HB227" s="45"/>
      <c r="HC227" s="45"/>
      <c r="HD227" s="41"/>
      <c r="HE227" s="46"/>
      <c r="HF227" s="46"/>
      <c r="HG227" s="46"/>
      <c r="HH227" s="19"/>
      <c r="HI227" s="41"/>
      <c r="HJ227" s="18"/>
      <c r="HK227" s="47"/>
      <c r="HL227" s="41"/>
      <c r="HP227" s="41"/>
      <c r="HQ227" s="41"/>
      <c r="HR227" s="41"/>
      <c r="HW227" s="41"/>
      <c r="IB227" s="41"/>
      <c r="IC227" s="43"/>
      <c r="ID227" s="43"/>
      <c r="IE227" s="43"/>
      <c r="IF227" s="44"/>
      <c r="IG227" s="41"/>
      <c r="IH227" s="45"/>
      <c r="II227" s="45"/>
      <c r="IJ227" s="45"/>
      <c r="IK227" s="45"/>
      <c r="IL227" s="41"/>
      <c r="IM227" s="46"/>
      <c r="IN227" s="46"/>
      <c r="IO227" s="46"/>
      <c r="IP227" s="19"/>
      <c r="IQ227" s="41"/>
      <c r="IR227" s="18"/>
      <c r="IS227" s="47"/>
      <c r="IT227" s="41"/>
    </row>
    <row r="228" spans="1:254" s="42" customFormat="1" ht="12.75">
      <c r="A228" s="20" t="s">
        <v>659</v>
      </c>
      <c r="B228" s="20"/>
      <c r="C228" s="21"/>
      <c r="D228" s="22">
        <f>IF(MOD(SUM($M228+$T228+$AA228+$AH228+$AO228+$AV228),1)&gt;=0.6,INT(SUM($M228+$T228+$AA228+$AH228+$AO228+$AV228))+1+MOD(SUM($M228+$T228+$AA228+$AH228+$AO228+$AV228),1)-0.6,SUM($M228+$T228+$AA228+$AH228+$AO228+$AV228))</f>
        <v>48.3</v>
      </c>
      <c r="E228" s="23">
        <f>$N228+$U228+$AB228+$AI228+$AP228+$AW228</f>
        <v>5</v>
      </c>
      <c r="F228" s="24">
        <f>$O228+$V228+$AC228+$AJ228+$AQ228+$AX228</f>
        <v>304</v>
      </c>
      <c r="G228" s="23">
        <f>$P228+$W228+$AD228+$AK228+$AR228+$AY228</f>
        <v>13</v>
      </c>
      <c r="H228" s="23">
        <f>$Q228+X228+AE228+AL228+AS228+AZ228</f>
        <v>0</v>
      </c>
      <c r="I228" s="25" t="s">
        <v>660</v>
      </c>
      <c r="J228" s="22">
        <f>IF(G228&lt;&gt;0,F228/G228,"")</f>
        <v>23.384615384615383</v>
      </c>
      <c r="K228" s="22">
        <f>IF(D228&lt;&gt;0,F228/D228,"")</f>
        <v>6.2939958592132506</v>
      </c>
      <c r="L228" s="22">
        <f>IF(G228&lt;&gt;0,(INT(D228)*6+(10*(D228-INT(D228))))/G228,"")</f>
        <v>22.384615384615383</v>
      </c>
      <c r="M228" s="26"/>
      <c r="N228" s="26"/>
      <c r="O228" s="26"/>
      <c r="P228" s="26"/>
      <c r="Q228" s="26"/>
      <c r="R228" s="26"/>
      <c r="S228" s="28">
        <f>IF(P228&lt;&gt;0,O228/P228,"")</f>
      </c>
      <c r="T228" s="29"/>
      <c r="U228" s="29"/>
      <c r="V228" s="29"/>
      <c r="W228" s="29"/>
      <c r="X228" s="29"/>
      <c r="Y228" s="29"/>
      <c r="Z228" s="31">
        <f>IF(W228&lt;&gt;0,V228/W228,"")</f>
      </c>
      <c r="AA228" s="32"/>
      <c r="AB228" s="32"/>
      <c r="AC228" s="32"/>
      <c r="AD228" s="33"/>
      <c r="AE228" s="33"/>
      <c r="AF228" s="33"/>
      <c r="AG228" s="28">
        <f>IF(AD228&lt;&gt;0,AC228/AD228,"")</f>
      </c>
      <c r="AH228" s="34">
        <v>17</v>
      </c>
      <c r="AI228" s="34">
        <v>2</v>
      </c>
      <c r="AJ228" s="34">
        <v>88</v>
      </c>
      <c r="AK228" s="34">
        <v>3</v>
      </c>
      <c r="AL228" s="34"/>
      <c r="AM228" s="34"/>
      <c r="AN228" s="35">
        <f>IF(AK228&lt;&gt;0,AJ228/AK228,"")</f>
        <v>29.333333333333332</v>
      </c>
      <c r="AO228" s="36">
        <v>31.3</v>
      </c>
      <c r="AP228" s="36">
        <v>3</v>
      </c>
      <c r="AQ228" s="36">
        <v>216</v>
      </c>
      <c r="AR228" s="36">
        <v>10</v>
      </c>
      <c r="AS228" s="36"/>
      <c r="AT228" s="48" t="s">
        <v>660</v>
      </c>
      <c r="AU228" s="37">
        <f>IF(AR228&lt;&gt;0,AQ228/AR228,"")</f>
        <v>21.6</v>
      </c>
      <c r="AV228" s="38"/>
      <c r="AW228" s="38"/>
      <c r="AX228" s="39"/>
      <c r="AY228" s="40"/>
      <c r="AZ228" s="40"/>
      <c r="BA228" s="40"/>
      <c r="BB228" s="39">
        <f>IF(AY228&lt;&gt;0,AX228/AY228,"")</f>
      </c>
      <c r="BC228" s="41"/>
      <c r="BD228" s="41"/>
      <c r="BI228" s="41"/>
      <c r="BN228" s="41"/>
      <c r="BO228" s="43"/>
      <c r="BP228" s="43"/>
      <c r="BQ228" s="43"/>
      <c r="BR228" s="44"/>
      <c r="BS228" s="41"/>
      <c r="BT228" s="45"/>
      <c r="BU228" s="45"/>
      <c r="BV228" s="45"/>
      <c r="BW228" s="45"/>
      <c r="BX228" s="41"/>
      <c r="BY228" s="46"/>
      <c r="BZ228" s="46"/>
      <c r="CA228" s="46"/>
      <c r="CB228" s="19"/>
      <c r="CC228" s="41"/>
      <c r="CD228" s="18"/>
      <c r="CE228" s="47"/>
      <c r="CF228" s="41"/>
      <c r="CJ228" s="41"/>
      <c r="CK228" s="41"/>
      <c r="CL228" s="41"/>
      <c r="CQ228" s="41"/>
      <c r="CV228" s="41"/>
      <c r="CW228" s="43"/>
      <c r="CX228" s="43"/>
      <c r="CY228" s="43"/>
      <c r="CZ228" s="44"/>
      <c r="DA228" s="41"/>
      <c r="DB228" s="45"/>
      <c r="DC228" s="45"/>
      <c r="DD228" s="45"/>
      <c r="DE228" s="45"/>
      <c r="DF228" s="41"/>
      <c r="DG228" s="46"/>
      <c r="DH228" s="46"/>
      <c r="DI228" s="46"/>
      <c r="DJ228" s="19"/>
      <c r="DK228" s="41"/>
      <c r="DL228" s="18"/>
      <c r="DM228" s="47"/>
      <c r="DN228" s="41"/>
      <c r="DR228" s="41"/>
      <c r="DS228" s="41"/>
      <c r="DT228" s="41"/>
      <c r="DY228" s="41"/>
      <c r="ED228" s="41"/>
      <c r="EE228" s="43"/>
      <c r="EF228" s="43"/>
      <c r="EG228" s="43"/>
      <c r="EH228" s="44"/>
      <c r="EI228" s="41"/>
      <c r="EJ228" s="45"/>
      <c r="EK228" s="45"/>
      <c r="EL228" s="45"/>
      <c r="EM228" s="45"/>
      <c r="EN228" s="41"/>
      <c r="EO228" s="46"/>
      <c r="EP228" s="46"/>
      <c r="EQ228" s="46"/>
      <c r="ER228" s="19"/>
      <c r="ES228" s="41"/>
      <c r="ET228" s="18"/>
      <c r="EU228" s="47"/>
      <c r="EV228" s="41"/>
      <c r="EZ228" s="41"/>
      <c r="FA228" s="41"/>
      <c r="FB228" s="41"/>
      <c r="FG228" s="41"/>
      <c r="FL228" s="41"/>
      <c r="FM228" s="43"/>
      <c r="FN228" s="43"/>
      <c r="FO228" s="43"/>
      <c r="FP228" s="44"/>
      <c r="FQ228" s="41"/>
      <c r="FR228" s="45"/>
      <c r="FS228" s="45"/>
      <c r="FT228" s="45"/>
      <c r="FU228" s="45"/>
      <c r="FV228" s="41"/>
      <c r="FW228" s="46"/>
      <c r="FX228" s="46"/>
      <c r="FY228" s="46"/>
      <c r="FZ228" s="19"/>
      <c r="GA228" s="41"/>
      <c r="GB228" s="18"/>
      <c r="GC228" s="47"/>
      <c r="GD228" s="41"/>
      <c r="GH228" s="41"/>
      <c r="GI228" s="41"/>
      <c r="GJ228" s="41"/>
      <c r="GO228" s="41"/>
      <c r="GT228" s="41"/>
      <c r="GU228" s="43"/>
      <c r="GV228" s="43"/>
      <c r="GW228" s="43"/>
      <c r="GX228" s="44"/>
      <c r="GY228" s="41"/>
      <c r="GZ228" s="45"/>
      <c r="HA228" s="45"/>
      <c r="HB228" s="45"/>
      <c r="HC228" s="45"/>
      <c r="HD228" s="41"/>
      <c r="HE228" s="46"/>
      <c r="HF228" s="46"/>
      <c r="HG228" s="46"/>
      <c r="HH228" s="19"/>
      <c r="HI228" s="41"/>
      <c r="HJ228" s="18"/>
      <c r="HK228" s="47"/>
      <c r="HL228" s="41"/>
      <c r="HP228" s="41"/>
      <c r="HQ228" s="41"/>
      <c r="HR228" s="41"/>
      <c r="HW228" s="41"/>
      <c r="IB228" s="41"/>
      <c r="IC228" s="43"/>
      <c r="ID228" s="43"/>
      <c r="IE228" s="43"/>
      <c r="IF228" s="44"/>
      <c r="IG228" s="41"/>
      <c r="IH228" s="45"/>
      <c r="II228" s="45"/>
      <c r="IJ228" s="45"/>
      <c r="IK228" s="45"/>
      <c r="IL228" s="41"/>
      <c r="IM228" s="46"/>
      <c r="IN228" s="46"/>
      <c r="IO228" s="46"/>
      <c r="IP228" s="19"/>
      <c r="IQ228" s="41"/>
      <c r="IR228" s="18"/>
      <c r="IS228" s="47"/>
      <c r="IT228" s="41"/>
    </row>
    <row r="229" spans="1:254" s="42" customFormat="1" ht="12.75">
      <c r="A229" s="20" t="s">
        <v>661</v>
      </c>
      <c r="B229" s="20"/>
      <c r="C229" s="21"/>
      <c r="D229" s="22">
        <f>IF(MOD(SUM($M229+$T229+$AA229+$AH229+$AO229+$AV229),1)&gt;=0.6,INT(SUM($M229+$T229+$AA229+$AH229+$AO229+$AV229))+1+MOD(SUM($M229+$T229+$AA229+$AH229+$AO229+$AV229),1)-0.6,SUM($M229+$T229+$AA229+$AH229+$AO229+$AV229))</f>
        <v>127.5</v>
      </c>
      <c r="E229" s="23">
        <f>$N229+$U229+$AB229+$AI229+$AP229+$AW229</f>
        <v>20</v>
      </c>
      <c r="F229" s="24">
        <f>$O229+$V229+$AC229+$AJ229+$AQ229+$AX229</f>
        <v>491</v>
      </c>
      <c r="G229" s="23">
        <f>$P229+$W229+$AD229+$AK229+$AR229+$AY229</f>
        <v>26</v>
      </c>
      <c r="H229" s="23">
        <f>$Q229+X229+AE229+AL229+AS229+AZ229</f>
        <v>0</v>
      </c>
      <c r="I229" s="25" t="s">
        <v>662</v>
      </c>
      <c r="J229" s="22">
        <f>IF(G229&lt;&gt;0,F229/G229,"")</f>
        <v>18.884615384615383</v>
      </c>
      <c r="K229" s="22">
        <f>IF(D229&lt;&gt;0,F229/D229,"")</f>
        <v>3.850980392156863</v>
      </c>
      <c r="L229" s="22">
        <f>IF(G229&lt;&gt;0,(INT(D229)*6+(10*(D229-INT(D229))))/G229,"")</f>
        <v>29.5</v>
      </c>
      <c r="M229" s="26"/>
      <c r="N229" s="26"/>
      <c r="O229" s="26"/>
      <c r="P229" s="26"/>
      <c r="Q229" s="26"/>
      <c r="R229" s="26"/>
      <c r="S229" s="28">
        <f>IF(P229&lt;&gt;0,O229/P229,"")</f>
      </c>
      <c r="T229" s="29"/>
      <c r="U229" s="29"/>
      <c r="V229" s="29"/>
      <c r="W229" s="29"/>
      <c r="X229" s="29"/>
      <c r="Y229" s="29"/>
      <c r="Z229" s="31">
        <f>IF(W229&lt;&gt;0,V229/W229,"")</f>
      </c>
      <c r="AA229" s="32">
        <v>25.5</v>
      </c>
      <c r="AB229" s="32">
        <v>6</v>
      </c>
      <c r="AC229" s="32">
        <v>100</v>
      </c>
      <c r="AD229" s="33">
        <v>6</v>
      </c>
      <c r="AE229" s="33"/>
      <c r="AF229" s="33" t="s">
        <v>663</v>
      </c>
      <c r="AG229" s="28">
        <f>IF(AD229&lt;&gt;0,AC229/AD229,"")</f>
        <v>16.666666666666668</v>
      </c>
      <c r="AH229" s="34">
        <v>46</v>
      </c>
      <c r="AI229" s="34">
        <v>5</v>
      </c>
      <c r="AJ229" s="34">
        <v>201</v>
      </c>
      <c r="AK229" s="34">
        <v>13</v>
      </c>
      <c r="AL229" s="34"/>
      <c r="AM229" s="34" t="s">
        <v>629</v>
      </c>
      <c r="AN229" s="35">
        <f>IF(AK229&lt;&gt;0,AJ229/AK229,"")</f>
        <v>15.461538461538462</v>
      </c>
      <c r="AO229" s="36">
        <v>56</v>
      </c>
      <c r="AP229" s="36">
        <v>9</v>
      </c>
      <c r="AQ229" s="36">
        <v>190</v>
      </c>
      <c r="AR229" s="36">
        <v>7</v>
      </c>
      <c r="AS229" s="36"/>
      <c r="AT229" s="48" t="s">
        <v>662</v>
      </c>
      <c r="AU229" s="37">
        <f>IF(AR229&lt;&gt;0,AQ229/AR229,"")</f>
        <v>27.142857142857142</v>
      </c>
      <c r="AV229" s="38"/>
      <c r="AW229" s="38"/>
      <c r="AX229" s="39"/>
      <c r="AY229" s="40"/>
      <c r="AZ229" s="40"/>
      <c r="BA229" s="40"/>
      <c r="BB229" s="39">
        <f>IF(AY229&lt;&gt;0,AX229/AY229,"")</f>
      </c>
      <c r="BC229" s="41"/>
      <c r="BD229" s="41"/>
      <c r="BI229" s="41"/>
      <c r="BN229" s="41"/>
      <c r="BO229" s="43"/>
      <c r="BP229" s="43"/>
      <c r="BQ229" s="43"/>
      <c r="BR229" s="44"/>
      <c r="BS229" s="41"/>
      <c r="BT229" s="45"/>
      <c r="BU229" s="45"/>
      <c r="BV229" s="45"/>
      <c r="BW229" s="45"/>
      <c r="BX229" s="41"/>
      <c r="BY229" s="46"/>
      <c r="BZ229" s="46"/>
      <c r="CA229" s="46"/>
      <c r="CB229" s="19"/>
      <c r="CC229" s="41"/>
      <c r="CD229" s="18"/>
      <c r="CE229" s="47"/>
      <c r="CF229" s="41"/>
      <c r="CJ229" s="41"/>
      <c r="CK229" s="41"/>
      <c r="CL229" s="41"/>
      <c r="CQ229" s="41"/>
      <c r="CV229" s="41"/>
      <c r="CW229" s="43"/>
      <c r="CX229" s="43"/>
      <c r="CY229" s="43"/>
      <c r="CZ229" s="44"/>
      <c r="DA229" s="41"/>
      <c r="DB229" s="45"/>
      <c r="DC229" s="45"/>
      <c r="DD229" s="45"/>
      <c r="DE229" s="45"/>
      <c r="DF229" s="41"/>
      <c r="DG229" s="46"/>
      <c r="DH229" s="46"/>
      <c r="DI229" s="46"/>
      <c r="DJ229" s="19"/>
      <c r="DK229" s="41"/>
      <c r="DL229" s="18"/>
      <c r="DM229" s="47"/>
      <c r="DN229" s="41"/>
      <c r="DR229" s="41"/>
      <c r="DS229" s="41"/>
      <c r="DT229" s="41"/>
      <c r="DY229" s="41"/>
      <c r="ED229" s="41"/>
      <c r="EE229" s="43"/>
      <c r="EF229" s="43"/>
      <c r="EG229" s="43"/>
      <c r="EH229" s="44"/>
      <c r="EI229" s="41"/>
      <c r="EJ229" s="45"/>
      <c r="EK229" s="45"/>
      <c r="EL229" s="45"/>
      <c r="EM229" s="45"/>
      <c r="EN229" s="41"/>
      <c r="EO229" s="46"/>
      <c r="EP229" s="46"/>
      <c r="EQ229" s="46"/>
      <c r="ER229" s="19"/>
      <c r="ES229" s="41"/>
      <c r="ET229" s="18"/>
      <c r="EU229" s="47"/>
      <c r="EV229" s="41"/>
      <c r="EZ229" s="41"/>
      <c r="FA229" s="41"/>
      <c r="FB229" s="41"/>
      <c r="FG229" s="41"/>
      <c r="FL229" s="41"/>
      <c r="FM229" s="43"/>
      <c r="FN229" s="43"/>
      <c r="FO229" s="43"/>
      <c r="FP229" s="44"/>
      <c r="FQ229" s="41"/>
      <c r="FR229" s="45"/>
      <c r="FS229" s="45"/>
      <c r="FT229" s="45"/>
      <c r="FU229" s="45"/>
      <c r="FV229" s="41"/>
      <c r="FW229" s="46"/>
      <c r="FX229" s="46"/>
      <c r="FY229" s="46"/>
      <c r="FZ229" s="19"/>
      <c r="GA229" s="41"/>
      <c r="GB229" s="18"/>
      <c r="GC229" s="47"/>
      <c r="GD229" s="41"/>
      <c r="GH229" s="41"/>
      <c r="GI229" s="41"/>
      <c r="GJ229" s="41"/>
      <c r="GO229" s="41"/>
      <c r="GT229" s="41"/>
      <c r="GU229" s="43"/>
      <c r="GV229" s="43"/>
      <c r="GW229" s="43"/>
      <c r="GX229" s="44"/>
      <c r="GY229" s="41"/>
      <c r="GZ229" s="45"/>
      <c r="HA229" s="45"/>
      <c r="HB229" s="45"/>
      <c r="HC229" s="45"/>
      <c r="HD229" s="41"/>
      <c r="HE229" s="46"/>
      <c r="HF229" s="46"/>
      <c r="HG229" s="46"/>
      <c r="HH229" s="19"/>
      <c r="HI229" s="41"/>
      <c r="HJ229" s="18"/>
      <c r="HK229" s="47"/>
      <c r="HL229" s="41"/>
      <c r="HP229" s="41"/>
      <c r="HQ229" s="41"/>
      <c r="HR229" s="41"/>
      <c r="HW229" s="41"/>
      <c r="IB229" s="41"/>
      <c r="IC229" s="43"/>
      <c r="ID229" s="43"/>
      <c r="IE229" s="43"/>
      <c r="IF229" s="44"/>
      <c r="IG229" s="41"/>
      <c r="IH229" s="45"/>
      <c r="II229" s="45"/>
      <c r="IJ229" s="45"/>
      <c r="IK229" s="45"/>
      <c r="IL229" s="41"/>
      <c r="IM229" s="46"/>
      <c r="IN229" s="46"/>
      <c r="IO229" s="46"/>
      <c r="IP229" s="19"/>
      <c r="IQ229" s="41"/>
      <c r="IR229" s="18"/>
      <c r="IS229" s="47"/>
      <c r="IT229" s="41"/>
    </row>
    <row r="230" spans="1:254" s="42" customFormat="1" ht="12.75">
      <c r="A230" s="20" t="s">
        <v>664</v>
      </c>
      <c r="B230" s="20"/>
      <c r="C230" s="63"/>
      <c r="D230" s="22">
        <f>IF(MOD(SUM($M230+$T230+$AA230+$AH230+$AO230+$AV230),1)&gt;=0.6,INT(SUM($M230+$T230+$AA230+$AH230+$AO230+$AV230))+1+MOD(SUM($M230+$T230+$AA230+$AH230+$AO230+$AV230),1)-0.6,SUM($M230+$T230+$AA230+$AH230+$AO230+$AV230))</f>
        <v>21.5</v>
      </c>
      <c r="E230" s="23">
        <f>$N230+$U230+$AB230+$AI230+$AP230+$AW230</f>
        <v>3</v>
      </c>
      <c r="F230" s="24">
        <f>$O230+$V230+$AC230+$AJ230+$AQ230+$AX230</f>
        <v>88</v>
      </c>
      <c r="G230" s="23">
        <f>$P230+$W230+$AD230+$AK230+$AR230+$AY230</f>
        <v>4</v>
      </c>
      <c r="H230" s="23">
        <f>$Q230+X230+AE230+AL230+AS230+AZ230</f>
        <v>0</v>
      </c>
      <c r="I230" s="25" t="s">
        <v>665</v>
      </c>
      <c r="J230" s="22">
        <f>IF(G230&lt;&gt;0,F230/G230,"")</f>
        <v>22</v>
      </c>
      <c r="K230" s="22">
        <f>IF(D230&lt;&gt;0,F230/D230,"")</f>
        <v>4.093023255813954</v>
      </c>
      <c r="L230" s="22">
        <f>IF(G230&lt;&gt;0,(INT(D230)*6+(10*(D230-INT(D230))))/G230,"")</f>
        <v>32.75</v>
      </c>
      <c r="M230" s="26"/>
      <c r="N230" s="26"/>
      <c r="O230" s="26"/>
      <c r="P230" s="26"/>
      <c r="Q230" s="26"/>
      <c r="R230" s="26"/>
      <c r="S230" s="28">
        <f>IF(P230&lt;&gt;0,O230/P230,"")</f>
      </c>
      <c r="T230" s="29"/>
      <c r="U230" s="29"/>
      <c r="V230" s="29"/>
      <c r="W230" s="29"/>
      <c r="X230" s="29"/>
      <c r="Y230" s="29"/>
      <c r="Z230" s="31">
        <f>IF(W230&lt;&gt;0,V230/W230,"")</f>
      </c>
      <c r="AA230" s="26"/>
      <c r="AB230" s="26"/>
      <c r="AC230" s="26"/>
      <c r="AD230" s="26"/>
      <c r="AE230" s="26"/>
      <c r="AF230" s="26"/>
      <c r="AG230" s="28">
        <f>IF(AD230&lt;&gt;0,AC230/AD230,"")</f>
      </c>
      <c r="AH230" s="64">
        <v>21.5</v>
      </c>
      <c r="AI230" s="64">
        <v>3</v>
      </c>
      <c r="AJ230" s="64">
        <v>88</v>
      </c>
      <c r="AK230" s="64">
        <v>4</v>
      </c>
      <c r="AL230" s="64"/>
      <c r="AM230" s="66" t="s">
        <v>665</v>
      </c>
      <c r="AN230" s="35">
        <f>IF(AK230&lt;&gt;0,AJ230/AK230,"")</f>
        <v>22</v>
      </c>
      <c r="AO230" s="36"/>
      <c r="AP230" s="36"/>
      <c r="AQ230" s="36"/>
      <c r="AR230" s="36"/>
      <c r="AS230" s="36"/>
      <c r="AT230" s="36"/>
      <c r="AU230" s="37">
        <f>IF(AR230&lt;&gt;0,AQ230/AR230,"")</f>
      </c>
      <c r="AV230" s="38"/>
      <c r="AW230" s="38"/>
      <c r="AX230" s="39"/>
      <c r="AY230" s="40"/>
      <c r="AZ230" s="40"/>
      <c r="BA230" s="40"/>
      <c r="BB230" s="39">
        <f>IF(AY230&lt;&gt;0,AX230/AY230,"")</f>
      </c>
      <c r="BC230" s="41"/>
      <c r="BD230" s="41"/>
      <c r="BI230" s="41"/>
      <c r="BN230" s="41"/>
      <c r="BO230" s="43"/>
      <c r="BP230" s="43"/>
      <c r="BQ230" s="43"/>
      <c r="BR230" s="44"/>
      <c r="BS230" s="41"/>
      <c r="BT230" s="45"/>
      <c r="BU230" s="45"/>
      <c r="BV230" s="45"/>
      <c r="BW230" s="45"/>
      <c r="BX230" s="41"/>
      <c r="BY230" s="46"/>
      <c r="BZ230" s="46"/>
      <c r="CA230" s="46"/>
      <c r="CB230" s="19"/>
      <c r="CC230" s="41"/>
      <c r="CD230" s="18"/>
      <c r="CE230" s="47"/>
      <c r="CF230" s="41"/>
      <c r="CJ230" s="41"/>
      <c r="CK230" s="41"/>
      <c r="CL230" s="41"/>
      <c r="CQ230" s="41"/>
      <c r="CV230" s="41"/>
      <c r="CW230" s="43"/>
      <c r="CX230" s="43"/>
      <c r="CY230" s="43"/>
      <c r="CZ230" s="44"/>
      <c r="DA230" s="41"/>
      <c r="DB230" s="45"/>
      <c r="DC230" s="45"/>
      <c r="DD230" s="45"/>
      <c r="DE230" s="45"/>
      <c r="DF230" s="41"/>
      <c r="DG230" s="46"/>
      <c r="DH230" s="46"/>
      <c r="DI230" s="46"/>
      <c r="DJ230" s="19"/>
      <c r="DK230" s="41"/>
      <c r="DL230" s="18"/>
      <c r="DM230" s="47"/>
      <c r="DN230" s="41"/>
      <c r="DR230" s="41"/>
      <c r="DS230" s="41"/>
      <c r="DT230" s="41"/>
      <c r="DY230" s="41"/>
      <c r="ED230" s="41"/>
      <c r="EE230" s="43"/>
      <c r="EF230" s="43"/>
      <c r="EG230" s="43"/>
      <c r="EH230" s="44"/>
      <c r="EI230" s="41"/>
      <c r="EJ230" s="45"/>
      <c r="EK230" s="45"/>
      <c r="EL230" s="45"/>
      <c r="EM230" s="45"/>
      <c r="EN230" s="41"/>
      <c r="EO230" s="46"/>
      <c r="EP230" s="46"/>
      <c r="EQ230" s="46"/>
      <c r="ER230" s="19"/>
      <c r="ES230" s="41"/>
      <c r="ET230" s="18"/>
      <c r="EU230" s="47"/>
      <c r="EV230" s="41"/>
      <c r="EZ230" s="41"/>
      <c r="FA230" s="41"/>
      <c r="FB230" s="41"/>
      <c r="FG230" s="41"/>
      <c r="FL230" s="41"/>
      <c r="FM230" s="43"/>
      <c r="FN230" s="43"/>
      <c r="FO230" s="43"/>
      <c r="FP230" s="44"/>
      <c r="FQ230" s="41"/>
      <c r="FR230" s="45"/>
      <c r="FS230" s="45"/>
      <c r="FT230" s="45"/>
      <c r="FU230" s="45"/>
      <c r="FV230" s="41"/>
      <c r="FW230" s="46"/>
      <c r="FX230" s="46"/>
      <c r="FY230" s="46"/>
      <c r="FZ230" s="19"/>
      <c r="GA230" s="41"/>
      <c r="GB230" s="18"/>
      <c r="GC230" s="47"/>
      <c r="GD230" s="41"/>
      <c r="GH230" s="41"/>
      <c r="GI230" s="41"/>
      <c r="GJ230" s="41"/>
      <c r="GO230" s="41"/>
      <c r="GT230" s="41"/>
      <c r="GU230" s="43"/>
      <c r="GV230" s="43"/>
      <c r="GW230" s="43"/>
      <c r="GX230" s="44"/>
      <c r="GY230" s="41"/>
      <c r="GZ230" s="45"/>
      <c r="HA230" s="45"/>
      <c r="HB230" s="45"/>
      <c r="HC230" s="45"/>
      <c r="HD230" s="41"/>
      <c r="HE230" s="46"/>
      <c r="HF230" s="46"/>
      <c r="HG230" s="46"/>
      <c r="HH230" s="19"/>
      <c r="HI230" s="41"/>
      <c r="HJ230" s="18"/>
      <c r="HK230" s="47"/>
      <c r="HL230" s="41"/>
      <c r="HP230" s="41"/>
      <c r="HQ230" s="41"/>
      <c r="HR230" s="41"/>
      <c r="HW230" s="41"/>
      <c r="IB230" s="41"/>
      <c r="IC230" s="43"/>
      <c r="ID230" s="43"/>
      <c r="IE230" s="43"/>
      <c r="IF230" s="44"/>
      <c r="IG230" s="41"/>
      <c r="IH230" s="45"/>
      <c r="II230" s="45"/>
      <c r="IJ230" s="45"/>
      <c r="IK230" s="45"/>
      <c r="IL230" s="41"/>
      <c r="IM230" s="46"/>
      <c r="IN230" s="46"/>
      <c r="IO230" s="46"/>
      <c r="IP230" s="19"/>
      <c r="IQ230" s="41"/>
      <c r="IR230" s="18"/>
      <c r="IS230" s="47"/>
      <c r="IT230" s="41"/>
    </row>
    <row r="231" spans="1:254" s="42" customFormat="1" ht="12.75">
      <c r="A231" s="13" t="s">
        <v>666</v>
      </c>
      <c r="B231" s="13"/>
      <c r="C231" s="13"/>
      <c r="D231" s="22">
        <f>IF(MOD(SUM($M231+$T231+$AA231+$AH231+$AO231+$AV231),1)&gt;=0.6,INT(SUM($M231+$T231+$AA231+$AH231+$AO231+$AV231))+1+MOD(SUM($M231+$T231+$AA231+$AH231+$AO231+$AV231),1)-0.6,SUM($M231+$T231+$AA231+$AH231+$AO231+$AV231))</f>
        <v>2</v>
      </c>
      <c r="E231" s="23">
        <f>$N231+$U231+$AB231+$AI231+$AP231+$AW231</f>
        <v>0</v>
      </c>
      <c r="F231" s="24">
        <f>$O231+$V231+$AC231+$AJ231+$AQ231+$AX231</f>
        <v>8</v>
      </c>
      <c r="G231" s="23">
        <f>$P231+$W231+$AD231+$AK231+$AR231+$AY231</f>
        <v>2</v>
      </c>
      <c r="H231" s="23">
        <f>$Q231+X231+AE231+AL231+AS231+AZ231</f>
        <v>0</v>
      </c>
      <c r="I231" s="49" t="s">
        <v>667</v>
      </c>
      <c r="J231" s="22">
        <f>IF(G231&lt;&gt;0,F231/G231,"")</f>
        <v>4</v>
      </c>
      <c r="K231" s="22">
        <f>IF(D231&lt;&gt;0,F231/D231,"")</f>
        <v>4</v>
      </c>
      <c r="L231" s="22">
        <f>IF(G231&lt;&gt;0,(INT(D231)*6+(10*(D231-INT(D231))))/G231,"")</f>
        <v>6</v>
      </c>
      <c r="M231" s="50"/>
      <c r="N231" s="50"/>
      <c r="O231" s="50"/>
      <c r="P231" s="50"/>
      <c r="Q231" s="50"/>
      <c r="R231" s="50"/>
      <c r="S231" s="52">
        <f>IF(P231&lt;&gt;0,O231/P231,"")</f>
      </c>
      <c r="T231" s="53"/>
      <c r="U231" s="53"/>
      <c r="V231" s="53"/>
      <c r="W231" s="53"/>
      <c r="X231" s="53"/>
      <c r="Y231" s="53"/>
      <c r="Z231" s="54">
        <f>IF(W231&lt;&gt;0,V231/W231,"")</f>
      </c>
      <c r="AA231" s="50"/>
      <c r="AB231" s="50"/>
      <c r="AC231" s="50"/>
      <c r="AD231" s="50"/>
      <c r="AE231" s="50"/>
      <c r="AF231" s="50"/>
      <c r="AG231" s="52">
        <f>IF(AD231&lt;&gt;0,AC231/AD231,"")</f>
      </c>
      <c r="AH231" s="55"/>
      <c r="AI231" s="55"/>
      <c r="AJ231" s="55"/>
      <c r="AK231" s="55"/>
      <c r="AL231" s="55"/>
      <c r="AM231" s="55"/>
      <c r="AN231" s="56">
        <f>IF(AK231&lt;&gt;0,AJ231/AK231,"")</f>
      </c>
      <c r="AO231" s="57"/>
      <c r="AP231" s="57"/>
      <c r="AQ231" s="57"/>
      <c r="AR231" s="57"/>
      <c r="AS231" s="57"/>
      <c r="AT231" s="57"/>
      <c r="AU231" s="58">
        <f>IF(AR231&lt;&gt;0,AQ231/AR231,"")</f>
      </c>
      <c r="AV231" s="59">
        <v>2</v>
      </c>
      <c r="AW231" s="59">
        <v>0</v>
      </c>
      <c r="AX231" s="59">
        <v>8</v>
      </c>
      <c r="AY231" s="59">
        <v>2</v>
      </c>
      <c r="AZ231" s="59"/>
      <c r="BA231" s="59" t="s">
        <v>667</v>
      </c>
      <c r="BB231" s="60">
        <f>IF(AY231&lt;&gt;0,AX231/AY231,"")</f>
        <v>4</v>
      </c>
      <c r="BC231" s="41"/>
      <c r="BD231" s="41"/>
      <c r="BI231" s="41"/>
      <c r="BN231" s="41"/>
      <c r="BO231" s="43"/>
      <c r="BP231" s="43"/>
      <c r="BQ231" s="43"/>
      <c r="BR231" s="44"/>
      <c r="BS231" s="41"/>
      <c r="BT231" s="45"/>
      <c r="BU231" s="45"/>
      <c r="BV231" s="45"/>
      <c r="BW231" s="45"/>
      <c r="BX231" s="41"/>
      <c r="BY231" s="46"/>
      <c r="BZ231" s="46"/>
      <c r="CA231" s="46"/>
      <c r="CB231" s="19"/>
      <c r="CC231" s="41"/>
      <c r="CD231" s="18"/>
      <c r="CE231" s="47"/>
      <c r="CF231" s="41"/>
      <c r="CJ231" s="41"/>
      <c r="CK231" s="41"/>
      <c r="CL231" s="41"/>
      <c r="CQ231" s="41"/>
      <c r="CV231" s="41"/>
      <c r="CW231" s="43"/>
      <c r="CX231" s="43"/>
      <c r="CY231" s="43"/>
      <c r="CZ231" s="44"/>
      <c r="DA231" s="41"/>
      <c r="DB231" s="45"/>
      <c r="DC231" s="45"/>
      <c r="DD231" s="45"/>
      <c r="DE231" s="45"/>
      <c r="DF231" s="41"/>
      <c r="DG231" s="46"/>
      <c r="DH231" s="46"/>
      <c r="DI231" s="46"/>
      <c r="DJ231" s="19"/>
      <c r="DK231" s="41"/>
      <c r="DL231" s="18"/>
      <c r="DM231" s="47"/>
      <c r="DN231" s="41"/>
      <c r="DR231" s="41"/>
      <c r="DS231" s="41"/>
      <c r="DT231" s="41"/>
      <c r="DY231" s="41"/>
      <c r="ED231" s="41"/>
      <c r="EE231" s="43"/>
      <c r="EF231" s="43"/>
      <c r="EG231" s="43"/>
      <c r="EH231" s="44"/>
      <c r="EI231" s="41"/>
      <c r="EJ231" s="45"/>
      <c r="EK231" s="45"/>
      <c r="EL231" s="45"/>
      <c r="EM231" s="45"/>
      <c r="EN231" s="41"/>
      <c r="EO231" s="46"/>
      <c r="EP231" s="46"/>
      <c r="EQ231" s="46"/>
      <c r="ER231" s="19"/>
      <c r="ES231" s="41"/>
      <c r="ET231" s="18"/>
      <c r="EU231" s="47"/>
      <c r="EV231" s="41"/>
      <c r="EZ231" s="41"/>
      <c r="FA231" s="41"/>
      <c r="FB231" s="41"/>
      <c r="FG231" s="41"/>
      <c r="FL231" s="41"/>
      <c r="FM231" s="43"/>
      <c r="FN231" s="43"/>
      <c r="FO231" s="43"/>
      <c r="FP231" s="44"/>
      <c r="FQ231" s="41"/>
      <c r="FR231" s="45"/>
      <c r="FS231" s="45"/>
      <c r="FT231" s="45"/>
      <c r="FU231" s="45"/>
      <c r="FV231" s="41"/>
      <c r="FW231" s="46"/>
      <c r="FX231" s="46"/>
      <c r="FY231" s="46"/>
      <c r="FZ231" s="19"/>
      <c r="GA231" s="41"/>
      <c r="GB231" s="18"/>
      <c r="GC231" s="47"/>
      <c r="GD231" s="41"/>
      <c r="GH231" s="41"/>
      <c r="GI231" s="41"/>
      <c r="GJ231" s="41"/>
      <c r="GO231" s="41"/>
      <c r="GT231" s="41"/>
      <c r="GU231" s="43"/>
      <c r="GV231" s="43"/>
      <c r="GW231" s="43"/>
      <c r="GX231" s="44"/>
      <c r="GY231" s="41"/>
      <c r="GZ231" s="45"/>
      <c r="HA231" s="45"/>
      <c r="HB231" s="45"/>
      <c r="HC231" s="45"/>
      <c r="HD231" s="41"/>
      <c r="HE231" s="46"/>
      <c r="HF231" s="46"/>
      <c r="HG231" s="46"/>
      <c r="HH231" s="19"/>
      <c r="HI231" s="41"/>
      <c r="HJ231" s="18"/>
      <c r="HK231" s="47"/>
      <c r="HL231" s="41"/>
      <c r="HP231" s="41"/>
      <c r="HQ231" s="41"/>
      <c r="HR231" s="41"/>
      <c r="HW231" s="41"/>
      <c r="IB231" s="41"/>
      <c r="IC231" s="43"/>
      <c r="ID231" s="43"/>
      <c r="IE231" s="43"/>
      <c r="IF231" s="44"/>
      <c r="IG231" s="41"/>
      <c r="IH231" s="45"/>
      <c r="II231" s="45"/>
      <c r="IJ231" s="45"/>
      <c r="IK231" s="45"/>
      <c r="IL231" s="41"/>
      <c r="IM231" s="46"/>
      <c r="IN231" s="46"/>
      <c r="IO231" s="46"/>
      <c r="IP231" s="19"/>
      <c r="IQ231" s="41"/>
      <c r="IR231" s="18"/>
      <c r="IS231" s="47"/>
      <c r="IT231" s="41"/>
    </row>
    <row r="232" spans="1:254" s="42" customFormat="1" ht="12.75">
      <c r="A232" s="20" t="s">
        <v>668</v>
      </c>
      <c r="B232" s="20"/>
      <c r="C232" s="21"/>
      <c r="D232" s="22">
        <f>IF(MOD(SUM($M232+$T232+$AA232+$AH232+$AO232+$AV232),1)&gt;=0.6,INT(SUM($M232+$T232+$AA232+$AH232+$AO232+$AV232))+1+MOD(SUM($M232+$T232+$AA232+$AH232+$AO232+$AV232),1)-0.6,SUM($M232+$T232+$AA232+$AH232+$AO232+$AV232))</f>
        <v>12</v>
      </c>
      <c r="E232" s="23">
        <f>$N232+$U232+$AB232+$AI232+$AP232+$AW232</f>
        <v>0</v>
      </c>
      <c r="F232" s="24">
        <f>$O232+$V232+$AC232+$AJ232+$AQ232+$AX232</f>
        <v>64</v>
      </c>
      <c r="G232" s="23">
        <f>$P232+$W232+$AD232+$AK232+$AR232+$AY232</f>
        <v>2</v>
      </c>
      <c r="H232" s="23">
        <f>$Q232+X232+AE232+AL232+AS232+AZ232</f>
        <v>0</v>
      </c>
      <c r="I232" s="25" t="s">
        <v>669</v>
      </c>
      <c r="J232" s="22">
        <f>IF(G232&lt;&gt;0,F232/G232,"")</f>
        <v>32</v>
      </c>
      <c r="K232" s="22">
        <f>IF(D232&lt;&gt;0,F232/D232,"")</f>
        <v>5.333333333333333</v>
      </c>
      <c r="L232" s="22">
        <f>IF(G232&lt;&gt;0,(INT(D232)*6+(10*(D232-INT(D232))))/G232,"")</f>
        <v>36</v>
      </c>
      <c r="M232" s="26">
        <v>12</v>
      </c>
      <c r="N232" s="26">
        <v>0</v>
      </c>
      <c r="O232" s="26">
        <v>64</v>
      </c>
      <c r="P232" s="26">
        <v>2</v>
      </c>
      <c r="Q232" s="26"/>
      <c r="R232" s="27" t="s">
        <v>669</v>
      </c>
      <c r="S232" s="28">
        <f>IF(P232&lt;&gt;0,O232/P232,"")</f>
        <v>32</v>
      </c>
      <c r="T232" s="29"/>
      <c r="U232" s="29"/>
      <c r="V232" s="29"/>
      <c r="W232" s="29"/>
      <c r="X232" s="29"/>
      <c r="Y232" s="29"/>
      <c r="Z232" s="31">
        <f>IF(W232&lt;&gt;0,V232/W232,"")</f>
      </c>
      <c r="AA232" s="32"/>
      <c r="AB232" s="32"/>
      <c r="AC232" s="32"/>
      <c r="AD232" s="33"/>
      <c r="AE232" s="33"/>
      <c r="AF232" s="33"/>
      <c r="AG232" s="28">
        <f>IF(AD232&lt;&gt;0,AC232/AD232,"")</f>
      </c>
      <c r="AH232" s="34"/>
      <c r="AI232" s="34"/>
      <c r="AJ232" s="34"/>
      <c r="AK232" s="34"/>
      <c r="AL232" s="34"/>
      <c r="AM232" s="34"/>
      <c r="AN232" s="35">
        <f>IF(AK232&lt;&gt;0,AJ232/AK232,"")</f>
      </c>
      <c r="AO232" s="36"/>
      <c r="AP232" s="36"/>
      <c r="AQ232" s="36"/>
      <c r="AR232" s="36"/>
      <c r="AS232" s="36"/>
      <c r="AT232" s="36"/>
      <c r="AU232" s="37">
        <f>IF(AR232&lt;&gt;0,AQ232/AR232,"")</f>
      </c>
      <c r="AV232" s="38"/>
      <c r="AW232" s="38"/>
      <c r="AX232" s="39"/>
      <c r="AY232" s="40"/>
      <c r="AZ232" s="40"/>
      <c r="BA232" s="40"/>
      <c r="BB232" s="39">
        <f>IF(AY232&lt;&gt;0,AX232/AY232,"")</f>
      </c>
      <c r="BC232" s="41"/>
      <c r="BD232" s="41"/>
      <c r="BI232" s="41"/>
      <c r="BN232" s="41"/>
      <c r="BO232" s="43"/>
      <c r="BP232" s="43"/>
      <c r="BQ232" s="43"/>
      <c r="BR232" s="44"/>
      <c r="BS232" s="41"/>
      <c r="BT232" s="45"/>
      <c r="BU232" s="45"/>
      <c r="BV232" s="45"/>
      <c r="BW232" s="45"/>
      <c r="BX232" s="41"/>
      <c r="BY232" s="46"/>
      <c r="BZ232" s="46"/>
      <c r="CA232" s="46"/>
      <c r="CB232" s="19"/>
      <c r="CC232" s="41"/>
      <c r="CD232" s="18"/>
      <c r="CE232" s="47"/>
      <c r="CF232" s="41"/>
      <c r="CJ232" s="41"/>
      <c r="CK232" s="41"/>
      <c r="CL232" s="41"/>
      <c r="CQ232" s="41"/>
      <c r="CV232" s="41"/>
      <c r="CW232" s="43"/>
      <c r="CX232" s="43"/>
      <c r="CY232" s="43"/>
      <c r="CZ232" s="44"/>
      <c r="DA232" s="41"/>
      <c r="DB232" s="45"/>
      <c r="DC232" s="45"/>
      <c r="DD232" s="45"/>
      <c r="DE232" s="45"/>
      <c r="DF232" s="41"/>
      <c r="DG232" s="46"/>
      <c r="DH232" s="46"/>
      <c r="DI232" s="46"/>
      <c r="DJ232" s="19"/>
      <c r="DK232" s="41"/>
      <c r="DL232" s="18"/>
      <c r="DM232" s="47"/>
      <c r="DN232" s="41"/>
      <c r="DR232" s="41"/>
      <c r="DS232" s="41"/>
      <c r="DT232" s="41"/>
      <c r="DY232" s="41"/>
      <c r="ED232" s="41"/>
      <c r="EE232" s="43"/>
      <c r="EF232" s="43"/>
      <c r="EG232" s="43"/>
      <c r="EH232" s="44"/>
      <c r="EI232" s="41"/>
      <c r="EJ232" s="45"/>
      <c r="EK232" s="45"/>
      <c r="EL232" s="45"/>
      <c r="EM232" s="45"/>
      <c r="EN232" s="41"/>
      <c r="EO232" s="46"/>
      <c r="EP232" s="46"/>
      <c r="EQ232" s="46"/>
      <c r="ER232" s="19"/>
      <c r="ES232" s="41"/>
      <c r="ET232" s="18"/>
      <c r="EU232" s="47"/>
      <c r="EV232" s="41"/>
      <c r="EZ232" s="41"/>
      <c r="FA232" s="41"/>
      <c r="FB232" s="41"/>
      <c r="FG232" s="41"/>
      <c r="FL232" s="41"/>
      <c r="FM232" s="43"/>
      <c r="FN232" s="43"/>
      <c r="FO232" s="43"/>
      <c r="FP232" s="44"/>
      <c r="FQ232" s="41"/>
      <c r="FR232" s="45"/>
      <c r="FS232" s="45"/>
      <c r="FT232" s="45"/>
      <c r="FU232" s="45"/>
      <c r="FV232" s="41"/>
      <c r="FW232" s="46"/>
      <c r="FX232" s="46"/>
      <c r="FY232" s="46"/>
      <c r="FZ232" s="19"/>
      <c r="GA232" s="41"/>
      <c r="GB232" s="18"/>
      <c r="GC232" s="47"/>
      <c r="GD232" s="41"/>
      <c r="GH232" s="41"/>
      <c r="GI232" s="41"/>
      <c r="GJ232" s="41"/>
      <c r="GO232" s="41"/>
      <c r="GT232" s="41"/>
      <c r="GU232" s="43"/>
      <c r="GV232" s="43"/>
      <c r="GW232" s="43"/>
      <c r="GX232" s="44"/>
      <c r="GY232" s="41"/>
      <c r="GZ232" s="45"/>
      <c r="HA232" s="45"/>
      <c r="HB232" s="45"/>
      <c r="HC232" s="45"/>
      <c r="HD232" s="41"/>
      <c r="HE232" s="46"/>
      <c r="HF232" s="46"/>
      <c r="HG232" s="46"/>
      <c r="HH232" s="19"/>
      <c r="HI232" s="41"/>
      <c r="HJ232" s="18"/>
      <c r="HK232" s="47"/>
      <c r="HL232" s="41"/>
      <c r="HP232" s="41"/>
      <c r="HQ232" s="41"/>
      <c r="HR232" s="41"/>
      <c r="HW232" s="41"/>
      <c r="IB232" s="41"/>
      <c r="IC232" s="43"/>
      <c r="ID232" s="43"/>
      <c r="IE232" s="43"/>
      <c r="IF232" s="44"/>
      <c r="IG232" s="41"/>
      <c r="IH232" s="45"/>
      <c r="II232" s="45"/>
      <c r="IJ232" s="45"/>
      <c r="IK232" s="45"/>
      <c r="IL232" s="41"/>
      <c r="IM232" s="46"/>
      <c r="IN232" s="46"/>
      <c r="IO232" s="46"/>
      <c r="IP232" s="19"/>
      <c r="IQ232" s="41"/>
      <c r="IR232" s="18"/>
      <c r="IS232" s="47"/>
      <c r="IT232" s="41"/>
    </row>
    <row r="233" spans="1:254" s="42" customFormat="1" ht="12.75">
      <c r="A233" s="20" t="s">
        <v>670</v>
      </c>
      <c r="B233" s="20"/>
      <c r="C233" s="21"/>
      <c r="D233" s="22">
        <f>IF(MOD(SUM($M233+$T233+$AA233+$AH233+$AO233+$AV233),1)&gt;=0.6,INT(SUM($M233+$T233+$AA233+$AH233+$AO233+$AV233))+1+MOD(SUM($M233+$T233+$AA233+$AH233+$AO233+$AV233),1)-0.6,SUM($M233+$T233+$AA233+$AH233+$AO233+$AV233))</f>
        <v>49.5</v>
      </c>
      <c r="E233" s="23">
        <f>$N233+$U233+$AB233+$AI233+$AP233+$AW233</f>
        <v>2</v>
      </c>
      <c r="F233" s="24">
        <f>$O233+$V233+$AC233+$AJ233+$AQ233+$AX233</f>
        <v>305</v>
      </c>
      <c r="G233" s="23">
        <f>$P233+$W233+$AD233+$AK233+$AR233+$AY233</f>
        <v>10</v>
      </c>
      <c r="H233" s="23">
        <f>$Q233+X233+AE233+AL233+AS233+AZ233</f>
        <v>0</v>
      </c>
      <c r="I233" s="25" t="s">
        <v>671</v>
      </c>
      <c r="J233" s="22">
        <f>IF(G233&lt;&gt;0,F233/G233,"")</f>
        <v>30.5</v>
      </c>
      <c r="K233" s="22">
        <f>IF(D233&lt;&gt;0,F233/D233,"")</f>
        <v>6.161616161616162</v>
      </c>
      <c r="L233" s="22">
        <f>IF(G233&lt;&gt;0,(INT(D233)*6+(10*(D233-INT(D233))))/G233,"")</f>
        <v>29.9</v>
      </c>
      <c r="M233" s="26">
        <v>26.5</v>
      </c>
      <c r="N233" s="26">
        <v>1</v>
      </c>
      <c r="O233" s="26">
        <v>135</v>
      </c>
      <c r="P233" s="26">
        <v>8</v>
      </c>
      <c r="Q233" s="26"/>
      <c r="R233" s="27" t="s">
        <v>671</v>
      </c>
      <c r="S233" s="28">
        <f>IF(P233&lt;&gt;0,O233/P233,"")</f>
        <v>16.875</v>
      </c>
      <c r="T233" s="29">
        <v>5</v>
      </c>
      <c r="U233" s="29">
        <v>0</v>
      </c>
      <c r="V233" s="29">
        <v>41</v>
      </c>
      <c r="W233" s="29">
        <v>0</v>
      </c>
      <c r="X233" s="29"/>
      <c r="Y233" s="30" t="s">
        <v>672</v>
      </c>
      <c r="Z233" s="31">
        <f>IF(W233&lt;&gt;0,V233/W233,"")</f>
      </c>
      <c r="AA233" s="32">
        <v>18</v>
      </c>
      <c r="AB233" s="32">
        <v>1</v>
      </c>
      <c r="AC233" s="32">
        <v>129</v>
      </c>
      <c r="AD233" s="33">
        <v>2</v>
      </c>
      <c r="AE233" s="33"/>
      <c r="AF233" s="33" t="s">
        <v>673</v>
      </c>
      <c r="AG233" s="28">
        <f>IF(AD233&lt;&gt;0,AC233/AD233,"")</f>
        <v>64.5</v>
      </c>
      <c r="AH233" s="34"/>
      <c r="AI233" s="34"/>
      <c r="AJ233" s="34"/>
      <c r="AK233" s="34"/>
      <c r="AL233" s="34"/>
      <c r="AM233" s="34"/>
      <c r="AN233" s="35">
        <f>IF(AK233&lt;&gt;0,AJ233/AK233,"")</f>
      </c>
      <c r="AO233" s="36"/>
      <c r="AP233" s="36"/>
      <c r="AQ233" s="36"/>
      <c r="AR233" s="36"/>
      <c r="AS233" s="36"/>
      <c r="AT233" s="36"/>
      <c r="AU233" s="37">
        <f>IF(AR233&lt;&gt;0,AQ233/AR233,"")</f>
      </c>
      <c r="AV233" s="38"/>
      <c r="AW233" s="38"/>
      <c r="AX233" s="39"/>
      <c r="AY233" s="40"/>
      <c r="AZ233" s="40"/>
      <c r="BA233" s="40"/>
      <c r="BB233" s="39">
        <f>IF(AY233&lt;&gt;0,AX233/AY233,"")</f>
      </c>
      <c r="BC233" s="41"/>
      <c r="BD233" s="41"/>
      <c r="BI233" s="41"/>
      <c r="BN233" s="41"/>
      <c r="BO233" s="43"/>
      <c r="BP233" s="43"/>
      <c r="BQ233" s="43"/>
      <c r="BR233" s="44"/>
      <c r="BS233" s="41"/>
      <c r="BT233" s="45"/>
      <c r="BU233" s="45"/>
      <c r="BV233" s="45"/>
      <c r="BW233" s="45"/>
      <c r="BX233" s="41"/>
      <c r="BY233" s="46"/>
      <c r="BZ233" s="46"/>
      <c r="CA233" s="46"/>
      <c r="CB233" s="19"/>
      <c r="CC233" s="41"/>
      <c r="CD233" s="18"/>
      <c r="CE233" s="47"/>
      <c r="CF233" s="41"/>
      <c r="CJ233" s="41"/>
      <c r="CK233" s="41"/>
      <c r="CL233" s="41"/>
      <c r="CQ233" s="41"/>
      <c r="CV233" s="41"/>
      <c r="CW233" s="43"/>
      <c r="CX233" s="43"/>
      <c r="CY233" s="43"/>
      <c r="CZ233" s="44"/>
      <c r="DA233" s="41"/>
      <c r="DB233" s="45"/>
      <c r="DC233" s="45"/>
      <c r="DD233" s="45"/>
      <c r="DE233" s="45"/>
      <c r="DF233" s="41"/>
      <c r="DG233" s="46"/>
      <c r="DH233" s="46"/>
      <c r="DI233" s="46"/>
      <c r="DJ233" s="19"/>
      <c r="DK233" s="41"/>
      <c r="DL233" s="18"/>
      <c r="DM233" s="47"/>
      <c r="DN233" s="41"/>
      <c r="DR233" s="41"/>
      <c r="DS233" s="41"/>
      <c r="DT233" s="41"/>
      <c r="DY233" s="41"/>
      <c r="ED233" s="41"/>
      <c r="EE233" s="43"/>
      <c r="EF233" s="43"/>
      <c r="EG233" s="43"/>
      <c r="EH233" s="44"/>
      <c r="EI233" s="41"/>
      <c r="EJ233" s="45"/>
      <c r="EK233" s="45"/>
      <c r="EL233" s="45"/>
      <c r="EM233" s="45"/>
      <c r="EN233" s="41"/>
      <c r="EO233" s="46"/>
      <c r="EP233" s="46"/>
      <c r="EQ233" s="46"/>
      <c r="ER233" s="19"/>
      <c r="ES233" s="41"/>
      <c r="ET233" s="18"/>
      <c r="EU233" s="47"/>
      <c r="EV233" s="41"/>
      <c r="EZ233" s="41"/>
      <c r="FA233" s="41"/>
      <c r="FB233" s="41"/>
      <c r="FG233" s="41"/>
      <c r="FL233" s="41"/>
      <c r="FM233" s="43"/>
      <c r="FN233" s="43"/>
      <c r="FO233" s="43"/>
      <c r="FP233" s="44"/>
      <c r="FQ233" s="41"/>
      <c r="FR233" s="45"/>
      <c r="FS233" s="45"/>
      <c r="FT233" s="45"/>
      <c r="FU233" s="45"/>
      <c r="FV233" s="41"/>
      <c r="FW233" s="46"/>
      <c r="FX233" s="46"/>
      <c r="FY233" s="46"/>
      <c r="FZ233" s="19"/>
      <c r="GA233" s="41"/>
      <c r="GB233" s="18"/>
      <c r="GC233" s="47"/>
      <c r="GD233" s="41"/>
      <c r="GH233" s="41"/>
      <c r="GI233" s="41"/>
      <c r="GJ233" s="41"/>
      <c r="GO233" s="41"/>
      <c r="GT233" s="41"/>
      <c r="GU233" s="43"/>
      <c r="GV233" s="43"/>
      <c r="GW233" s="43"/>
      <c r="GX233" s="44"/>
      <c r="GY233" s="41"/>
      <c r="GZ233" s="45"/>
      <c r="HA233" s="45"/>
      <c r="HB233" s="45"/>
      <c r="HC233" s="45"/>
      <c r="HD233" s="41"/>
      <c r="HE233" s="46"/>
      <c r="HF233" s="46"/>
      <c r="HG233" s="46"/>
      <c r="HH233" s="19"/>
      <c r="HI233" s="41"/>
      <c r="HJ233" s="18"/>
      <c r="HK233" s="47"/>
      <c r="HL233" s="41"/>
      <c r="HP233" s="41"/>
      <c r="HQ233" s="41"/>
      <c r="HR233" s="41"/>
      <c r="HW233" s="41"/>
      <c r="IB233" s="41"/>
      <c r="IC233" s="43"/>
      <c r="ID233" s="43"/>
      <c r="IE233" s="43"/>
      <c r="IF233" s="44"/>
      <c r="IG233" s="41"/>
      <c r="IH233" s="45"/>
      <c r="II233" s="45"/>
      <c r="IJ233" s="45"/>
      <c r="IK233" s="45"/>
      <c r="IL233" s="41"/>
      <c r="IM233" s="46"/>
      <c r="IN233" s="46"/>
      <c r="IO233" s="46"/>
      <c r="IP233" s="19"/>
      <c r="IQ233" s="41"/>
      <c r="IR233" s="18"/>
      <c r="IS233" s="47"/>
      <c r="IT233" s="41"/>
    </row>
    <row r="234" spans="1:254" s="42" customFormat="1" ht="12.75">
      <c r="A234" s="20" t="s">
        <v>674</v>
      </c>
      <c r="B234" s="20"/>
      <c r="C234" s="21"/>
      <c r="D234" s="22">
        <f>IF(MOD(SUM($M234+$T234+$AA234+$AH234+$AO234+$AV234),1)&gt;=0.6,INT(SUM($M234+$T234+$AA234+$AH234+$AO234+$AV234))+1+MOD(SUM($M234+$T234+$AA234+$AH234+$AO234+$AV234),1)-0.6,SUM($M234+$T234+$AA234+$AH234+$AO234+$AV234))</f>
        <v>14</v>
      </c>
      <c r="E234" s="23">
        <f>$N234+$U234+$AB234+$AI234+$AP234+$AW234</f>
        <v>1</v>
      </c>
      <c r="F234" s="24">
        <f>$O234+$V234+$AC234+$AJ234+$AQ234+$AX234</f>
        <v>53</v>
      </c>
      <c r="G234" s="23">
        <f>$P234+$W234+$AD234+$AK234+$AR234+$AY234</f>
        <v>2</v>
      </c>
      <c r="H234" s="23">
        <f>$Q234+X234+AE234+AL234+AS234+AZ234</f>
        <v>0</v>
      </c>
      <c r="I234" s="23"/>
      <c r="J234" s="22">
        <f>IF(G234&lt;&gt;0,F234/G234,"")</f>
        <v>26.5</v>
      </c>
      <c r="K234" s="22">
        <f>IF(D234&lt;&gt;0,F234/D234,"")</f>
        <v>3.7857142857142856</v>
      </c>
      <c r="L234" s="22">
        <f>IF(G234&lt;&gt;0,(INT(D234)*6+(10*(D234-INT(D234))))/G234,"")</f>
        <v>42</v>
      </c>
      <c r="M234" s="26"/>
      <c r="N234" s="26"/>
      <c r="O234" s="26"/>
      <c r="P234" s="26"/>
      <c r="Q234" s="26"/>
      <c r="R234" s="26"/>
      <c r="S234" s="28">
        <f>IF(P234&lt;&gt;0,O234/P234,"")</f>
      </c>
      <c r="T234" s="29">
        <v>14</v>
      </c>
      <c r="U234" s="29">
        <v>1</v>
      </c>
      <c r="V234" s="29">
        <v>53</v>
      </c>
      <c r="W234" s="29">
        <v>2</v>
      </c>
      <c r="X234" s="29"/>
      <c r="Y234" s="30" t="s">
        <v>276</v>
      </c>
      <c r="Z234" s="31">
        <f>IF(W234&lt;&gt;0,V234/W234,"")</f>
        <v>26.5</v>
      </c>
      <c r="AA234" s="32"/>
      <c r="AB234" s="32"/>
      <c r="AC234" s="32"/>
      <c r="AD234" s="33"/>
      <c r="AE234" s="33"/>
      <c r="AF234" s="33"/>
      <c r="AG234" s="28">
        <f>IF(AD234&lt;&gt;0,AC234/AD234,"")</f>
      </c>
      <c r="AH234" s="34"/>
      <c r="AI234" s="34"/>
      <c r="AJ234" s="34"/>
      <c r="AK234" s="34"/>
      <c r="AL234" s="34"/>
      <c r="AM234" s="34"/>
      <c r="AN234" s="35">
        <f>IF(AK234&lt;&gt;0,AJ234/AK234,"")</f>
      </c>
      <c r="AO234" s="36"/>
      <c r="AP234" s="36"/>
      <c r="AQ234" s="36"/>
      <c r="AR234" s="36"/>
      <c r="AS234" s="36"/>
      <c r="AT234" s="36"/>
      <c r="AU234" s="37">
        <f>IF(AR234&lt;&gt;0,AQ234/AR234,"")</f>
      </c>
      <c r="AV234" s="38"/>
      <c r="AW234" s="38"/>
      <c r="AX234" s="39"/>
      <c r="AY234" s="40"/>
      <c r="AZ234" s="40"/>
      <c r="BA234" s="40"/>
      <c r="BB234" s="39">
        <f>IF(AY234&lt;&gt;0,AX234/AY234,"")</f>
      </c>
      <c r="BC234" s="41"/>
      <c r="BD234" s="41"/>
      <c r="BI234" s="41"/>
      <c r="BN234" s="41"/>
      <c r="BO234" s="43"/>
      <c r="BP234" s="43"/>
      <c r="BQ234" s="43"/>
      <c r="BR234" s="44"/>
      <c r="BS234" s="41"/>
      <c r="BT234" s="45"/>
      <c r="BU234" s="45"/>
      <c r="BV234" s="45"/>
      <c r="BW234" s="45"/>
      <c r="BX234" s="41"/>
      <c r="BY234" s="46"/>
      <c r="BZ234" s="46"/>
      <c r="CA234" s="46"/>
      <c r="CB234" s="19"/>
      <c r="CC234" s="41"/>
      <c r="CD234" s="18"/>
      <c r="CE234" s="47"/>
      <c r="CF234" s="41"/>
      <c r="CJ234" s="41"/>
      <c r="CK234" s="41"/>
      <c r="CL234" s="41"/>
      <c r="CQ234" s="41"/>
      <c r="CV234" s="41"/>
      <c r="CW234" s="43"/>
      <c r="CX234" s="43"/>
      <c r="CY234" s="43"/>
      <c r="CZ234" s="44"/>
      <c r="DA234" s="41"/>
      <c r="DB234" s="45"/>
      <c r="DC234" s="45"/>
      <c r="DD234" s="45"/>
      <c r="DE234" s="45"/>
      <c r="DF234" s="41"/>
      <c r="DG234" s="46"/>
      <c r="DH234" s="46"/>
      <c r="DI234" s="46"/>
      <c r="DJ234" s="19"/>
      <c r="DK234" s="41"/>
      <c r="DL234" s="18"/>
      <c r="DM234" s="47"/>
      <c r="DN234" s="41"/>
      <c r="DR234" s="41"/>
      <c r="DS234" s="41"/>
      <c r="DT234" s="41"/>
      <c r="DY234" s="41"/>
      <c r="ED234" s="41"/>
      <c r="EE234" s="43"/>
      <c r="EF234" s="43"/>
      <c r="EG234" s="43"/>
      <c r="EH234" s="44"/>
      <c r="EI234" s="41"/>
      <c r="EJ234" s="45"/>
      <c r="EK234" s="45"/>
      <c r="EL234" s="45"/>
      <c r="EM234" s="45"/>
      <c r="EN234" s="41"/>
      <c r="EO234" s="46"/>
      <c r="EP234" s="46"/>
      <c r="EQ234" s="46"/>
      <c r="ER234" s="19"/>
      <c r="ES234" s="41"/>
      <c r="ET234" s="18"/>
      <c r="EU234" s="47"/>
      <c r="EV234" s="41"/>
      <c r="EZ234" s="41"/>
      <c r="FA234" s="41"/>
      <c r="FB234" s="41"/>
      <c r="FG234" s="41"/>
      <c r="FL234" s="41"/>
      <c r="FM234" s="43"/>
      <c r="FN234" s="43"/>
      <c r="FO234" s="43"/>
      <c r="FP234" s="44"/>
      <c r="FQ234" s="41"/>
      <c r="FR234" s="45"/>
      <c r="FS234" s="45"/>
      <c r="FT234" s="45"/>
      <c r="FU234" s="45"/>
      <c r="FV234" s="41"/>
      <c r="FW234" s="46"/>
      <c r="FX234" s="46"/>
      <c r="FY234" s="46"/>
      <c r="FZ234" s="19"/>
      <c r="GA234" s="41"/>
      <c r="GB234" s="18"/>
      <c r="GC234" s="47"/>
      <c r="GD234" s="41"/>
      <c r="GH234" s="41"/>
      <c r="GI234" s="41"/>
      <c r="GJ234" s="41"/>
      <c r="GO234" s="41"/>
      <c r="GT234" s="41"/>
      <c r="GU234" s="43"/>
      <c r="GV234" s="43"/>
      <c r="GW234" s="43"/>
      <c r="GX234" s="44"/>
      <c r="GY234" s="41"/>
      <c r="GZ234" s="45"/>
      <c r="HA234" s="45"/>
      <c r="HB234" s="45"/>
      <c r="HC234" s="45"/>
      <c r="HD234" s="41"/>
      <c r="HE234" s="46"/>
      <c r="HF234" s="46"/>
      <c r="HG234" s="46"/>
      <c r="HH234" s="19"/>
      <c r="HI234" s="41"/>
      <c r="HJ234" s="18"/>
      <c r="HK234" s="47"/>
      <c r="HL234" s="41"/>
      <c r="HP234" s="41"/>
      <c r="HQ234" s="41"/>
      <c r="HR234" s="41"/>
      <c r="HW234" s="41"/>
      <c r="IB234" s="41"/>
      <c r="IC234" s="43"/>
      <c r="ID234" s="43"/>
      <c r="IE234" s="43"/>
      <c r="IF234" s="44"/>
      <c r="IG234" s="41"/>
      <c r="IH234" s="45"/>
      <c r="II234" s="45"/>
      <c r="IJ234" s="45"/>
      <c r="IK234" s="45"/>
      <c r="IL234" s="41"/>
      <c r="IM234" s="46"/>
      <c r="IN234" s="46"/>
      <c r="IO234" s="46"/>
      <c r="IP234" s="19"/>
      <c r="IQ234" s="41"/>
      <c r="IR234" s="18"/>
      <c r="IS234" s="47"/>
      <c r="IT234" s="41"/>
    </row>
    <row r="235" spans="1:254" s="42" customFormat="1" ht="12.75">
      <c r="A235" s="20" t="s">
        <v>675</v>
      </c>
      <c r="B235" s="20"/>
      <c r="C235" s="63"/>
      <c r="D235" s="22">
        <f>IF(MOD(SUM($M235+$T235+$AA235+$AH235+$AO235+$AV235),1)&gt;=0.6,INT(SUM($M235+$T235+$AA235+$AH235+$AO235+$AV235))+1+MOD(SUM($M235+$T235+$AA235+$AH235+$AO235+$AV235),1)-0.6,SUM($M235+$T235+$AA235+$AH235+$AO235+$AV235))</f>
        <v>235.2</v>
      </c>
      <c r="E235" s="23">
        <f>$N235+$U235+$AB235+$AI235+$AP235+$AW235</f>
        <v>15</v>
      </c>
      <c r="F235" s="24">
        <f>$O235+$V235+$AC235+$AJ235+$AQ235+$AX235</f>
        <v>1148</v>
      </c>
      <c r="G235" s="23">
        <f>$P235+$W235+$AD235+$AK235+$AR235+$AY235</f>
        <v>35</v>
      </c>
      <c r="H235" s="23">
        <f>$Q235+X235+AE235+AL235+AS235+AZ235</f>
        <v>0</v>
      </c>
      <c r="I235" s="25" t="s">
        <v>676</v>
      </c>
      <c r="J235" s="22">
        <f>IF(G235&lt;&gt;0,F235/G235,"")</f>
        <v>32.8</v>
      </c>
      <c r="K235" s="22">
        <f>IF(D235&lt;&gt;0,F235/D235,"")</f>
        <v>4.880952380952381</v>
      </c>
      <c r="L235" s="22">
        <f>IF(G235&lt;&gt;0,(INT(D235)*6+(10*(D235-INT(D235))))/G235,"")</f>
        <v>40.34285714285714</v>
      </c>
      <c r="M235" s="26"/>
      <c r="N235" s="26"/>
      <c r="O235" s="26"/>
      <c r="P235" s="26"/>
      <c r="Q235" s="26"/>
      <c r="R235" s="26"/>
      <c r="S235" s="28">
        <f>IF(P235&lt;&gt;0,O235/P235,"")</f>
      </c>
      <c r="T235" s="29"/>
      <c r="U235" s="29"/>
      <c r="V235" s="29"/>
      <c r="W235" s="29"/>
      <c r="X235" s="29"/>
      <c r="Y235" s="29"/>
      <c r="Z235" s="31">
        <f>IF(W235&lt;&gt;0,V235/W235,"")</f>
      </c>
      <c r="AA235" s="26">
        <v>6</v>
      </c>
      <c r="AB235" s="26">
        <v>1</v>
      </c>
      <c r="AC235" s="26">
        <v>17</v>
      </c>
      <c r="AD235" s="26">
        <v>1</v>
      </c>
      <c r="AE235" s="26"/>
      <c r="AF235" s="27" t="s">
        <v>677</v>
      </c>
      <c r="AG235" s="28">
        <f>IF(AD235&lt;&gt;0,AC235/AD235,"")</f>
        <v>17</v>
      </c>
      <c r="AH235" s="64">
        <v>198.2</v>
      </c>
      <c r="AI235" s="64">
        <v>11</v>
      </c>
      <c r="AJ235" s="64">
        <v>964</v>
      </c>
      <c r="AK235" s="64">
        <v>27</v>
      </c>
      <c r="AL235" s="64"/>
      <c r="AM235" s="66" t="s">
        <v>676</v>
      </c>
      <c r="AN235" s="35">
        <f>IF(AK235&lt;&gt;0,AJ235/AK235,"")</f>
        <v>35.7037037037037</v>
      </c>
      <c r="AO235" s="36">
        <v>25</v>
      </c>
      <c r="AP235" s="36">
        <v>3</v>
      </c>
      <c r="AQ235" s="36">
        <v>144</v>
      </c>
      <c r="AR235" s="36">
        <v>5</v>
      </c>
      <c r="AS235" s="36"/>
      <c r="AT235" s="48" t="s">
        <v>678</v>
      </c>
      <c r="AU235" s="37">
        <f>IF(AR235&lt;&gt;0,AQ235/AR235,"")</f>
        <v>28.8</v>
      </c>
      <c r="AV235" s="38">
        <v>6</v>
      </c>
      <c r="AW235" s="38">
        <v>0</v>
      </c>
      <c r="AX235" s="39">
        <v>23</v>
      </c>
      <c r="AY235" s="40">
        <v>2</v>
      </c>
      <c r="AZ235" s="40"/>
      <c r="BA235" s="40" t="s">
        <v>679</v>
      </c>
      <c r="BB235" s="39">
        <f>IF(AY235&lt;&gt;0,AX235/AY235,"")</f>
        <v>11.5</v>
      </c>
      <c r="BC235" s="41"/>
      <c r="BD235" s="41"/>
      <c r="BI235" s="41"/>
      <c r="BN235" s="41"/>
      <c r="BO235" s="43"/>
      <c r="BP235" s="43"/>
      <c r="BQ235" s="43"/>
      <c r="BR235" s="44"/>
      <c r="BS235" s="41"/>
      <c r="BT235" s="45"/>
      <c r="BU235" s="45"/>
      <c r="BV235" s="45"/>
      <c r="BW235" s="45"/>
      <c r="BX235" s="41"/>
      <c r="BY235" s="46"/>
      <c r="BZ235" s="46"/>
      <c r="CA235" s="46"/>
      <c r="CB235" s="19"/>
      <c r="CC235" s="41"/>
      <c r="CD235" s="18"/>
      <c r="CE235" s="47"/>
      <c r="CF235" s="41"/>
      <c r="CJ235" s="41"/>
      <c r="CK235" s="41"/>
      <c r="CL235" s="41"/>
      <c r="CQ235" s="41"/>
      <c r="CV235" s="41"/>
      <c r="CW235" s="43"/>
      <c r="CX235" s="43"/>
      <c r="CY235" s="43"/>
      <c r="CZ235" s="44"/>
      <c r="DA235" s="41"/>
      <c r="DB235" s="45"/>
      <c r="DC235" s="45"/>
      <c r="DD235" s="45"/>
      <c r="DE235" s="45"/>
      <c r="DF235" s="41"/>
      <c r="DG235" s="46"/>
      <c r="DH235" s="46"/>
      <c r="DI235" s="46"/>
      <c r="DJ235" s="19"/>
      <c r="DK235" s="41"/>
      <c r="DL235" s="18"/>
      <c r="DM235" s="47"/>
      <c r="DN235" s="41"/>
      <c r="DR235" s="41"/>
      <c r="DS235" s="41"/>
      <c r="DT235" s="41"/>
      <c r="DY235" s="41"/>
      <c r="ED235" s="41"/>
      <c r="EE235" s="43"/>
      <c r="EF235" s="43"/>
      <c r="EG235" s="43"/>
      <c r="EH235" s="44"/>
      <c r="EI235" s="41"/>
      <c r="EJ235" s="45"/>
      <c r="EK235" s="45"/>
      <c r="EL235" s="45"/>
      <c r="EM235" s="45"/>
      <c r="EN235" s="41"/>
      <c r="EO235" s="46"/>
      <c r="EP235" s="46"/>
      <c r="EQ235" s="46"/>
      <c r="ER235" s="19"/>
      <c r="ES235" s="41"/>
      <c r="ET235" s="18"/>
      <c r="EU235" s="47"/>
      <c r="EV235" s="41"/>
      <c r="EZ235" s="41"/>
      <c r="FA235" s="41"/>
      <c r="FB235" s="41"/>
      <c r="FG235" s="41"/>
      <c r="FL235" s="41"/>
      <c r="FM235" s="43"/>
      <c r="FN235" s="43"/>
      <c r="FO235" s="43"/>
      <c r="FP235" s="44"/>
      <c r="FQ235" s="41"/>
      <c r="FR235" s="45"/>
      <c r="FS235" s="45"/>
      <c r="FT235" s="45"/>
      <c r="FU235" s="45"/>
      <c r="FV235" s="41"/>
      <c r="FW235" s="46"/>
      <c r="FX235" s="46"/>
      <c r="FY235" s="46"/>
      <c r="FZ235" s="19"/>
      <c r="GA235" s="41"/>
      <c r="GB235" s="18"/>
      <c r="GC235" s="47"/>
      <c r="GD235" s="41"/>
      <c r="GH235" s="41"/>
      <c r="GI235" s="41"/>
      <c r="GJ235" s="41"/>
      <c r="GO235" s="41"/>
      <c r="GT235" s="41"/>
      <c r="GU235" s="43"/>
      <c r="GV235" s="43"/>
      <c r="GW235" s="43"/>
      <c r="GX235" s="44"/>
      <c r="GY235" s="41"/>
      <c r="GZ235" s="45"/>
      <c r="HA235" s="45"/>
      <c r="HB235" s="45"/>
      <c r="HC235" s="45"/>
      <c r="HD235" s="41"/>
      <c r="HE235" s="46"/>
      <c r="HF235" s="46"/>
      <c r="HG235" s="46"/>
      <c r="HH235" s="19"/>
      <c r="HI235" s="41"/>
      <c r="HJ235" s="18"/>
      <c r="HK235" s="47"/>
      <c r="HL235" s="41"/>
      <c r="HP235" s="41"/>
      <c r="HQ235" s="41"/>
      <c r="HR235" s="41"/>
      <c r="HW235" s="41"/>
      <c r="IB235" s="41"/>
      <c r="IC235" s="43"/>
      <c r="ID235" s="43"/>
      <c r="IE235" s="43"/>
      <c r="IF235" s="44"/>
      <c r="IG235" s="41"/>
      <c r="IH235" s="45"/>
      <c r="II235" s="45"/>
      <c r="IJ235" s="45"/>
      <c r="IK235" s="45"/>
      <c r="IL235" s="41"/>
      <c r="IM235" s="46"/>
      <c r="IN235" s="46"/>
      <c r="IO235" s="46"/>
      <c r="IP235" s="19"/>
      <c r="IQ235" s="41"/>
      <c r="IR235" s="18"/>
      <c r="IS235" s="47"/>
      <c r="IT235" s="41"/>
    </row>
    <row r="236" spans="1:254" s="42" customFormat="1" ht="12.75">
      <c r="A236" s="20" t="s">
        <v>680</v>
      </c>
      <c r="B236" s="20"/>
      <c r="C236" s="21"/>
      <c r="D236" s="22">
        <f>IF(MOD(SUM($M236+$T236+$AA236+$AH236+$AO236+$AV236),1)&gt;=0.6,INT(SUM($M236+$T236+$AA236+$AH236+$AO236+$AV236))+1+MOD(SUM($M236+$T236+$AA236+$AH236+$AO236+$AV236),1)-0.6,SUM($M236+$T236+$AA236+$AH236+$AO236+$AV236))</f>
        <v>531</v>
      </c>
      <c r="E236" s="23">
        <f>$N236+$U236+$AB236+$AI236+$AP236+$AW236</f>
        <v>110</v>
      </c>
      <c r="F236" s="24">
        <f>$O236+$V236+$AC236+$AJ236+$AQ236+$AX236</f>
        <v>1600</v>
      </c>
      <c r="G236" s="23">
        <f>$P236+$W236+$AD236+$AK236+$AR236+$AY236</f>
        <v>108</v>
      </c>
      <c r="H236" s="23">
        <f>$Q236+X236+AE236+AL236+AS236+AZ236</f>
        <v>1</v>
      </c>
      <c r="I236" s="25" t="s">
        <v>681</v>
      </c>
      <c r="J236" s="22">
        <f>IF(G236&lt;&gt;0,F236/G236,"")</f>
        <v>14.814814814814815</v>
      </c>
      <c r="K236" s="22">
        <f>IF(D236&lt;&gt;0,F236/D236,"")</f>
        <v>3.0131826741996233</v>
      </c>
      <c r="L236" s="22">
        <f>IF(G236&lt;&gt;0,(INT(D236)*6+(10*(D236-INT(D236))))/G236,"")</f>
        <v>29.5</v>
      </c>
      <c r="M236" s="26">
        <v>6</v>
      </c>
      <c r="N236" s="26">
        <v>0</v>
      </c>
      <c r="O236" s="26">
        <v>40</v>
      </c>
      <c r="P236" s="26">
        <v>1</v>
      </c>
      <c r="Q236" s="26"/>
      <c r="R236" s="27" t="s">
        <v>682</v>
      </c>
      <c r="S236" s="28">
        <f>IF(P236&lt;&gt;0,O236/P236,"")</f>
        <v>40</v>
      </c>
      <c r="T236" s="29">
        <v>433.1</v>
      </c>
      <c r="U236" s="29">
        <v>96</v>
      </c>
      <c r="V236" s="29">
        <v>1288</v>
      </c>
      <c r="W236" s="29">
        <v>87</v>
      </c>
      <c r="X236" s="29">
        <v>1</v>
      </c>
      <c r="Y236" s="30" t="s">
        <v>681</v>
      </c>
      <c r="Z236" s="31">
        <f>IF(W236&lt;&gt;0,V236/W236,"")</f>
        <v>14.804597701149426</v>
      </c>
      <c r="AA236" s="32">
        <v>50</v>
      </c>
      <c r="AB236" s="32">
        <v>5</v>
      </c>
      <c r="AC236" s="32">
        <v>168</v>
      </c>
      <c r="AD236" s="33">
        <v>13</v>
      </c>
      <c r="AE236" s="33"/>
      <c r="AF236" s="33" t="s">
        <v>683</v>
      </c>
      <c r="AG236" s="28">
        <f>IF(AD236&lt;&gt;0,AC236/AD236,"")</f>
        <v>12.923076923076923</v>
      </c>
      <c r="AH236" s="34">
        <v>41.5</v>
      </c>
      <c r="AI236" s="34">
        <v>9</v>
      </c>
      <c r="AJ236" s="34">
        <v>104</v>
      </c>
      <c r="AK236" s="34">
        <v>7</v>
      </c>
      <c r="AL236" s="34"/>
      <c r="AM236" s="34" t="s">
        <v>684</v>
      </c>
      <c r="AN236" s="35">
        <f>IF(AK236&lt;&gt;0,AJ236/AK236,"")</f>
        <v>14.857142857142858</v>
      </c>
      <c r="AO236" s="36"/>
      <c r="AP236" s="36"/>
      <c r="AQ236" s="36"/>
      <c r="AR236" s="36"/>
      <c r="AS236" s="36"/>
      <c r="AT236" s="36"/>
      <c r="AU236" s="37">
        <f>IF(AR236&lt;&gt;0,AQ236/AR236,"")</f>
      </c>
      <c r="AV236" s="38"/>
      <c r="AW236" s="38"/>
      <c r="AX236" s="39"/>
      <c r="AY236" s="40"/>
      <c r="AZ236" s="40"/>
      <c r="BA236" s="40"/>
      <c r="BB236" s="39">
        <f>IF(AY236&lt;&gt;0,AX236/AY236,"")</f>
      </c>
      <c r="BC236" s="41"/>
      <c r="BD236" s="41"/>
      <c r="BI236" s="41"/>
      <c r="BN236" s="41"/>
      <c r="BO236" s="43"/>
      <c r="BP236" s="43"/>
      <c r="BQ236" s="43"/>
      <c r="BR236" s="44"/>
      <c r="BS236" s="41"/>
      <c r="BT236" s="45"/>
      <c r="BU236" s="45"/>
      <c r="BV236" s="45"/>
      <c r="BW236" s="45"/>
      <c r="BX236" s="41"/>
      <c r="BY236" s="46"/>
      <c r="BZ236" s="46"/>
      <c r="CA236" s="46"/>
      <c r="CB236" s="19"/>
      <c r="CC236" s="41"/>
      <c r="CD236" s="18"/>
      <c r="CE236" s="47"/>
      <c r="CF236" s="41"/>
      <c r="CJ236" s="41"/>
      <c r="CK236" s="41"/>
      <c r="CL236" s="41"/>
      <c r="CQ236" s="41"/>
      <c r="CV236" s="41"/>
      <c r="CW236" s="43"/>
      <c r="CX236" s="43"/>
      <c r="CY236" s="43"/>
      <c r="CZ236" s="44"/>
      <c r="DA236" s="41"/>
      <c r="DB236" s="45"/>
      <c r="DC236" s="45"/>
      <c r="DD236" s="45"/>
      <c r="DE236" s="45"/>
      <c r="DF236" s="41"/>
      <c r="DG236" s="46"/>
      <c r="DH236" s="46"/>
      <c r="DI236" s="46"/>
      <c r="DJ236" s="19"/>
      <c r="DK236" s="41"/>
      <c r="DL236" s="18"/>
      <c r="DM236" s="47"/>
      <c r="DN236" s="41"/>
      <c r="DR236" s="41"/>
      <c r="DS236" s="41"/>
      <c r="DT236" s="41"/>
      <c r="DY236" s="41"/>
      <c r="ED236" s="41"/>
      <c r="EE236" s="43"/>
      <c r="EF236" s="43"/>
      <c r="EG236" s="43"/>
      <c r="EH236" s="44"/>
      <c r="EI236" s="41"/>
      <c r="EJ236" s="45"/>
      <c r="EK236" s="45"/>
      <c r="EL236" s="45"/>
      <c r="EM236" s="45"/>
      <c r="EN236" s="41"/>
      <c r="EO236" s="46"/>
      <c r="EP236" s="46"/>
      <c r="EQ236" s="46"/>
      <c r="ER236" s="19"/>
      <c r="ES236" s="41"/>
      <c r="ET236" s="18"/>
      <c r="EU236" s="47"/>
      <c r="EV236" s="41"/>
      <c r="EZ236" s="41"/>
      <c r="FA236" s="41"/>
      <c r="FB236" s="41"/>
      <c r="FG236" s="41"/>
      <c r="FL236" s="41"/>
      <c r="FM236" s="43"/>
      <c r="FN236" s="43"/>
      <c r="FO236" s="43"/>
      <c r="FP236" s="44"/>
      <c r="FQ236" s="41"/>
      <c r="FR236" s="45"/>
      <c r="FS236" s="45"/>
      <c r="FT236" s="45"/>
      <c r="FU236" s="45"/>
      <c r="FV236" s="41"/>
      <c r="FW236" s="46"/>
      <c r="FX236" s="46"/>
      <c r="FY236" s="46"/>
      <c r="FZ236" s="19"/>
      <c r="GA236" s="41"/>
      <c r="GB236" s="18"/>
      <c r="GC236" s="47"/>
      <c r="GD236" s="41"/>
      <c r="GH236" s="41"/>
      <c r="GI236" s="41"/>
      <c r="GJ236" s="41"/>
      <c r="GO236" s="41"/>
      <c r="GT236" s="41"/>
      <c r="GU236" s="43"/>
      <c r="GV236" s="43"/>
      <c r="GW236" s="43"/>
      <c r="GX236" s="44"/>
      <c r="GY236" s="41"/>
      <c r="GZ236" s="45"/>
      <c r="HA236" s="45"/>
      <c r="HB236" s="45"/>
      <c r="HC236" s="45"/>
      <c r="HD236" s="41"/>
      <c r="HE236" s="46"/>
      <c r="HF236" s="46"/>
      <c r="HG236" s="46"/>
      <c r="HH236" s="19"/>
      <c r="HI236" s="41"/>
      <c r="HJ236" s="18"/>
      <c r="HK236" s="47"/>
      <c r="HL236" s="41"/>
      <c r="HP236" s="41"/>
      <c r="HQ236" s="41"/>
      <c r="HR236" s="41"/>
      <c r="HW236" s="41"/>
      <c r="IB236" s="41"/>
      <c r="IC236" s="43"/>
      <c r="ID236" s="43"/>
      <c r="IE236" s="43"/>
      <c r="IF236" s="44"/>
      <c r="IG236" s="41"/>
      <c r="IH236" s="45"/>
      <c r="II236" s="45"/>
      <c r="IJ236" s="45"/>
      <c r="IK236" s="45"/>
      <c r="IL236" s="41"/>
      <c r="IM236" s="46"/>
      <c r="IN236" s="46"/>
      <c r="IO236" s="46"/>
      <c r="IP236" s="19"/>
      <c r="IQ236" s="41"/>
      <c r="IR236" s="18"/>
      <c r="IS236" s="47"/>
      <c r="IT236" s="41"/>
    </row>
    <row r="237" spans="1:254" s="42" customFormat="1" ht="12.75">
      <c r="A237" s="20" t="s">
        <v>685</v>
      </c>
      <c r="B237" s="20"/>
      <c r="C237" s="21"/>
      <c r="D237" s="22">
        <f>IF(MOD(SUM($M237+$T237+$AA237+$AH237+$AO237+$AV237),1)&gt;=0.6,INT(SUM($M237+$T237+$AA237+$AH237+$AO237+$AV237))+1+MOD(SUM($M237+$T237+$AA237+$AH237+$AO237+$AV237),1)-0.6,SUM($M237+$T237+$AA237+$AH237+$AO237+$AV237))</f>
        <v>4</v>
      </c>
      <c r="E237" s="23">
        <f>$N237+$U237+$AB237+$AI237+$AP237+$AW237</f>
        <v>0</v>
      </c>
      <c r="F237" s="24">
        <f>$O237+$V237+$AC237+$AJ237+$AQ237+$AX237</f>
        <v>11</v>
      </c>
      <c r="G237" s="23">
        <f>$P237+$W237+$AD237+$AK237+$AR237+$AY237</f>
        <v>0</v>
      </c>
      <c r="H237" s="23">
        <f>$Q237+X237+AE237+AL237+AS237+AZ237</f>
        <v>0</v>
      </c>
      <c r="I237" s="25" t="s">
        <v>623</v>
      </c>
      <c r="J237" s="22">
        <f>IF(G237&lt;&gt;0,F237/G237,"")</f>
      </c>
      <c r="K237" s="22">
        <f>IF(D237&lt;&gt;0,F237/D237,"")</f>
        <v>2.75</v>
      </c>
      <c r="L237" s="22">
        <f>IF(G237&lt;&gt;0,(INT(D237)*6+(10*(D237-INT(D237))))/G237,"")</f>
      </c>
      <c r="M237" s="26"/>
      <c r="N237" s="26"/>
      <c r="O237" s="26"/>
      <c r="P237" s="26"/>
      <c r="Q237" s="26"/>
      <c r="R237" s="26"/>
      <c r="S237" s="28">
        <f>IF(P237&lt;&gt;0,O237/P237,"")</f>
      </c>
      <c r="T237" s="29"/>
      <c r="U237" s="29"/>
      <c r="V237" s="29"/>
      <c r="W237" s="29"/>
      <c r="X237" s="29"/>
      <c r="Y237" s="29"/>
      <c r="Z237" s="31">
        <f>IF(W237&lt;&gt;0,V237/W237,"")</f>
      </c>
      <c r="AA237" s="32">
        <v>4</v>
      </c>
      <c r="AB237" s="32">
        <v>0</v>
      </c>
      <c r="AC237" s="32">
        <v>11</v>
      </c>
      <c r="AD237" s="33">
        <v>0</v>
      </c>
      <c r="AE237" s="33"/>
      <c r="AF237" s="33" t="s">
        <v>623</v>
      </c>
      <c r="AG237" s="28">
        <f>IF(AD237&lt;&gt;0,AC237/AD237,"")</f>
      </c>
      <c r="AH237" s="34"/>
      <c r="AI237" s="34"/>
      <c r="AJ237" s="34"/>
      <c r="AK237" s="34"/>
      <c r="AL237" s="34"/>
      <c r="AM237" s="34"/>
      <c r="AN237" s="35">
        <f>IF(AK237&lt;&gt;0,AJ237/AK237,"")</f>
      </c>
      <c r="AO237" s="36"/>
      <c r="AP237" s="36"/>
      <c r="AQ237" s="36"/>
      <c r="AR237" s="36"/>
      <c r="AS237" s="36"/>
      <c r="AT237" s="36"/>
      <c r="AU237" s="37">
        <f>IF(AR237&lt;&gt;0,AQ237/AR237,"")</f>
      </c>
      <c r="AV237" s="38"/>
      <c r="AW237" s="38"/>
      <c r="AX237" s="39"/>
      <c r="AY237" s="40"/>
      <c r="AZ237" s="40"/>
      <c r="BA237" s="40"/>
      <c r="BB237" s="39">
        <f>IF(AY237&lt;&gt;0,AX237/AY237,"")</f>
      </c>
      <c r="BC237" s="41"/>
      <c r="BD237" s="41"/>
      <c r="BI237" s="41"/>
      <c r="BN237" s="41"/>
      <c r="BO237" s="43"/>
      <c r="BP237" s="43"/>
      <c r="BQ237" s="43"/>
      <c r="BR237" s="44"/>
      <c r="BS237" s="41"/>
      <c r="BT237" s="45"/>
      <c r="BU237" s="45"/>
      <c r="BV237" s="45"/>
      <c r="BW237" s="45"/>
      <c r="BX237" s="41"/>
      <c r="BY237" s="46"/>
      <c r="BZ237" s="46"/>
      <c r="CA237" s="46"/>
      <c r="CB237" s="19"/>
      <c r="CC237" s="41"/>
      <c r="CD237" s="18"/>
      <c r="CE237" s="47"/>
      <c r="CF237" s="41"/>
      <c r="CJ237" s="41"/>
      <c r="CK237" s="41"/>
      <c r="CL237" s="41"/>
      <c r="CQ237" s="41"/>
      <c r="CV237" s="41"/>
      <c r="CW237" s="43"/>
      <c r="CX237" s="43"/>
      <c r="CY237" s="43"/>
      <c r="CZ237" s="44"/>
      <c r="DA237" s="41"/>
      <c r="DB237" s="45"/>
      <c r="DC237" s="45"/>
      <c r="DD237" s="45"/>
      <c r="DE237" s="45"/>
      <c r="DF237" s="41"/>
      <c r="DG237" s="46"/>
      <c r="DH237" s="46"/>
      <c r="DI237" s="46"/>
      <c r="DJ237" s="19"/>
      <c r="DK237" s="41"/>
      <c r="DL237" s="18"/>
      <c r="DM237" s="47"/>
      <c r="DN237" s="41"/>
      <c r="DR237" s="41"/>
      <c r="DS237" s="41"/>
      <c r="DT237" s="41"/>
      <c r="DY237" s="41"/>
      <c r="ED237" s="41"/>
      <c r="EE237" s="43"/>
      <c r="EF237" s="43"/>
      <c r="EG237" s="43"/>
      <c r="EH237" s="44"/>
      <c r="EI237" s="41"/>
      <c r="EJ237" s="45"/>
      <c r="EK237" s="45"/>
      <c r="EL237" s="45"/>
      <c r="EM237" s="45"/>
      <c r="EN237" s="41"/>
      <c r="EO237" s="46"/>
      <c r="EP237" s="46"/>
      <c r="EQ237" s="46"/>
      <c r="ER237" s="19"/>
      <c r="ES237" s="41"/>
      <c r="ET237" s="18"/>
      <c r="EU237" s="47"/>
      <c r="EV237" s="41"/>
      <c r="EZ237" s="41"/>
      <c r="FA237" s="41"/>
      <c r="FB237" s="41"/>
      <c r="FG237" s="41"/>
      <c r="FL237" s="41"/>
      <c r="FM237" s="43"/>
      <c r="FN237" s="43"/>
      <c r="FO237" s="43"/>
      <c r="FP237" s="44"/>
      <c r="FQ237" s="41"/>
      <c r="FR237" s="45"/>
      <c r="FS237" s="45"/>
      <c r="FT237" s="45"/>
      <c r="FU237" s="45"/>
      <c r="FV237" s="41"/>
      <c r="FW237" s="46"/>
      <c r="FX237" s="46"/>
      <c r="FY237" s="46"/>
      <c r="FZ237" s="19"/>
      <c r="GA237" s="41"/>
      <c r="GB237" s="18"/>
      <c r="GC237" s="47"/>
      <c r="GD237" s="41"/>
      <c r="GH237" s="41"/>
      <c r="GI237" s="41"/>
      <c r="GJ237" s="41"/>
      <c r="GO237" s="41"/>
      <c r="GT237" s="41"/>
      <c r="GU237" s="43"/>
      <c r="GV237" s="43"/>
      <c r="GW237" s="43"/>
      <c r="GX237" s="44"/>
      <c r="GY237" s="41"/>
      <c r="GZ237" s="45"/>
      <c r="HA237" s="45"/>
      <c r="HB237" s="45"/>
      <c r="HC237" s="45"/>
      <c r="HD237" s="41"/>
      <c r="HE237" s="46"/>
      <c r="HF237" s="46"/>
      <c r="HG237" s="46"/>
      <c r="HH237" s="19"/>
      <c r="HI237" s="41"/>
      <c r="HJ237" s="18"/>
      <c r="HK237" s="47"/>
      <c r="HL237" s="41"/>
      <c r="HP237" s="41"/>
      <c r="HQ237" s="41"/>
      <c r="HR237" s="41"/>
      <c r="HW237" s="41"/>
      <c r="IB237" s="41"/>
      <c r="IC237" s="43"/>
      <c r="ID237" s="43"/>
      <c r="IE237" s="43"/>
      <c r="IF237" s="44"/>
      <c r="IG237" s="41"/>
      <c r="IH237" s="45"/>
      <c r="II237" s="45"/>
      <c r="IJ237" s="45"/>
      <c r="IK237" s="45"/>
      <c r="IL237" s="41"/>
      <c r="IM237" s="46"/>
      <c r="IN237" s="46"/>
      <c r="IO237" s="46"/>
      <c r="IP237" s="19"/>
      <c r="IQ237" s="41"/>
      <c r="IR237" s="18"/>
      <c r="IS237" s="47"/>
      <c r="IT237" s="41"/>
    </row>
    <row r="238" spans="1:254" s="42" customFormat="1" ht="12.75">
      <c r="A238" s="20" t="s">
        <v>686</v>
      </c>
      <c r="B238" s="20"/>
      <c r="C238" s="21"/>
      <c r="D238" s="22">
        <f>IF(MOD(SUM($M238+$T238+$AA238+$AH238+$AO238+$AV238),1)&gt;=0.6,INT(SUM($M238+$T238+$AA238+$AH238+$AO238+$AV238))+1+MOD(SUM($M238+$T238+$AA238+$AH238+$AO238+$AV238),1)-0.6,SUM($M238+$T238+$AA238+$AH238+$AO238+$AV238))</f>
        <v>227.6</v>
      </c>
      <c r="E238" s="23">
        <f>$N238+$U238+$AB238+$AI238+$AP238+$AW238</f>
        <v>24</v>
      </c>
      <c r="F238" s="24">
        <f>$O238+$V238+$AC238+$AJ238+$AQ238+$AX238</f>
        <v>872</v>
      </c>
      <c r="G238" s="23">
        <f>$P238+$W238+$AD238+$AK238+$AR238+$AY238</f>
        <v>36</v>
      </c>
      <c r="H238" s="23">
        <f>$Q238+X238+AE238+AL238+AS238+AZ238</f>
        <v>1</v>
      </c>
      <c r="I238" s="25" t="s">
        <v>635</v>
      </c>
      <c r="J238" s="22">
        <f>IF(G238&lt;&gt;0,F238/G238,"")</f>
        <v>24.22222222222222</v>
      </c>
      <c r="K238" s="22">
        <f>IF(D238&lt;&gt;0,F238/D238,"")</f>
        <v>3.8312829525483303</v>
      </c>
      <c r="L238" s="22">
        <f>IF(G238&lt;&gt;0,(INT(D238)*6+(10*(D238-INT(D238))))/G238,"")</f>
        <v>38</v>
      </c>
      <c r="M238" s="26">
        <v>175.5</v>
      </c>
      <c r="N238" s="26">
        <v>19</v>
      </c>
      <c r="O238" s="26">
        <v>684</v>
      </c>
      <c r="P238" s="26">
        <v>19</v>
      </c>
      <c r="Q238" s="26"/>
      <c r="R238" s="65" t="s">
        <v>687</v>
      </c>
      <c r="S238" s="28">
        <f>IF(P238&lt;&gt;0,O238/P238,"")</f>
        <v>36</v>
      </c>
      <c r="T238" s="29">
        <v>36.1</v>
      </c>
      <c r="U238" s="29">
        <v>3</v>
      </c>
      <c r="V238" s="29">
        <v>139</v>
      </c>
      <c r="W238" s="29">
        <v>8</v>
      </c>
      <c r="X238" s="29"/>
      <c r="Y238" s="30" t="s">
        <v>688</v>
      </c>
      <c r="Z238" s="31">
        <f>IF(W238&lt;&gt;0,V238/W238,"")</f>
        <v>17.375</v>
      </c>
      <c r="AA238" s="26">
        <v>16</v>
      </c>
      <c r="AB238" s="26">
        <v>2</v>
      </c>
      <c r="AC238" s="26">
        <v>49</v>
      </c>
      <c r="AD238" s="26">
        <v>9</v>
      </c>
      <c r="AE238" s="26">
        <v>1</v>
      </c>
      <c r="AF238" s="27" t="s">
        <v>635</v>
      </c>
      <c r="AG238" s="28">
        <f>IF(AD238&lt;&gt;0,AC238/AD238,"")</f>
        <v>5.444444444444445</v>
      </c>
      <c r="AH238" s="34"/>
      <c r="AI238" s="34"/>
      <c r="AJ238" s="34"/>
      <c r="AK238" s="34"/>
      <c r="AL238" s="34"/>
      <c r="AM238" s="34"/>
      <c r="AN238" s="35">
        <f>IF(AK238&lt;&gt;0,AJ238/AK238,"")</f>
      </c>
      <c r="AO238" s="36"/>
      <c r="AP238" s="36"/>
      <c r="AQ238" s="36"/>
      <c r="AR238" s="36"/>
      <c r="AS238" s="36"/>
      <c r="AT238" s="36"/>
      <c r="AU238" s="37">
        <f>IF(AR238&lt;&gt;0,AQ238/AR238,"")</f>
      </c>
      <c r="AV238" s="38"/>
      <c r="AW238" s="38"/>
      <c r="AX238" s="39"/>
      <c r="AY238" s="40"/>
      <c r="AZ238" s="40"/>
      <c r="BA238" s="40"/>
      <c r="BB238" s="39">
        <f>IF(AY238&lt;&gt;0,AX238/AY238,"")</f>
      </c>
      <c r="BC238" s="41"/>
      <c r="BD238" s="41"/>
      <c r="BI238" s="41"/>
      <c r="BN238" s="41"/>
      <c r="BO238" s="43"/>
      <c r="BP238" s="43"/>
      <c r="BQ238" s="43"/>
      <c r="BR238" s="44"/>
      <c r="BS238" s="41"/>
      <c r="BT238" s="45"/>
      <c r="BU238" s="45"/>
      <c r="BV238" s="45"/>
      <c r="BW238" s="45"/>
      <c r="BX238" s="41"/>
      <c r="BY238" s="46"/>
      <c r="BZ238" s="46"/>
      <c r="CA238" s="46"/>
      <c r="CB238" s="19"/>
      <c r="CC238" s="41"/>
      <c r="CD238" s="18"/>
      <c r="CE238" s="47"/>
      <c r="CF238" s="41"/>
      <c r="CJ238" s="41"/>
      <c r="CK238" s="41"/>
      <c r="CL238" s="41"/>
      <c r="CQ238" s="41"/>
      <c r="CV238" s="41"/>
      <c r="CW238" s="43"/>
      <c r="CX238" s="43"/>
      <c r="CY238" s="43"/>
      <c r="CZ238" s="44"/>
      <c r="DA238" s="41"/>
      <c r="DB238" s="45"/>
      <c r="DC238" s="45"/>
      <c r="DD238" s="45"/>
      <c r="DE238" s="45"/>
      <c r="DF238" s="41"/>
      <c r="DG238" s="46"/>
      <c r="DH238" s="46"/>
      <c r="DI238" s="46"/>
      <c r="DJ238" s="19"/>
      <c r="DK238" s="41"/>
      <c r="DL238" s="18"/>
      <c r="DM238" s="47"/>
      <c r="DN238" s="41"/>
      <c r="DR238" s="41"/>
      <c r="DS238" s="41"/>
      <c r="DT238" s="41"/>
      <c r="DY238" s="41"/>
      <c r="ED238" s="41"/>
      <c r="EE238" s="43"/>
      <c r="EF238" s="43"/>
      <c r="EG238" s="43"/>
      <c r="EH238" s="44"/>
      <c r="EI238" s="41"/>
      <c r="EJ238" s="45"/>
      <c r="EK238" s="45"/>
      <c r="EL238" s="45"/>
      <c r="EM238" s="45"/>
      <c r="EN238" s="41"/>
      <c r="EO238" s="46"/>
      <c r="EP238" s="46"/>
      <c r="EQ238" s="46"/>
      <c r="ER238" s="19"/>
      <c r="ES238" s="41"/>
      <c r="ET238" s="18"/>
      <c r="EU238" s="47"/>
      <c r="EV238" s="41"/>
      <c r="EZ238" s="41"/>
      <c r="FA238" s="41"/>
      <c r="FB238" s="41"/>
      <c r="FG238" s="41"/>
      <c r="FL238" s="41"/>
      <c r="FM238" s="43"/>
      <c r="FN238" s="43"/>
      <c r="FO238" s="43"/>
      <c r="FP238" s="44"/>
      <c r="FQ238" s="41"/>
      <c r="FR238" s="45"/>
      <c r="FS238" s="45"/>
      <c r="FT238" s="45"/>
      <c r="FU238" s="45"/>
      <c r="FV238" s="41"/>
      <c r="FW238" s="46"/>
      <c r="FX238" s="46"/>
      <c r="FY238" s="46"/>
      <c r="FZ238" s="19"/>
      <c r="GA238" s="41"/>
      <c r="GB238" s="18"/>
      <c r="GC238" s="47"/>
      <c r="GD238" s="41"/>
      <c r="GH238" s="41"/>
      <c r="GI238" s="41"/>
      <c r="GJ238" s="41"/>
      <c r="GO238" s="41"/>
      <c r="GT238" s="41"/>
      <c r="GU238" s="43"/>
      <c r="GV238" s="43"/>
      <c r="GW238" s="43"/>
      <c r="GX238" s="44"/>
      <c r="GY238" s="41"/>
      <c r="GZ238" s="45"/>
      <c r="HA238" s="45"/>
      <c r="HB238" s="45"/>
      <c r="HC238" s="45"/>
      <c r="HD238" s="41"/>
      <c r="HE238" s="46"/>
      <c r="HF238" s="46"/>
      <c r="HG238" s="46"/>
      <c r="HH238" s="19"/>
      <c r="HI238" s="41"/>
      <c r="HJ238" s="18"/>
      <c r="HK238" s="47"/>
      <c r="HL238" s="41"/>
      <c r="HP238" s="41"/>
      <c r="HQ238" s="41"/>
      <c r="HR238" s="41"/>
      <c r="HW238" s="41"/>
      <c r="IB238" s="41"/>
      <c r="IC238" s="43"/>
      <c r="ID238" s="43"/>
      <c r="IE238" s="43"/>
      <c r="IF238" s="44"/>
      <c r="IG238" s="41"/>
      <c r="IH238" s="45"/>
      <c r="II238" s="45"/>
      <c r="IJ238" s="45"/>
      <c r="IK238" s="45"/>
      <c r="IL238" s="41"/>
      <c r="IM238" s="46"/>
      <c r="IN238" s="46"/>
      <c r="IO238" s="46"/>
      <c r="IP238" s="19"/>
      <c r="IQ238" s="41"/>
      <c r="IR238" s="18"/>
      <c r="IS238" s="47"/>
      <c r="IT238" s="41"/>
    </row>
    <row r="239" spans="1:254" s="42" customFormat="1" ht="12.75">
      <c r="A239" s="20" t="s">
        <v>689</v>
      </c>
      <c r="B239" s="20"/>
      <c r="C239" s="21"/>
      <c r="D239" s="22">
        <f>IF(MOD(SUM($M239+$T239+$AA239+$AH239+$AO239+$AV239),1)&gt;=0.6,INT(SUM($M239+$T239+$AA239+$AH239+$AO239+$AV239))+1+MOD(SUM($M239+$T239+$AA239+$AH239+$AO239+$AV239),1)-0.6,SUM($M239+$T239+$AA239+$AH239+$AO239+$AV239))</f>
        <v>47</v>
      </c>
      <c r="E239" s="23">
        <f>$N239+$U239+$AB239+$AI239+$AP239+$AW239</f>
        <v>8</v>
      </c>
      <c r="F239" s="24">
        <f>$O239+$V239+$AC239+$AJ239+$AQ239+$AX239</f>
        <v>120</v>
      </c>
      <c r="G239" s="23">
        <f>$P239+$W239+$AD239+$AK239+$AR239+$AY239</f>
        <v>12</v>
      </c>
      <c r="H239" s="23">
        <f>$Q239+X239+AE239+AL239+AS239+AZ239</f>
        <v>1</v>
      </c>
      <c r="I239" s="25" t="s">
        <v>690</v>
      </c>
      <c r="J239" s="22">
        <f>IF(G239&lt;&gt;0,F239/G239,"")</f>
        <v>10</v>
      </c>
      <c r="K239" s="22">
        <f>IF(D239&lt;&gt;0,F239/D239,"")</f>
        <v>2.5531914893617023</v>
      </c>
      <c r="L239" s="22">
        <f>IF(G239&lt;&gt;0,(INT(D239)*6+(10*(D239-INT(D239))))/G239,"")</f>
        <v>23.5</v>
      </c>
      <c r="M239" s="26"/>
      <c r="N239" s="26"/>
      <c r="O239" s="26"/>
      <c r="P239" s="26"/>
      <c r="Q239" s="26"/>
      <c r="R239" s="26"/>
      <c r="S239" s="28">
        <f>IF(P239&lt;&gt;0,O239/P239,"")</f>
      </c>
      <c r="T239" s="29"/>
      <c r="U239" s="29"/>
      <c r="V239" s="29"/>
      <c r="W239" s="29"/>
      <c r="X239" s="29"/>
      <c r="Y239" s="29"/>
      <c r="Z239" s="31">
        <f>IF(W239&lt;&gt;0,V239/W239,"")</f>
      </c>
      <c r="AA239" s="32"/>
      <c r="AB239" s="32"/>
      <c r="AC239" s="32"/>
      <c r="AD239" s="33"/>
      <c r="AE239" s="33"/>
      <c r="AF239" s="33"/>
      <c r="AG239" s="28">
        <f>IF(AD239&lt;&gt;0,AC239/AD239,"")</f>
      </c>
      <c r="AH239" s="34"/>
      <c r="AI239" s="34"/>
      <c r="AJ239" s="34"/>
      <c r="AK239" s="34"/>
      <c r="AL239" s="34"/>
      <c r="AM239" s="34"/>
      <c r="AN239" s="35">
        <f>IF(AK239&lt;&gt;0,AJ239/AK239,"")</f>
      </c>
      <c r="AO239" s="36">
        <v>47</v>
      </c>
      <c r="AP239" s="36">
        <v>8</v>
      </c>
      <c r="AQ239" s="36">
        <v>120</v>
      </c>
      <c r="AR239" s="36">
        <v>12</v>
      </c>
      <c r="AS239" s="36">
        <v>1</v>
      </c>
      <c r="AT239" s="48" t="s">
        <v>691</v>
      </c>
      <c r="AU239" s="37">
        <f>IF(AR239&lt;&gt;0,AQ239/AR239,"")</f>
        <v>10</v>
      </c>
      <c r="AV239" s="38"/>
      <c r="AW239" s="38"/>
      <c r="AX239" s="39"/>
      <c r="AY239" s="40"/>
      <c r="AZ239" s="40"/>
      <c r="BA239" s="40"/>
      <c r="BB239" s="39">
        <f>IF(AY239&lt;&gt;0,AX239/AY239,"")</f>
      </c>
      <c r="BC239" s="41"/>
      <c r="BD239" s="41"/>
      <c r="BI239" s="41"/>
      <c r="BN239" s="41"/>
      <c r="BO239" s="43"/>
      <c r="BP239" s="43"/>
      <c r="BQ239" s="43"/>
      <c r="BR239" s="44"/>
      <c r="BS239" s="41"/>
      <c r="BT239" s="45"/>
      <c r="BU239" s="45"/>
      <c r="BV239" s="45"/>
      <c r="BW239" s="45"/>
      <c r="BX239" s="41"/>
      <c r="BY239" s="46"/>
      <c r="BZ239" s="46"/>
      <c r="CA239" s="46"/>
      <c r="CB239" s="19"/>
      <c r="CC239" s="41"/>
      <c r="CD239" s="18"/>
      <c r="CE239" s="47"/>
      <c r="CF239" s="41"/>
      <c r="CJ239" s="41"/>
      <c r="CK239" s="41"/>
      <c r="CL239" s="41"/>
      <c r="CQ239" s="41"/>
      <c r="CV239" s="41"/>
      <c r="CW239" s="43"/>
      <c r="CX239" s="43"/>
      <c r="CY239" s="43"/>
      <c r="CZ239" s="44"/>
      <c r="DA239" s="41"/>
      <c r="DB239" s="45"/>
      <c r="DC239" s="45"/>
      <c r="DD239" s="45"/>
      <c r="DE239" s="45"/>
      <c r="DF239" s="41"/>
      <c r="DG239" s="46"/>
      <c r="DH239" s="46"/>
      <c r="DI239" s="46"/>
      <c r="DJ239" s="19"/>
      <c r="DK239" s="41"/>
      <c r="DL239" s="18"/>
      <c r="DM239" s="47"/>
      <c r="DN239" s="41"/>
      <c r="DR239" s="41"/>
      <c r="DS239" s="41"/>
      <c r="DT239" s="41"/>
      <c r="DY239" s="41"/>
      <c r="ED239" s="41"/>
      <c r="EE239" s="43"/>
      <c r="EF239" s="43"/>
      <c r="EG239" s="43"/>
      <c r="EH239" s="44"/>
      <c r="EI239" s="41"/>
      <c r="EJ239" s="45"/>
      <c r="EK239" s="45"/>
      <c r="EL239" s="45"/>
      <c r="EM239" s="45"/>
      <c r="EN239" s="41"/>
      <c r="EO239" s="46"/>
      <c r="EP239" s="46"/>
      <c r="EQ239" s="46"/>
      <c r="ER239" s="19"/>
      <c r="ES239" s="41"/>
      <c r="ET239" s="18"/>
      <c r="EU239" s="47"/>
      <c r="EV239" s="41"/>
      <c r="EZ239" s="41"/>
      <c r="FA239" s="41"/>
      <c r="FB239" s="41"/>
      <c r="FG239" s="41"/>
      <c r="FL239" s="41"/>
      <c r="FM239" s="43"/>
      <c r="FN239" s="43"/>
      <c r="FO239" s="43"/>
      <c r="FP239" s="44"/>
      <c r="FQ239" s="41"/>
      <c r="FR239" s="45"/>
      <c r="FS239" s="45"/>
      <c r="FT239" s="45"/>
      <c r="FU239" s="45"/>
      <c r="FV239" s="41"/>
      <c r="FW239" s="46"/>
      <c r="FX239" s="46"/>
      <c r="FY239" s="46"/>
      <c r="FZ239" s="19"/>
      <c r="GA239" s="41"/>
      <c r="GB239" s="18"/>
      <c r="GC239" s="47"/>
      <c r="GD239" s="41"/>
      <c r="GH239" s="41"/>
      <c r="GI239" s="41"/>
      <c r="GJ239" s="41"/>
      <c r="GO239" s="41"/>
      <c r="GT239" s="41"/>
      <c r="GU239" s="43"/>
      <c r="GV239" s="43"/>
      <c r="GW239" s="43"/>
      <c r="GX239" s="44"/>
      <c r="GY239" s="41"/>
      <c r="GZ239" s="45"/>
      <c r="HA239" s="45"/>
      <c r="HB239" s="45"/>
      <c r="HC239" s="45"/>
      <c r="HD239" s="41"/>
      <c r="HE239" s="46"/>
      <c r="HF239" s="46"/>
      <c r="HG239" s="46"/>
      <c r="HH239" s="19"/>
      <c r="HI239" s="41"/>
      <c r="HJ239" s="18"/>
      <c r="HK239" s="47"/>
      <c r="HL239" s="41"/>
      <c r="HP239" s="41"/>
      <c r="HQ239" s="41"/>
      <c r="HR239" s="41"/>
      <c r="HW239" s="41"/>
      <c r="IB239" s="41"/>
      <c r="IC239" s="43"/>
      <c r="ID239" s="43"/>
      <c r="IE239" s="43"/>
      <c r="IF239" s="44"/>
      <c r="IG239" s="41"/>
      <c r="IH239" s="45"/>
      <c r="II239" s="45"/>
      <c r="IJ239" s="45"/>
      <c r="IK239" s="45"/>
      <c r="IL239" s="41"/>
      <c r="IM239" s="46"/>
      <c r="IN239" s="46"/>
      <c r="IO239" s="46"/>
      <c r="IP239" s="19"/>
      <c r="IQ239" s="41"/>
      <c r="IR239" s="18"/>
      <c r="IS239" s="47"/>
      <c r="IT239" s="41"/>
    </row>
    <row r="240" spans="1:254" s="42" customFormat="1" ht="12.75">
      <c r="A240" s="20" t="s">
        <v>692</v>
      </c>
      <c r="B240" s="20"/>
      <c r="C240" s="21"/>
      <c r="D240" s="22">
        <f>IF(MOD(SUM($M240+$T240+$AA240+$AH240+$AO240+$AV240),1)&gt;=0.6,INT(SUM($M240+$T240+$AA240+$AH240+$AO240+$AV240))+1+MOD(SUM($M240+$T240+$AA240+$AH240+$AO240+$AV240),1)-0.6,SUM($M240+$T240+$AA240+$AH240+$AO240+$AV240))</f>
        <v>157.5</v>
      </c>
      <c r="E240" s="23">
        <f>$N240+$U240+$AB240+$AI240+$AP240+$AW240</f>
        <v>15</v>
      </c>
      <c r="F240" s="24">
        <f>$O240+$V240+$AC240+$AJ240+$AQ240+$AX240</f>
        <v>656</v>
      </c>
      <c r="G240" s="23">
        <f>$P240+$W240+$AD240+$AK240+$AR240+$AY240</f>
        <v>33</v>
      </c>
      <c r="H240" s="23">
        <f>$Q240+X240+AE240+AL240+AS240+AZ240</f>
        <v>1</v>
      </c>
      <c r="I240" s="25" t="s">
        <v>693</v>
      </c>
      <c r="J240" s="22">
        <f>IF(G240&lt;&gt;0,F240/G240,"")</f>
        <v>19.87878787878788</v>
      </c>
      <c r="K240" s="22">
        <f>IF(D240&lt;&gt;0,F240/D240,"")</f>
        <v>4.165079365079365</v>
      </c>
      <c r="L240" s="22">
        <f>IF(G240&lt;&gt;0,(INT(D240)*6+(10*(D240-INT(D240))))/G240,"")</f>
        <v>28.696969696969695</v>
      </c>
      <c r="M240" s="26"/>
      <c r="N240" s="26"/>
      <c r="O240" s="26"/>
      <c r="P240" s="26"/>
      <c r="Q240" s="26"/>
      <c r="R240" s="26"/>
      <c r="S240" s="28">
        <f>IF(P240&lt;&gt;0,O240/P240,"")</f>
      </c>
      <c r="T240" s="29"/>
      <c r="U240" s="29"/>
      <c r="V240" s="29"/>
      <c r="W240" s="29"/>
      <c r="X240" s="29"/>
      <c r="Y240" s="29"/>
      <c r="Z240" s="31">
        <f>IF(W240&lt;&gt;0,V240/W240,"")</f>
      </c>
      <c r="AA240" s="32">
        <v>114.5</v>
      </c>
      <c r="AB240" s="32">
        <v>12</v>
      </c>
      <c r="AC240" s="32">
        <v>495</v>
      </c>
      <c r="AD240" s="33">
        <v>25</v>
      </c>
      <c r="AE240" s="33"/>
      <c r="AF240" s="33" t="s">
        <v>694</v>
      </c>
      <c r="AG240" s="28">
        <f>IF(AD240&lt;&gt;0,AC240/AD240,"")</f>
        <v>19.8</v>
      </c>
      <c r="AH240" s="34">
        <v>43</v>
      </c>
      <c r="AI240" s="34">
        <v>3</v>
      </c>
      <c r="AJ240" s="34">
        <v>161</v>
      </c>
      <c r="AK240" s="34">
        <v>8</v>
      </c>
      <c r="AL240" s="34">
        <v>1</v>
      </c>
      <c r="AM240" s="34" t="s">
        <v>693</v>
      </c>
      <c r="AN240" s="35">
        <f>IF(AK240&lt;&gt;0,AJ240/AK240,"")</f>
        <v>20.125</v>
      </c>
      <c r="AO240" s="36"/>
      <c r="AP240" s="36"/>
      <c r="AQ240" s="36"/>
      <c r="AR240" s="36"/>
      <c r="AS240" s="36"/>
      <c r="AT240" s="36"/>
      <c r="AU240" s="37">
        <f>IF(AR240&lt;&gt;0,AQ240/AR240,"")</f>
      </c>
      <c r="AV240" s="38"/>
      <c r="AW240" s="38"/>
      <c r="AX240" s="39"/>
      <c r="AY240" s="40"/>
      <c r="AZ240" s="40"/>
      <c r="BA240" s="40"/>
      <c r="BB240" s="39">
        <f>IF(AY240&lt;&gt;0,AX240/AY240,"")</f>
      </c>
      <c r="BC240" s="41"/>
      <c r="BD240" s="41"/>
      <c r="BI240" s="41"/>
      <c r="BN240" s="41"/>
      <c r="BO240" s="43"/>
      <c r="BP240" s="43"/>
      <c r="BQ240" s="43"/>
      <c r="BR240" s="44"/>
      <c r="BS240" s="41"/>
      <c r="BT240" s="45"/>
      <c r="BU240" s="45"/>
      <c r="BV240" s="45"/>
      <c r="BW240" s="45"/>
      <c r="BX240" s="41"/>
      <c r="BY240" s="46"/>
      <c r="BZ240" s="46"/>
      <c r="CA240" s="46"/>
      <c r="CB240" s="19"/>
      <c r="CC240" s="41"/>
      <c r="CD240" s="18"/>
      <c r="CE240" s="47"/>
      <c r="CF240" s="41"/>
      <c r="CJ240" s="41"/>
      <c r="CK240" s="41"/>
      <c r="CL240" s="41"/>
      <c r="CQ240" s="41"/>
      <c r="CV240" s="41"/>
      <c r="CW240" s="43"/>
      <c r="CX240" s="43"/>
      <c r="CY240" s="43"/>
      <c r="CZ240" s="44"/>
      <c r="DA240" s="41"/>
      <c r="DB240" s="45"/>
      <c r="DC240" s="45"/>
      <c r="DD240" s="45"/>
      <c r="DE240" s="45"/>
      <c r="DF240" s="41"/>
      <c r="DG240" s="46"/>
      <c r="DH240" s="46"/>
      <c r="DI240" s="46"/>
      <c r="DJ240" s="19"/>
      <c r="DK240" s="41"/>
      <c r="DL240" s="18"/>
      <c r="DM240" s="47"/>
      <c r="DN240" s="41"/>
      <c r="DR240" s="41"/>
      <c r="DS240" s="41"/>
      <c r="DT240" s="41"/>
      <c r="DY240" s="41"/>
      <c r="ED240" s="41"/>
      <c r="EE240" s="43"/>
      <c r="EF240" s="43"/>
      <c r="EG240" s="43"/>
      <c r="EH240" s="44"/>
      <c r="EI240" s="41"/>
      <c r="EJ240" s="45"/>
      <c r="EK240" s="45"/>
      <c r="EL240" s="45"/>
      <c r="EM240" s="45"/>
      <c r="EN240" s="41"/>
      <c r="EO240" s="46"/>
      <c r="EP240" s="46"/>
      <c r="EQ240" s="46"/>
      <c r="ER240" s="19"/>
      <c r="ES240" s="41"/>
      <c r="ET240" s="18"/>
      <c r="EU240" s="47"/>
      <c r="EV240" s="41"/>
      <c r="EZ240" s="41"/>
      <c r="FA240" s="41"/>
      <c r="FB240" s="41"/>
      <c r="FG240" s="41"/>
      <c r="FL240" s="41"/>
      <c r="FM240" s="43"/>
      <c r="FN240" s="43"/>
      <c r="FO240" s="43"/>
      <c r="FP240" s="44"/>
      <c r="FQ240" s="41"/>
      <c r="FR240" s="45"/>
      <c r="FS240" s="45"/>
      <c r="FT240" s="45"/>
      <c r="FU240" s="45"/>
      <c r="FV240" s="41"/>
      <c r="FW240" s="46"/>
      <c r="FX240" s="46"/>
      <c r="FY240" s="46"/>
      <c r="FZ240" s="19"/>
      <c r="GA240" s="41"/>
      <c r="GB240" s="18"/>
      <c r="GC240" s="47"/>
      <c r="GD240" s="41"/>
      <c r="GH240" s="41"/>
      <c r="GI240" s="41"/>
      <c r="GJ240" s="41"/>
      <c r="GO240" s="41"/>
      <c r="GT240" s="41"/>
      <c r="GU240" s="43"/>
      <c r="GV240" s="43"/>
      <c r="GW240" s="43"/>
      <c r="GX240" s="44"/>
      <c r="GY240" s="41"/>
      <c r="GZ240" s="45"/>
      <c r="HA240" s="45"/>
      <c r="HB240" s="45"/>
      <c r="HC240" s="45"/>
      <c r="HD240" s="41"/>
      <c r="HE240" s="46"/>
      <c r="HF240" s="46"/>
      <c r="HG240" s="46"/>
      <c r="HH240" s="19"/>
      <c r="HI240" s="41"/>
      <c r="HJ240" s="18"/>
      <c r="HK240" s="47"/>
      <c r="HL240" s="41"/>
      <c r="HP240" s="41"/>
      <c r="HQ240" s="41"/>
      <c r="HR240" s="41"/>
      <c r="HW240" s="41"/>
      <c r="IB240" s="41"/>
      <c r="IC240" s="43"/>
      <c r="ID240" s="43"/>
      <c r="IE240" s="43"/>
      <c r="IF240" s="44"/>
      <c r="IG240" s="41"/>
      <c r="IH240" s="45"/>
      <c r="II240" s="45"/>
      <c r="IJ240" s="45"/>
      <c r="IK240" s="45"/>
      <c r="IL240" s="41"/>
      <c r="IM240" s="46"/>
      <c r="IN240" s="46"/>
      <c r="IO240" s="46"/>
      <c r="IP240" s="19"/>
      <c r="IQ240" s="41"/>
      <c r="IR240" s="18"/>
      <c r="IS240" s="47"/>
      <c r="IT240" s="41"/>
    </row>
    <row r="241" spans="1:254" s="42" customFormat="1" ht="12.75">
      <c r="A241" s="20" t="s">
        <v>695</v>
      </c>
      <c r="B241" s="20"/>
      <c r="C241" s="21"/>
      <c r="D241" s="22">
        <f>IF(MOD(SUM($M241+$T241+$AA241+$AH241+$AO241+$AV241),1)&gt;=0.6,INT(SUM($M241+$T241+$AA241+$AH241+$AO241+$AV241))+1+MOD(SUM($M241+$T241+$AA241+$AH241+$AO241+$AV241),1)-0.6,SUM($M241+$T241+$AA241+$AH241+$AO241+$AV241))</f>
        <v>12</v>
      </c>
      <c r="E241" s="23">
        <f>$N241+$U241+$AB241+$AI241+$AP241+$AW241</f>
        <v>4</v>
      </c>
      <c r="F241" s="24">
        <f>$O241+$V241+$AC241+$AJ241+$AQ241+$AX241</f>
        <v>30</v>
      </c>
      <c r="G241" s="23">
        <f>$P241+$W241+$AD241+$AK241+$AR241+$AY241</f>
        <v>2</v>
      </c>
      <c r="H241" s="23">
        <f>$Q241+X241+AE241+AL241+AS241+AZ241</f>
        <v>0</v>
      </c>
      <c r="I241" s="25" t="s">
        <v>696</v>
      </c>
      <c r="J241" s="22">
        <f>IF(G241&lt;&gt;0,F241/G241,"")</f>
        <v>15</v>
      </c>
      <c r="K241" s="22">
        <f>IF(D241&lt;&gt;0,F241/D241,"")</f>
        <v>2.5</v>
      </c>
      <c r="L241" s="22">
        <f>IF(G241&lt;&gt;0,(INT(D241)*6+(10*(D241-INT(D241))))/G241,"")</f>
        <v>36</v>
      </c>
      <c r="M241" s="26">
        <v>12</v>
      </c>
      <c r="N241" s="26">
        <v>4</v>
      </c>
      <c r="O241" s="26">
        <v>30</v>
      </c>
      <c r="P241" s="26">
        <v>2</v>
      </c>
      <c r="Q241" s="26"/>
      <c r="R241" s="27" t="s">
        <v>696</v>
      </c>
      <c r="S241" s="28">
        <f>IF(P241&lt;&gt;0,O241/P241,"")</f>
        <v>15</v>
      </c>
      <c r="T241" s="29"/>
      <c r="U241" s="29"/>
      <c r="V241" s="29"/>
      <c r="W241" s="29"/>
      <c r="X241" s="29"/>
      <c r="Y241" s="29"/>
      <c r="Z241" s="31">
        <f>IF(W241&lt;&gt;0,V241/W241,"")</f>
      </c>
      <c r="AA241" s="32"/>
      <c r="AB241" s="32"/>
      <c r="AC241" s="32"/>
      <c r="AD241" s="33"/>
      <c r="AE241" s="33"/>
      <c r="AF241" s="33"/>
      <c r="AG241" s="28">
        <f>IF(AD241&lt;&gt;0,AC241/AD241,"")</f>
      </c>
      <c r="AH241" s="34"/>
      <c r="AI241" s="34"/>
      <c r="AJ241" s="34"/>
      <c r="AK241" s="34"/>
      <c r="AL241" s="34"/>
      <c r="AM241" s="34"/>
      <c r="AN241" s="35">
        <f>IF(AK241&lt;&gt;0,AJ241/AK241,"")</f>
      </c>
      <c r="AO241" s="36"/>
      <c r="AP241" s="36"/>
      <c r="AQ241" s="36"/>
      <c r="AR241" s="36"/>
      <c r="AS241" s="36"/>
      <c r="AT241" s="36"/>
      <c r="AU241" s="37">
        <f>IF(AR241&lt;&gt;0,AQ241/AR241,"")</f>
      </c>
      <c r="AV241" s="38"/>
      <c r="AW241" s="38"/>
      <c r="AX241" s="39"/>
      <c r="AY241" s="40"/>
      <c r="AZ241" s="40"/>
      <c r="BA241" s="40"/>
      <c r="BB241" s="39">
        <f>IF(AY241&lt;&gt;0,AX241/AY241,"")</f>
      </c>
      <c r="BC241" s="41"/>
      <c r="BD241" s="41"/>
      <c r="BI241" s="41"/>
      <c r="BN241" s="41"/>
      <c r="BO241" s="43"/>
      <c r="BP241" s="43"/>
      <c r="BQ241" s="43"/>
      <c r="BR241" s="44"/>
      <c r="BS241" s="41"/>
      <c r="BT241" s="45"/>
      <c r="BU241" s="45"/>
      <c r="BV241" s="45"/>
      <c r="BW241" s="45"/>
      <c r="BX241" s="41"/>
      <c r="BY241" s="46"/>
      <c r="BZ241" s="46"/>
      <c r="CA241" s="46"/>
      <c r="CB241" s="19"/>
      <c r="CC241" s="41"/>
      <c r="CD241" s="18"/>
      <c r="CE241" s="47"/>
      <c r="CF241" s="41"/>
      <c r="CJ241" s="41"/>
      <c r="CK241" s="41"/>
      <c r="CL241" s="41"/>
      <c r="CQ241" s="41"/>
      <c r="CV241" s="41"/>
      <c r="CW241" s="43"/>
      <c r="CX241" s="43"/>
      <c r="CY241" s="43"/>
      <c r="CZ241" s="44"/>
      <c r="DA241" s="41"/>
      <c r="DB241" s="45"/>
      <c r="DC241" s="45"/>
      <c r="DD241" s="45"/>
      <c r="DE241" s="45"/>
      <c r="DF241" s="41"/>
      <c r="DG241" s="46"/>
      <c r="DH241" s="46"/>
      <c r="DI241" s="46"/>
      <c r="DJ241" s="19"/>
      <c r="DK241" s="41"/>
      <c r="DL241" s="18"/>
      <c r="DM241" s="47"/>
      <c r="DN241" s="41"/>
      <c r="DR241" s="41"/>
      <c r="DS241" s="41"/>
      <c r="DT241" s="41"/>
      <c r="DY241" s="41"/>
      <c r="ED241" s="41"/>
      <c r="EE241" s="43"/>
      <c r="EF241" s="43"/>
      <c r="EG241" s="43"/>
      <c r="EH241" s="44"/>
      <c r="EI241" s="41"/>
      <c r="EJ241" s="45"/>
      <c r="EK241" s="45"/>
      <c r="EL241" s="45"/>
      <c r="EM241" s="45"/>
      <c r="EN241" s="41"/>
      <c r="EO241" s="46"/>
      <c r="EP241" s="46"/>
      <c r="EQ241" s="46"/>
      <c r="ER241" s="19"/>
      <c r="ES241" s="41"/>
      <c r="ET241" s="18"/>
      <c r="EU241" s="47"/>
      <c r="EV241" s="41"/>
      <c r="EZ241" s="41"/>
      <c r="FA241" s="41"/>
      <c r="FB241" s="41"/>
      <c r="FG241" s="41"/>
      <c r="FL241" s="41"/>
      <c r="FM241" s="43"/>
      <c r="FN241" s="43"/>
      <c r="FO241" s="43"/>
      <c r="FP241" s="44"/>
      <c r="FQ241" s="41"/>
      <c r="FR241" s="45"/>
      <c r="FS241" s="45"/>
      <c r="FT241" s="45"/>
      <c r="FU241" s="45"/>
      <c r="FV241" s="41"/>
      <c r="FW241" s="46"/>
      <c r="FX241" s="46"/>
      <c r="FY241" s="46"/>
      <c r="FZ241" s="19"/>
      <c r="GA241" s="41"/>
      <c r="GB241" s="18"/>
      <c r="GC241" s="47"/>
      <c r="GD241" s="41"/>
      <c r="GH241" s="41"/>
      <c r="GI241" s="41"/>
      <c r="GJ241" s="41"/>
      <c r="GO241" s="41"/>
      <c r="GT241" s="41"/>
      <c r="GU241" s="43"/>
      <c r="GV241" s="43"/>
      <c r="GW241" s="43"/>
      <c r="GX241" s="44"/>
      <c r="GY241" s="41"/>
      <c r="GZ241" s="45"/>
      <c r="HA241" s="45"/>
      <c r="HB241" s="45"/>
      <c r="HC241" s="45"/>
      <c r="HD241" s="41"/>
      <c r="HE241" s="46"/>
      <c r="HF241" s="46"/>
      <c r="HG241" s="46"/>
      <c r="HH241" s="19"/>
      <c r="HI241" s="41"/>
      <c r="HJ241" s="18"/>
      <c r="HK241" s="47"/>
      <c r="HL241" s="41"/>
      <c r="HP241" s="41"/>
      <c r="HQ241" s="41"/>
      <c r="HR241" s="41"/>
      <c r="HW241" s="41"/>
      <c r="IB241" s="41"/>
      <c r="IC241" s="43"/>
      <c r="ID241" s="43"/>
      <c r="IE241" s="43"/>
      <c r="IF241" s="44"/>
      <c r="IG241" s="41"/>
      <c r="IH241" s="45"/>
      <c r="II241" s="45"/>
      <c r="IJ241" s="45"/>
      <c r="IK241" s="45"/>
      <c r="IL241" s="41"/>
      <c r="IM241" s="46"/>
      <c r="IN241" s="46"/>
      <c r="IO241" s="46"/>
      <c r="IP241" s="19"/>
      <c r="IQ241" s="41"/>
      <c r="IR241" s="18"/>
      <c r="IS241" s="47"/>
      <c r="IT241" s="41"/>
    </row>
    <row r="242" spans="1:254" s="42" customFormat="1" ht="12.75">
      <c r="A242" s="20" t="s">
        <v>697</v>
      </c>
      <c r="B242" s="20"/>
      <c r="C242" s="21"/>
      <c r="D242" s="22">
        <f>IF(MOD(SUM($M242+$T242+$AA242+$AH242+$AO242+$AV242),1)&gt;=0.6,INT(SUM($M242+$T242+$AA242+$AH242+$AO242+$AV242))+1+MOD(SUM($M242+$T242+$AA242+$AH242+$AO242+$AV242),1)-0.6,SUM($M242+$T242+$AA242+$AH242+$AO242+$AV242))</f>
        <v>685</v>
      </c>
      <c r="E242" s="23">
        <f>$N242+$U242+$AB242+$AI242+$AP242+$AW242</f>
        <v>102</v>
      </c>
      <c r="F242" s="24">
        <f>$O242+$V242+$AC242+$AJ242+$AQ242+$AX242</f>
        <v>2733</v>
      </c>
      <c r="G242" s="23">
        <f>$P242+$W242+$AD242+$AK242+$AR242+$AY242</f>
        <v>147</v>
      </c>
      <c r="H242" s="23">
        <f>$Q242+X242+AE242+AL242+AS242+AZ242</f>
        <v>6</v>
      </c>
      <c r="I242" s="25" t="s">
        <v>698</v>
      </c>
      <c r="J242" s="22">
        <f>IF(G242&lt;&gt;0,F242/G242,"")</f>
        <v>18.591836734693878</v>
      </c>
      <c r="K242" s="22">
        <f>IF(D242&lt;&gt;0,F242/D242,"")</f>
        <v>3.98978102189781</v>
      </c>
      <c r="L242" s="22">
        <f>IF(G242&lt;&gt;0,(INT(D242)*6+(10*(D242-INT(D242))))/G242,"")</f>
        <v>27.959183673469386</v>
      </c>
      <c r="M242" s="26">
        <v>62.4</v>
      </c>
      <c r="N242" s="26">
        <v>6</v>
      </c>
      <c r="O242" s="26">
        <v>294</v>
      </c>
      <c r="P242" s="26">
        <v>10</v>
      </c>
      <c r="Q242" s="26"/>
      <c r="R242" s="27" t="s">
        <v>699</v>
      </c>
      <c r="S242" s="28">
        <f>IF(P242&lt;&gt;0,O242/P242,"")</f>
        <v>29.4</v>
      </c>
      <c r="T242" s="29">
        <v>229.2</v>
      </c>
      <c r="U242" s="29">
        <v>25</v>
      </c>
      <c r="V242" s="29">
        <v>1009</v>
      </c>
      <c r="W242" s="29">
        <f>38+3</f>
        <v>41</v>
      </c>
      <c r="X242" s="29">
        <v>1</v>
      </c>
      <c r="Y242" s="30" t="s">
        <v>698</v>
      </c>
      <c r="Z242" s="31">
        <f>IF(W242&lt;&gt;0,V242/W242,"")</f>
        <v>24.609756097560975</v>
      </c>
      <c r="AA242" s="32">
        <v>298.1</v>
      </c>
      <c r="AB242" s="32">
        <f>(40+1+2+3)+1</f>
        <v>47</v>
      </c>
      <c r="AC242" s="32">
        <v>1129</v>
      </c>
      <c r="AD242" s="33">
        <v>71</v>
      </c>
      <c r="AE242" s="33">
        <v>4</v>
      </c>
      <c r="AF242" s="33" t="s">
        <v>700</v>
      </c>
      <c r="AG242" s="28">
        <f>IF(AD242&lt;&gt;0,AC242/AD242,"")</f>
        <v>15.901408450704226</v>
      </c>
      <c r="AH242" s="34">
        <v>75.3</v>
      </c>
      <c r="AI242" s="34">
        <v>17</v>
      </c>
      <c r="AJ242" s="34">
        <v>255</v>
      </c>
      <c r="AK242" s="34">
        <v>19</v>
      </c>
      <c r="AL242" s="34">
        <v>1</v>
      </c>
      <c r="AM242" s="34" t="s">
        <v>701</v>
      </c>
      <c r="AN242" s="35">
        <f>IF(AK242&lt;&gt;0,AJ242/AK242,"")</f>
        <v>13.421052631578947</v>
      </c>
      <c r="AO242" s="36">
        <v>20</v>
      </c>
      <c r="AP242" s="36">
        <v>7</v>
      </c>
      <c r="AQ242" s="36">
        <v>46</v>
      </c>
      <c r="AR242" s="36">
        <v>6</v>
      </c>
      <c r="AS242" s="36"/>
      <c r="AT242" s="48" t="s">
        <v>702</v>
      </c>
      <c r="AU242" s="37">
        <f>IF(AR242&lt;&gt;0,AQ242/AR242,"")</f>
        <v>7.666666666666667</v>
      </c>
      <c r="AV242" s="38"/>
      <c r="AW242" s="38"/>
      <c r="AX242" s="39"/>
      <c r="AY242" s="40"/>
      <c r="AZ242" s="40"/>
      <c r="BA242" s="40"/>
      <c r="BB242" s="39">
        <f>IF(AY242&lt;&gt;0,AX242/AY242,"")</f>
      </c>
      <c r="BC242" s="41"/>
      <c r="BD242" s="41"/>
      <c r="BI242" s="41"/>
      <c r="BN242" s="41"/>
      <c r="BO242" s="43"/>
      <c r="BP242" s="43"/>
      <c r="BQ242" s="43"/>
      <c r="BR242" s="44"/>
      <c r="BS242" s="41"/>
      <c r="BT242" s="45"/>
      <c r="BU242" s="45"/>
      <c r="BV242" s="45"/>
      <c r="BW242" s="45"/>
      <c r="BX242" s="41"/>
      <c r="BY242" s="46"/>
      <c r="BZ242" s="46"/>
      <c r="CA242" s="46"/>
      <c r="CB242" s="19"/>
      <c r="CC242" s="41"/>
      <c r="CD242" s="18"/>
      <c r="CE242" s="47"/>
      <c r="CF242" s="41"/>
      <c r="CJ242" s="41"/>
      <c r="CK242" s="41"/>
      <c r="CL242" s="41"/>
      <c r="CQ242" s="41"/>
      <c r="CV242" s="41"/>
      <c r="CW242" s="43"/>
      <c r="CX242" s="43"/>
      <c r="CY242" s="43"/>
      <c r="CZ242" s="44"/>
      <c r="DA242" s="41"/>
      <c r="DB242" s="45"/>
      <c r="DC242" s="45"/>
      <c r="DD242" s="45"/>
      <c r="DE242" s="45"/>
      <c r="DF242" s="41"/>
      <c r="DG242" s="46"/>
      <c r="DH242" s="46"/>
      <c r="DI242" s="46"/>
      <c r="DJ242" s="19"/>
      <c r="DK242" s="41"/>
      <c r="DL242" s="18"/>
      <c r="DM242" s="47"/>
      <c r="DN242" s="41"/>
      <c r="DR242" s="41"/>
      <c r="DS242" s="41"/>
      <c r="DT242" s="41"/>
      <c r="DY242" s="41"/>
      <c r="ED242" s="41"/>
      <c r="EE242" s="43"/>
      <c r="EF242" s="43"/>
      <c r="EG242" s="43"/>
      <c r="EH242" s="44"/>
      <c r="EI242" s="41"/>
      <c r="EJ242" s="45"/>
      <c r="EK242" s="45"/>
      <c r="EL242" s="45"/>
      <c r="EM242" s="45"/>
      <c r="EN242" s="41"/>
      <c r="EO242" s="46"/>
      <c r="EP242" s="46"/>
      <c r="EQ242" s="46"/>
      <c r="ER242" s="19"/>
      <c r="ES242" s="41"/>
      <c r="ET242" s="18"/>
      <c r="EU242" s="47"/>
      <c r="EV242" s="41"/>
      <c r="EZ242" s="41"/>
      <c r="FA242" s="41"/>
      <c r="FB242" s="41"/>
      <c r="FG242" s="41"/>
      <c r="FL242" s="41"/>
      <c r="FM242" s="43"/>
      <c r="FN242" s="43"/>
      <c r="FO242" s="43"/>
      <c r="FP242" s="44"/>
      <c r="FQ242" s="41"/>
      <c r="FR242" s="45"/>
      <c r="FS242" s="45"/>
      <c r="FT242" s="45"/>
      <c r="FU242" s="45"/>
      <c r="FV242" s="41"/>
      <c r="FW242" s="46"/>
      <c r="FX242" s="46"/>
      <c r="FY242" s="46"/>
      <c r="FZ242" s="19"/>
      <c r="GA242" s="41"/>
      <c r="GB242" s="18"/>
      <c r="GC242" s="47"/>
      <c r="GD242" s="41"/>
      <c r="GH242" s="41"/>
      <c r="GI242" s="41"/>
      <c r="GJ242" s="41"/>
      <c r="GO242" s="41"/>
      <c r="GT242" s="41"/>
      <c r="GU242" s="43"/>
      <c r="GV242" s="43"/>
      <c r="GW242" s="43"/>
      <c r="GX242" s="44"/>
      <c r="GY242" s="41"/>
      <c r="GZ242" s="45"/>
      <c r="HA242" s="45"/>
      <c r="HB242" s="45"/>
      <c r="HC242" s="45"/>
      <c r="HD242" s="41"/>
      <c r="HE242" s="46"/>
      <c r="HF242" s="46"/>
      <c r="HG242" s="46"/>
      <c r="HH242" s="19"/>
      <c r="HI242" s="41"/>
      <c r="HJ242" s="18"/>
      <c r="HK242" s="47"/>
      <c r="HL242" s="41"/>
      <c r="HP242" s="41"/>
      <c r="HQ242" s="41"/>
      <c r="HR242" s="41"/>
      <c r="HW242" s="41"/>
      <c r="IB242" s="41"/>
      <c r="IC242" s="43"/>
      <c r="ID242" s="43"/>
      <c r="IE242" s="43"/>
      <c r="IF242" s="44"/>
      <c r="IG242" s="41"/>
      <c r="IH242" s="45"/>
      <c r="II242" s="45"/>
      <c r="IJ242" s="45"/>
      <c r="IK242" s="45"/>
      <c r="IL242" s="41"/>
      <c r="IM242" s="46"/>
      <c r="IN242" s="46"/>
      <c r="IO242" s="46"/>
      <c r="IP242" s="19"/>
      <c r="IQ242" s="41"/>
      <c r="IR242" s="18"/>
      <c r="IS242" s="47"/>
      <c r="IT242" s="41"/>
    </row>
    <row r="243" spans="1:254" s="42" customFormat="1" ht="12.75">
      <c r="A243" s="20" t="s">
        <v>703</v>
      </c>
      <c r="B243" s="20"/>
      <c r="C243" s="21"/>
      <c r="D243" s="22">
        <f>IF(MOD(SUM($M243+$T243+$AA243+$AH243+$AO243+$AV243),1)&gt;=0.6,INT(SUM($M243+$T243+$AA243+$AH243+$AO243+$AV243))+1+MOD(SUM($M243+$T243+$AA243+$AH243+$AO243+$AV243),1)-0.6,SUM($M243+$T243+$AA243+$AH243+$AO243+$AV243))</f>
        <v>122.1</v>
      </c>
      <c r="E243" s="23">
        <f>$N243+$U243+$AB243+$AI243+$AP243+$AW243</f>
        <v>29</v>
      </c>
      <c r="F243" s="24">
        <f>$O243+$V243+$AC243+$AJ243+$AQ243+$AX243</f>
        <v>1194</v>
      </c>
      <c r="G243" s="23">
        <f>$P243+$W243+$AD243+$AK243+$AR243+$AY243</f>
        <v>61</v>
      </c>
      <c r="H243" s="23">
        <f>$Q243+X243+AE243+AL243+AS243+AZ243</f>
        <v>0</v>
      </c>
      <c r="I243" s="25" t="s">
        <v>704</v>
      </c>
      <c r="J243" s="22">
        <f>IF(G243&lt;&gt;0,F243/G243,"")</f>
        <v>19.57377049180328</v>
      </c>
      <c r="K243" s="22">
        <f>IF(D243&lt;&gt;0,F243/D243,"")</f>
        <v>9.77886977886978</v>
      </c>
      <c r="L243" s="22">
        <f>IF(G243&lt;&gt;0,(INT(D243)*6+(10*(D243-INT(D243))))/G243,"")</f>
        <v>12.01639344262295</v>
      </c>
      <c r="M243" s="26"/>
      <c r="N243" s="26"/>
      <c r="O243" s="26"/>
      <c r="P243" s="26"/>
      <c r="Q243" s="26"/>
      <c r="R243" s="26"/>
      <c r="S243" s="28">
        <f>IF(P243&lt;&gt;0,O243/P243,"")</f>
      </c>
      <c r="T243" s="29">
        <v>5</v>
      </c>
      <c r="U243" s="29">
        <v>0</v>
      </c>
      <c r="V243" s="29">
        <v>41</v>
      </c>
      <c r="W243" s="29">
        <v>0</v>
      </c>
      <c r="X243" s="29"/>
      <c r="Y243" s="30" t="s">
        <v>672</v>
      </c>
      <c r="Z243" s="31">
        <f>IF(W243&lt;&gt;0,V243/W243,"")</f>
      </c>
      <c r="AA243" s="32">
        <v>105.1</v>
      </c>
      <c r="AB243" s="32">
        <v>9</v>
      </c>
      <c r="AC243" s="32">
        <v>414</v>
      </c>
      <c r="AD243" s="33">
        <v>30</v>
      </c>
      <c r="AE243" s="33"/>
      <c r="AF243" s="33" t="s">
        <v>705</v>
      </c>
      <c r="AG243" s="28">
        <f>IF(AD243&lt;&gt;0,AC243/AD243,"")</f>
        <v>13.8</v>
      </c>
      <c r="AH243" s="72">
        <v>0</v>
      </c>
      <c r="AI243" s="72">
        <v>19</v>
      </c>
      <c r="AJ243" s="72">
        <v>702</v>
      </c>
      <c r="AK243" s="72">
        <v>30</v>
      </c>
      <c r="AL243" s="72"/>
      <c r="AM243" s="72" t="s">
        <v>704</v>
      </c>
      <c r="AN243" s="35">
        <f>IF(AK243&lt;&gt;0,AJ243/AK243,"")</f>
        <v>23.4</v>
      </c>
      <c r="AO243" s="36">
        <v>12</v>
      </c>
      <c r="AP243" s="36">
        <v>1</v>
      </c>
      <c r="AQ243" s="36">
        <v>37</v>
      </c>
      <c r="AR243" s="36">
        <v>1</v>
      </c>
      <c r="AS243" s="36"/>
      <c r="AT243" s="48" t="s">
        <v>706</v>
      </c>
      <c r="AU243" s="37">
        <f>IF(AR243&lt;&gt;0,AQ243/AR243,"")</f>
        <v>37</v>
      </c>
      <c r="AV243" s="38"/>
      <c r="AW243" s="38"/>
      <c r="AX243" s="39"/>
      <c r="AY243" s="40"/>
      <c r="AZ243" s="40"/>
      <c r="BA243" s="40"/>
      <c r="BB243" s="39">
        <f>IF(AY243&lt;&gt;0,AX243/AY243,"")</f>
      </c>
      <c r="BC243" s="41"/>
      <c r="BD243" s="41"/>
      <c r="BI243" s="41"/>
      <c r="BN243" s="41"/>
      <c r="BO243" s="43"/>
      <c r="BP243" s="43"/>
      <c r="BQ243" s="43"/>
      <c r="BR243" s="44"/>
      <c r="BS243" s="41"/>
      <c r="BT243" s="45"/>
      <c r="BU243" s="45"/>
      <c r="BV243" s="45"/>
      <c r="BW243" s="45"/>
      <c r="BX243" s="41"/>
      <c r="BY243" s="46"/>
      <c r="BZ243" s="46"/>
      <c r="CA243" s="46"/>
      <c r="CB243" s="19"/>
      <c r="CC243" s="41"/>
      <c r="CD243" s="18"/>
      <c r="CE243" s="47"/>
      <c r="CF243" s="41"/>
      <c r="CJ243" s="41"/>
      <c r="CK243" s="41"/>
      <c r="CL243" s="41"/>
      <c r="CQ243" s="41"/>
      <c r="CV243" s="41"/>
      <c r="CW243" s="43"/>
      <c r="CX243" s="43"/>
      <c r="CY243" s="43"/>
      <c r="CZ243" s="44"/>
      <c r="DA243" s="41"/>
      <c r="DB243" s="45"/>
      <c r="DC243" s="45"/>
      <c r="DD243" s="45"/>
      <c r="DE243" s="45"/>
      <c r="DF243" s="41"/>
      <c r="DG243" s="46"/>
      <c r="DH243" s="46"/>
      <c r="DI243" s="46"/>
      <c r="DJ243" s="19"/>
      <c r="DK243" s="41"/>
      <c r="DL243" s="18"/>
      <c r="DM243" s="47"/>
      <c r="DN243" s="41"/>
      <c r="DR243" s="41"/>
      <c r="DS243" s="41"/>
      <c r="DT243" s="41"/>
      <c r="DY243" s="41"/>
      <c r="ED243" s="41"/>
      <c r="EE243" s="43"/>
      <c r="EF243" s="43"/>
      <c r="EG243" s="43"/>
      <c r="EH243" s="44"/>
      <c r="EI243" s="41"/>
      <c r="EJ243" s="45"/>
      <c r="EK243" s="45"/>
      <c r="EL243" s="45"/>
      <c r="EM243" s="45"/>
      <c r="EN243" s="41"/>
      <c r="EO243" s="46"/>
      <c r="EP243" s="46"/>
      <c r="EQ243" s="46"/>
      <c r="ER243" s="19"/>
      <c r="ES243" s="41"/>
      <c r="ET243" s="18"/>
      <c r="EU243" s="47"/>
      <c r="EV243" s="41"/>
      <c r="EZ243" s="41"/>
      <c r="FA243" s="41"/>
      <c r="FB243" s="41"/>
      <c r="FG243" s="41"/>
      <c r="FL243" s="41"/>
      <c r="FM243" s="43"/>
      <c r="FN243" s="43"/>
      <c r="FO243" s="43"/>
      <c r="FP243" s="44"/>
      <c r="FQ243" s="41"/>
      <c r="FR243" s="45"/>
      <c r="FS243" s="45"/>
      <c r="FT243" s="45"/>
      <c r="FU243" s="45"/>
      <c r="FV243" s="41"/>
      <c r="FW243" s="46"/>
      <c r="FX243" s="46"/>
      <c r="FY243" s="46"/>
      <c r="FZ243" s="19"/>
      <c r="GA243" s="41"/>
      <c r="GB243" s="18"/>
      <c r="GC243" s="47"/>
      <c r="GD243" s="41"/>
      <c r="GH243" s="41"/>
      <c r="GI243" s="41"/>
      <c r="GJ243" s="41"/>
      <c r="GO243" s="41"/>
      <c r="GT243" s="41"/>
      <c r="GU243" s="43"/>
      <c r="GV243" s="43"/>
      <c r="GW243" s="43"/>
      <c r="GX243" s="44"/>
      <c r="GY243" s="41"/>
      <c r="GZ243" s="45"/>
      <c r="HA243" s="45"/>
      <c r="HB243" s="45"/>
      <c r="HC243" s="45"/>
      <c r="HD243" s="41"/>
      <c r="HE243" s="46"/>
      <c r="HF243" s="46"/>
      <c r="HG243" s="46"/>
      <c r="HH243" s="19"/>
      <c r="HI243" s="41"/>
      <c r="HJ243" s="18"/>
      <c r="HK243" s="47"/>
      <c r="HL243" s="41"/>
      <c r="HP243" s="41"/>
      <c r="HQ243" s="41"/>
      <c r="HR243" s="41"/>
      <c r="HW243" s="41"/>
      <c r="IB243" s="41"/>
      <c r="IC243" s="43"/>
      <c r="ID243" s="43"/>
      <c r="IE243" s="43"/>
      <c r="IF243" s="44"/>
      <c r="IG243" s="41"/>
      <c r="IH243" s="45"/>
      <c r="II243" s="45"/>
      <c r="IJ243" s="45"/>
      <c r="IK243" s="45"/>
      <c r="IL243" s="41"/>
      <c r="IM243" s="46"/>
      <c r="IN243" s="46"/>
      <c r="IO243" s="46"/>
      <c r="IP243" s="19"/>
      <c r="IQ243" s="41"/>
      <c r="IR243" s="18"/>
      <c r="IS243" s="47"/>
      <c r="IT243" s="41"/>
    </row>
    <row r="244" spans="1:254" s="42" customFormat="1" ht="12.75">
      <c r="A244" s="20" t="s">
        <v>707</v>
      </c>
      <c r="B244" s="20"/>
      <c r="C244" s="21"/>
      <c r="D244" s="22">
        <f>IF(MOD(SUM($M244+$T244+$AA244+$AH244+$AO244+$AV244),1)&gt;=0.6,INT(SUM($M244+$T244+$AA244+$AH244+$AO244+$AV244))+1+MOD(SUM($M244+$T244+$AA244+$AH244+$AO244+$AV244),1)-0.6,SUM($M244+$T244+$AA244+$AH244+$AO244+$AV244))</f>
        <v>252.2</v>
      </c>
      <c r="E244" s="23">
        <f>$N244+$U244+$AB244+$AI244+$AP244+$AW244</f>
        <v>32</v>
      </c>
      <c r="F244" s="24">
        <f>$O244+$V244+$AC244+$AJ244+$AQ244+$AX244</f>
        <v>975</v>
      </c>
      <c r="G244" s="23">
        <f>$P244+$W244+$AD244+$AK244+$AR244+$AY244</f>
        <v>55</v>
      </c>
      <c r="H244" s="23">
        <f>$Q244+X244+AE244+AL244+AS244+AZ244</f>
        <v>3</v>
      </c>
      <c r="I244" s="25" t="s">
        <v>708</v>
      </c>
      <c r="J244" s="22">
        <f>IF(G244&lt;&gt;0,F244/G244,"")</f>
        <v>17.727272727272727</v>
      </c>
      <c r="K244" s="22">
        <f>IF(D244&lt;&gt;0,F244/D244,"")</f>
        <v>3.865979381443299</v>
      </c>
      <c r="L244" s="22">
        <f>IF(G244&lt;&gt;0,(INT(D244)*6+(10*(D244-INT(D244))))/G244,"")</f>
        <v>27.527272727272727</v>
      </c>
      <c r="M244" s="26"/>
      <c r="N244" s="26"/>
      <c r="O244" s="26"/>
      <c r="P244" s="26"/>
      <c r="Q244" s="26"/>
      <c r="R244" s="26"/>
      <c r="S244" s="28">
        <f>IF(P244&lt;&gt;0,O244/P244,"")</f>
      </c>
      <c r="T244" s="29">
        <v>90.5</v>
      </c>
      <c r="U244" s="29">
        <v>8</v>
      </c>
      <c r="V244" s="29">
        <v>391</v>
      </c>
      <c r="W244" s="29">
        <v>20</v>
      </c>
      <c r="X244" s="29">
        <v>1</v>
      </c>
      <c r="Y244" s="30" t="s">
        <v>709</v>
      </c>
      <c r="Z244" s="31">
        <f>IF(W244&lt;&gt;0,V244/W244,"")</f>
        <v>19.55</v>
      </c>
      <c r="AA244" s="32">
        <v>68.4</v>
      </c>
      <c r="AB244" s="32">
        <v>9</v>
      </c>
      <c r="AC244" s="32">
        <v>282</v>
      </c>
      <c r="AD244" s="33">
        <v>9</v>
      </c>
      <c r="AE244" s="33"/>
      <c r="AF244" s="33" t="s">
        <v>710</v>
      </c>
      <c r="AG244" s="28">
        <f>IF(AD244&lt;&gt;0,AC244/AD244,"")</f>
        <v>31.333333333333332</v>
      </c>
      <c r="AH244" s="34">
        <v>79.3</v>
      </c>
      <c r="AI244" s="34">
        <v>14</v>
      </c>
      <c r="AJ244" s="34">
        <v>246</v>
      </c>
      <c r="AK244" s="34">
        <v>22</v>
      </c>
      <c r="AL244" s="34">
        <v>2</v>
      </c>
      <c r="AM244" s="34" t="s">
        <v>708</v>
      </c>
      <c r="AN244" s="35">
        <f>IF(AK244&lt;&gt;0,AJ244/AK244,"")</f>
        <v>11.181818181818182</v>
      </c>
      <c r="AO244" s="36">
        <v>14</v>
      </c>
      <c r="AP244" s="36">
        <v>1</v>
      </c>
      <c r="AQ244" s="36">
        <v>56</v>
      </c>
      <c r="AR244" s="36">
        <v>4</v>
      </c>
      <c r="AS244" s="36"/>
      <c r="AT244" s="48" t="s">
        <v>711</v>
      </c>
      <c r="AU244" s="37">
        <f>IF(AR244&lt;&gt;0,AQ244/AR244,"")</f>
        <v>14</v>
      </c>
      <c r="AV244" s="38"/>
      <c r="AW244" s="38"/>
      <c r="AX244" s="39"/>
      <c r="AY244" s="40"/>
      <c r="AZ244" s="40"/>
      <c r="BA244" s="40"/>
      <c r="BB244" s="39">
        <f>IF(AY244&lt;&gt;0,AX244/AY244,"")</f>
      </c>
      <c r="BC244" s="41"/>
      <c r="BD244" s="41"/>
      <c r="BI244" s="41"/>
      <c r="BN244" s="41"/>
      <c r="BO244" s="43"/>
      <c r="BP244" s="43"/>
      <c r="BQ244" s="43"/>
      <c r="BR244" s="44"/>
      <c r="BS244" s="41"/>
      <c r="BT244" s="45"/>
      <c r="BU244" s="45"/>
      <c r="BV244" s="45"/>
      <c r="BW244" s="45"/>
      <c r="BX244" s="41"/>
      <c r="BY244" s="46"/>
      <c r="BZ244" s="46"/>
      <c r="CA244" s="46"/>
      <c r="CB244" s="19"/>
      <c r="CC244" s="41"/>
      <c r="CD244" s="18"/>
      <c r="CE244" s="47"/>
      <c r="CF244" s="41"/>
      <c r="CJ244" s="41"/>
      <c r="CK244" s="41"/>
      <c r="CL244" s="41"/>
      <c r="CQ244" s="41"/>
      <c r="CV244" s="41"/>
      <c r="CW244" s="43"/>
      <c r="CX244" s="43"/>
      <c r="CY244" s="43"/>
      <c r="CZ244" s="44"/>
      <c r="DA244" s="41"/>
      <c r="DB244" s="45"/>
      <c r="DC244" s="45"/>
      <c r="DD244" s="45"/>
      <c r="DE244" s="45"/>
      <c r="DF244" s="41"/>
      <c r="DG244" s="46"/>
      <c r="DH244" s="46"/>
      <c r="DI244" s="46"/>
      <c r="DJ244" s="19"/>
      <c r="DK244" s="41"/>
      <c r="DL244" s="18"/>
      <c r="DM244" s="47"/>
      <c r="DN244" s="41"/>
      <c r="DR244" s="41"/>
      <c r="DS244" s="41"/>
      <c r="DT244" s="41"/>
      <c r="DY244" s="41"/>
      <c r="ED244" s="41"/>
      <c r="EE244" s="43"/>
      <c r="EF244" s="43"/>
      <c r="EG244" s="43"/>
      <c r="EH244" s="44"/>
      <c r="EI244" s="41"/>
      <c r="EJ244" s="45"/>
      <c r="EK244" s="45"/>
      <c r="EL244" s="45"/>
      <c r="EM244" s="45"/>
      <c r="EN244" s="41"/>
      <c r="EO244" s="46"/>
      <c r="EP244" s="46"/>
      <c r="EQ244" s="46"/>
      <c r="ER244" s="19"/>
      <c r="ES244" s="41"/>
      <c r="ET244" s="18"/>
      <c r="EU244" s="47"/>
      <c r="EV244" s="41"/>
      <c r="EZ244" s="41"/>
      <c r="FA244" s="41"/>
      <c r="FB244" s="41"/>
      <c r="FG244" s="41"/>
      <c r="FL244" s="41"/>
      <c r="FM244" s="43"/>
      <c r="FN244" s="43"/>
      <c r="FO244" s="43"/>
      <c r="FP244" s="44"/>
      <c r="FQ244" s="41"/>
      <c r="FR244" s="45"/>
      <c r="FS244" s="45"/>
      <c r="FT244" s="45"/>
      <c r="FU244" s="45"/>
      <c r="FV244" s="41"/>
      <c r="FW244" s="46"/>
      <c r="FX244" s="46"/>
      <c r="FY244" s="46"/>
      <c r="FZ244" s="19"/>
      <c r="GA244" s="41"/>
      <c r="GB244" s="18"/>
      <c r="GC244" s="47"/>
      <c r="GD244" s="41"/>
      <c r="GH244" s="41"/>
      <c r="GI244" s="41"/>
      <c r="GJ244" s="41"/>
      <c r="GO244" s="41"/>
      <c r="GT244" s="41"/>
      <c r="GU244" s="43"/>
      <c r="GV244" s="43"/>
      <c r="GW244" s="43"/>
      <c r="GX244" s="44"/>
      <c r="GY244" s="41"/>
      <c r="GZ244" s="45"/>
      <c r="HA244" s="45"/>
      <c r="HB244" s="45"/>
      <c r="HC244" s="45"/>
      <c r="HD244" s="41"/>
      <c r="HE244" s="46"/>
      <c r="HF244" s="46"/>
      <c r="HG244" s="46"/>
      <c r="HH244" s="19"/>
      <c r="HI244" s="41"/>
      <c r="HJ244" s="18"/>
      <c r="HK244" s="47"/>
      <c r="HL244" s="41"/>
      <c r="HP244" s="41"/>
      <c r="HQ244" s="41"/>
      <c r="HR244" s="41"/>
      <c r="HW244" s="41"/>
      <c r="IB244" s="41"/>
      <c r="IC244" s="43"/>
      <c r="ID244" s="43"/>
      <c r="IE244" s="43"/>
      <c r="IF244" s="44"/>
      <c r="IG244" s="41"/>
      <c r="IH244" s="45"/>
      <c r="II244" s="45"/>
      <c r="IJ244" s="45"/>
      <c r="IK244" s="45"/>
      <c r="IL244" s="41"/>
      <c r="IM244" s="46"/>
      <c r="IN244" s="46"/>
      <c r="IO244" s="46"/>
      <c r="IP244" s="19"/>
      <c r="IQ244" s="41"/>
      <c r="IR244" s="18"/>
      <c r="IS244" s="47"/>
      <c r="IT244" s="41"/>
    </row>
    <row r="245" spans="1:254" s="42" customFormat="1" ht="12.75">
      <c r="A245" s="20" t="s">
        <v>712</v>
      </c>
      <c r="B245" s="20"/>
      <c r="C245" s="21"/>
      <c r="D245" s="22">
        <f>IF(MOD(SUM($M245+$T245+$AA245+$AH245+$AO245+$AV245),1)&gt;=0.6,INT(SUM($M245+$T245+$AA245+$AH245+$AO245+$AV245))+1+MOD(SUM($M245+$T245+$AA245+$AH245+$AO245+$AV245),1)-0.6,SUM($M245+$T245+$AA245+$AH245+$AO245+$AV245))</f>
        <v>1286.5</v>
      </c>
      <c r="E245" s="23">
        <f>$N245+$U245+$AB245+$AI245+$AP245+$AW245</f>
        <v>292</v>
      </c>
      <c r="F245" s="24">
        <f>$O245+$V245+$AC245+$AJ245+$AQ245+$AX245</f>
        <v>3891</v>
      </c>
      <c r="G245" s="23">
        <f>$P245+$W245+$AD245+$AK245+$AR245+$AY245</f>
        <v>205</v>
      </c>
      <c r="H245" s="23">
        <f>$Q245+X245+AE245+AL245+AS245+AZ245</f>
        <v>4</v>
      </c>
      <c r="I245" s="25" t="s">
        <v>713</v>
      </c>
      <c r="J245" s="22">
        <f>IF(G245&lt;&gt;0,F245/G245,"")</f>
        <v>18.98048780487805</v>
      </c>
      <c r="K245" s="22">
        <f>IF(D245&lt;&gt;0,F245/D245,"")</f>
        <v>3.024485036921881</v>
      </c>
      <c r="L245" s="22">
        <f>IF(G245&lt;&gt;0,(INT(D245)*6+(10*(D245-INT(D245))))/G245,"")</f>
        <v>37.66341463414634</v>
      </c>
      <c r="M245" s="26">
        <v>592.1</v>
      </c>
      <c r="N245" s="26">
        <v>124</v>
      </c>
      <c r="O245" s="26">
        <v>2177</v>
      </c>
      <c r="P245" s="26">
        <v>78</v>
      </c>
      <c r="Q245" s="26">
        <v>2</v>
      </c>
      <c r="R245" s="27" t="s">
        <v>714</v>
      </c>
      <c r="S245" s="28">
        <f>IF(P245&lt;&gt;0,O245/P245,"")</f>
        <v>27.91025641025641</v>
      </c>
      <c r="T245" s="29">
        <v>488.4</v>
      </c>
      <c r="U245" s="29">
        <v>118</v>
      </c>
      <c r="V245" s="29">
        <v>1306</v>
      </c>
      <c r="W245" s="29">
        <v>98</v>
      </c>
      <c r="X245" s="29">
        <v>2</v>
      </c>
      <c r="Y245" s="30" t="s">
        <v>713</v>
      </c>
      <c r="Z245" s="31">
        <f>IF(W245&lt;&gt;0,V245/W245,"")</f>
        <v>13.326530612244898</v>
      </c>
      <c r="AA245" s="32">
        <v>206</v>
      </c>
      <c r="AB245" s="32">
        <v>50</v>
      </c>
      <c r="AC245" s="32">
        <v>408</v>
      </c>
      <c r="AD245" s="33">
        <v>29</v>
      </c>
      <c r="AE245" s="33"/>
      <c r="AF245" s="33" t="s">
        <v>715</v>
      </c>
      <c r="AG245" s="28">
        <f>IF(AD245&lt;&gt;0,AC245/AD245,"")</f>
        <v>14.068965517241379</v>
      </c>
      <c r="AH245" s="34"/>
      <c r="AI245" s="34"/>
      <c r="AJ245" s="34"/>
      <c r="AK245" s="34"/>
      <c r="AL245" s="34"/>
      <c r="AM245" s="34"/>
      <c r="AN245" s="35">
        <f>IF(AK245&lt;&gt;0,AJ245/AK245,"")</f>
      </c>
      <c r="AO245" s="36"/>
      <c r="AP245" s="36"/>
      <c r="AQ245" s="36"/>
      <c r="AR245" s="36"/>
      <c r="AS245" s="36"/>
      <c r="AT245" s="36"/>
      <c r="AU245" s="37">
        <f>IF(AR245&lt;&gt;0,AQ245/AR245,"")</f>
      </c>
      <c r="AV245" s="38"/>
      <c r="AW245" s="38"/>
      <c r="AX245" s="39"/>
      <c r="AY245" s="40"/>
      <c r="AZ245" s="40"/>
      <c r="BA245" s="40"/>
      <c r="BB245" s="39">
        <f>IF(AY245&lt;&gt;0,AX245/AY245,"")</f>
      </c>
      <c r="BC245" s="41"/>
      <c r="BD245" s="41"/>
      <c r="BI245" s="41"/>
      <c r="BN245" s="41"/>
      <c r="BO245" s="43"/>
      <c r="BP245" s="43"/>
      <c r="BQ245" s="43"/>
      <c r="BR245" s="44"/>
      <c r="BS245" s="41"/>
      <c r="BT245" s="45"/>
      <c r="BU245" s="45"/>
      <c r="BV245" s="45"/>
      <c r="BW245" s="45"/>
      <c r="BX245" s="41"/>
      <c r="BY245" s="46"/>
      <c r="BZ245" s="46"/>
      <c r="CA245" s="46"/>
      <c r="CB245" s="19"/>
      <c r="CC245" s="41"/>
      <c r="CD245" s="18"/>
      <c r="CE245" s="47"/>
      <c r="CF245" s="41"/>
      <c r="CJ245" s="41"/>
      <c r="CK245" s="41"/>
      <c r="CL245" s="41"/>
      <c r="CQ245" s="41"/>
      <c r="CV245" s="41"/>
      <c r="CW245" s="43"/>
      <c r="CX245" s="43"/>
      <c r="CY245" s="43"/>
      <c r="CZ245" s="44"/>
      <c r="DA245" s="41"/>
      <c r="DB245" s="45"/>
      <c r="DC245" s="45"/>
      <c r="DD245" s="45"/>
      <c r="DE245" s="45"/>
      <c r="DF245" s="41"/>
      <c r="DG245" s="46"/>
      <c r="DH245" s="46"/>
      <c r="DI245" s="46"/>
      <c r="DJ245" s="19"/>
      <c r="DK245" s="41"/>
      <c r="DL245" s="18"/>
      <c r="DM245" s="47"/>
      <c r="DN245" s="41"/>
      <c r="DR245" s="41"/>
      <c r="DS245" s="41"/>
      <c r="DT245" s="41"/>
      <c r="DY245" s="41"/>
      <c r="ED245" s="41"/>
      <c r="EE245" s="43"/>
      <c r="EF245" s="43"/>
      <c r="EG245" s="43"/>
      <c r="EH245" s="44"/>
      <c r="EI245" s="41"/>
      <c r="EJ245" s="45"/>
      <c r="EK245" s="45"/>
      <c r="EL245" s="45"/>
      <c r="EM245" s="45"/>
      <c r="EN245" s="41"/>
      <c r="EO245" s="46"/>
      <c r="EP245" s="46"/>
      <c r="EQ245" s="46"/>
      <c r="ER245" s="19"/>
      <c r="ES245" s="41"/>
      <c r="ET245" s="18"/>
      <c r="EU245" s="47"/>
      <c r="EV245" s="41"/>
      <c r="EZ245" s="41"/>
      <c r="FA245" s="41"/>
      <c r="FB245" s="41"/>
      <c r="FG245" s="41"/>
      <c r="FL245" s="41"/>
      <c r="FM245" s="43"/>
      <c r="FN245" s="43"/>
      <c r="FO245" s="43"/>
      <c r="FP245" s="44"/>
      <c r="FQ245" s="41"/>
      <c r="FR245" s="45"/>
      <c r="FS245" s="45"/>
      <c r="FT245" s="45"/>
      <c r="FU245" s="45"/>
      <c r="FV245" s="41"/>
      <c r="FW245" s="46"/>
      <c r="FX245" s="46"/>
      <c r="FY245" s="46"/>
      <c r="FZ245" s="19"/>
      <c r="GA245" s="41"/>
      <c r="GB245" s="18"/>
      <c r="GC245" s="47"/>
      <c r="GD245" s="41"/>
      <c r="GH245" s="41"/>
      <c r="GI245" s="41"/>
      <c r="GJ245" s="41"/>
      <c r="GO245" s="41"/>
      <c r="GT245" s="41"/>
      <c r="GU245" s="43"/>
      <c r="GV245" s="43"/>
      <c r="GW245" s="43"/>
      <c r="GX245" s="44"/>
      <c r="GY245" s="41"/>
      <c r="GZ245" s="45"/>
      <c r="HA245" s="45"/>
      <c r="HB245" s="45"/>
      <c r="HC245" s="45"/>
      <c r="HD245" s="41"/>
      <c r="HE245" s="46"/>
      <c r="HF245" s="46"/>
      <c r="HG245" s="46"/>
      <c r="HH245" s="19"/>
      <c r="HI245" s="41"/>
      <c r="HJ245" s="18"/>
      <c r="HK245" s="47"/>
      <c r="HL245" s="41"/>
      <c r="HP245" s="41"/>
      <c r="HQ245" s="41"/>
      <c r="HR245" s="41"/>
      <c r="HW245" s="41"/>
      <c r="IB245" s="41"/>
      <c r="IC245" s="43"/>
      <c r="ID245" s="43"/>
      <c r="IE245" s="43"/>
      <c r="IF245" s="44"/>
      <c r="IG245" s="41"/>
      <c r="IH245" s="45"/>
      <c r="II245" s="45"/>
      <c r="IJ245" s="45"/>
      <c r="IK245" s="45"/>
      <c r="IL245" s="41"/>
      <c r="IM245" s="46"/>
      <c r="IN245" s="46"/>
      <c r="IO245" s="46"/>
      <c r="IP245" s="19"/>
      <c r="IQ245" s="41"/>
      <c r="IR245" s="18"/>
      <c r="IS245" s="47"/>
      <c r="IT245" s="41"/>
    </row>
    <row r="246" spans="1:254" s="42" customFormat="1" ht="12.75">
      <c r="A246" s="20" t="s">
        <v>716</v>
      </c>
      <c r="B246" s="20"/>
      <c r="C246" s="21"/>
      <c r="D246" s="22">
        <f>IF(MOD(SUM($M246+$T246+$AA246+$AH246+$AO246+$AV246),1)&gt;=0.6,INT(SUM($M246+$T246+$AA246+$AH246+$AO246+$AV246))+1+MOD(SUM($M246+$T246+$AA246+$AH246+$AO246+$AV246),1)-0.6,SUM($M246+$T246+$AA246+$AH246+$AO246+$AV246))</f>
        <v>37</v>
      </c>
      <c r="E246" s="23">
        <f>$N246+$U246+$AB246+$AI246+$AP246+$AW246</f>
        <v>6</v>
      </c>
      <c r="F246" s="24">
        <f>$O246+$V246+$AC246+$AJ246+$AQ246+$AX246</f>
        <v>86</v>
      </c>
      <c r="G246" s="23">
        <f>$P246+$W246+$AD246+$AK246+$AR246+$AY246</f>
        <v>7</v>
      </c>
      <c r="H246" s="23">
        <f>$Q246+X246+AE246+AL246+AS246+AZ246</f>
        <v>0</v>
      </c>
      <c r="I246" s="25" t="s">
        <v>717</v>
      </c>
      <c r="J246" s="22">
        <f>IF(G246&lt;&gt;0,F246/G246,"")</f>
        <v>12.285714285714286</v>
      </c>
      <c r="K246" s="22">
        <f>IF(D246&lt;&gt;0,F246/D246,"")</f>
        <v>2.324324324324324</v>
      </c>
      <c r="L246" s="22">
        <f>IF(G246&lt;&gt;0,(INT(D246)*6+(10*(D246-INT(D246))))/G246,"")</f>
        <v>31.714285714285715</v>
      </c>
      <c r="M246" s="26"/>
      <c r="N246" s="26"/>
      <c r="O246" s="26"/>
      <c r="P246" s="26"/>
      <c r="Q246" s="26"/>
      <c r="R246" s="26"/>
      <c r="S246" s="28">
        <f>IF(P246&lt;&gt;0,O246/P246,"")</f>
      </c>
      <c r="T246" s="29"/>
      <c r="U246" s="29"/>
      <c r="V246" s="29"/>
      <c r="W246" s="29"/>
      <c r="X246" s="29"/>
      <c r="Y246" s="29"/>
      <c r="Z246" s="31">
        <f>IF(W246&lt;&gt;0,V246/W246,"")</f>
      </c>
      <c r="AA246" s="32"/>
      <c r="AB246" s="32"/>
      <c r="AC246" s="32"/>
      <c r="AD246" s="33"/>
      <c r="AE246" s="33"/>
      <c r="AF246" s="33"/>
      <c r="AG246" s="28">
        <f>IF(AD246&lt;&gt;0,AC246/AD246,"")</f>
      </c>
      <c r="AH246" s="34"/>
      <c r="AI246" s="34"/>
      <c r="AJ246" s="34"/>
      <c r="AK246" s="34"/>
      <c r="AL246" s="34"/>
      <c r="AM246" s="34"/>
      <c r="AN246" s="35">
        <f>IF(AK246&lt;&gt;0,AJ246/AK246,"")</f>
      </c>
      <c r="AO246" s="36">
        <v>37</v>
      </c>
      <c r="AP246" s="36">
        <v>6</v>
      </c>
      <c r="AQ246" s="36">
        <f>(29+19)+38</f>
        <v>86</v>
      </c>
      <c r="AR246" s="36">
        <v>7</v>
      </c>
      <c r="AS246" s="36"/>
      <c r="AT246" s="48" t="s">
        <v>717</v>
      </c>
      <c r="AU246" s="37">
        <f>IF(AR246&lt;&gt;0,AQ246/AR246,"")</f>
        <v>12.285714285714286</v>
      </c>
      <c r="AV246" s="38"/>
      <c r="AW246" s="38"/>
      <c r="AX246" s="39"/>
      <c r="AY246" s="40"/>
      <c r="AZ246" s="40"/>
      <c r="BA246" s="40"/>
      <c r="BB246" s="39">
        <f>IF(AY246&lt;&gt;0,AX246/AY246,"")</f>
      </c>
      <c r="BC246" s="41"/>
      <c r="BD246" s="41"/>
      <c r="BI246" s="41"/>
      <c r="BN246" s="41"/>
      <c r="BO246" s="43"/>
      <c r="BP246" s="43"/>
      <c r="BQ246" s="43"/>
      <c r="BR246" s="44"/>
      <c r="BS246" s="41"/>
      <c r="BT246" s="45"/>
      <c r="BU246" s="45"/>
      <c r="BV246" s="45"/>
      <c r="BW246" s="45"/>
      <c r="BX246" s="41"/>
      <c r="BY246" s="46"/>
      <c r="BZ246" s="46"/>
      <c r="CA246" s="46"/>
      <c r="CB246" s="19"/>
      <c r="CC246" s="41"/>
      <c r="CD246" s="18"/>
      <c r="CE246" s="47"/>
      <c r="CF246" s="41"/>
      <c r="CJ246" s="41"/>
      <c r="CK246" s="41"/>
      <c r="CL246" s="41"/>
      <c r="CQ246" s="41"/>
      <c r="CV246" s="41"/>
      <c r="CW246" s="43"/>
      <c r="CX246" s="43"/>
      <c r="CY246" s="43"/>
      <c r="CZ246" s="44"/>
      <c r="DA246" s="41"/>
      <c r="DB246" s="45"/>
      <c r="DC246" s="45"/>
      <c r="DD246" s="45"/>
      <c r="DE246" s="45"/>
      <c r="DF246" s="41"/>
      <c r="DG246" s="46"/>
      <c r="DH246" s="46"/>
      <c r="DI246" s="46"/>
      <c r="DJ246" s="19"/>
      <c r="DK246" s="41"/>
      <c r="DL246" s="18"/>
      <c r="DM246" s="47"/>
      <c r="DN246" s="41"/>
      <c r="DR246" s="41"/>
      <c r="DS246" s="41"/>
      <c r="DT246" s="41"/>
      <c r="DY246" s="41"/>
      <c r="ED246" s="41"/>
      <c r="EE246" s="43"/>
      <c r="EF246" s="43"/>
      <c r="EG246" s="43"/>
      <c r="EH246" s="44"/>
      <c r="EI246" s="41"/>
      <c r="EJ246" s="45"/>
      <c r="EK246" s="45"/>
      <c r="EL246" s="45"/>
      <c r="EM246" s="45"/>
      <c r="EN246" s="41"/>
      <c r="EO246" s="46"/>
      <c r="EP246" s="46"/>
      <c r="EQ246" s="46"/>
      <c r="ER246" s="19"/>
      <c r="ES246" s="41"/>
      <c r="ET246" s="18"/>
      <c r="EU246" s="47"/>
      <c r="EV246" s="41"/>
      <c r="EZ246" s="41"/>
      <c r="FA246" s="41"/>
      <c r="FB246" s="41"/>
      <c r="FG246" s="41"/>
      <c r="FL246" s="41"/>
      <c r="FM246" s="43"/>
      <c r="FN246" s="43"/>
      <c r="FO246" s="43"/>
      <c r="FP246" s="44"/>
      <c r="FQ246" s="41"/>
      <c r="FR246" s="45"/>
      <c r="FS246" s="45"/>
      <c r="FT246" s="45"/>
      <c r="FU246" s="45"/>
      <c r="FV246" s="41"/>
      <c r="FW246" s="46"/>
      <c r="FX246" s="46"/>
      <c r="FY246" s="46"/>
      <c r="FZ246" s="19"/>
      <c r="GA246" s="41"/>
      <c r="GB246" s="18"/>
      <c r="GC246" s="47"/>
      <c r="GD246" s="41"/>
      <c r="GH246" s="41"/>
      <c r="GI246" s="41"/>
      <c r="GJ246" s="41"/>
      <c r="GO246" s="41"/>
      <c r="GT246" s="41"/>
      <c r="GU246" s="43"/>
      <c r="GV246" s="43"/>
      <c r="GW246" s="43"/>
      <c r="GX246" s="44"/>
      <c r="GY246" s="41"/>
      <c r="GZ246" s="45"/>
      <c r="HA246" s="45"/>
      <c r="HB246" s="45"/>
      <c r="HC246" s="45"/>
      <c r="HD246" s="41"/>
      <c r="HE246" s="46"/>
      <c r="HF246" s="46"/>
      <c r="HG246" s="46"/>
      <c r="HH246" s="19"/>
      <c r="HI246" s="41"/>
      <c r="HJ246" s="18"/>
      <c r="HK246" s="47"/>
      <c r="HL246" s="41"/>
      <c r="HP246" s="41"/>
      <c r="HQ246" s="41"/>
      <c r="HR246" s="41"/>
      <c r="HW246" s="41"/>
      <c r="IB246" s="41"/>
      <c r="IC246" s="43"/>
      <c r="ID246" s="43"/>
      <c r="IE246" s="43"/>
      <c r="IF246" s="44"/>
      <c r="IG246" s="41"/>
      <c r="IH246" s="45"/>
      <c r="II246" s="45"/>
      <c r="IJ246" s="45"/>
      <c r="IK246" s="45"/>
      <c r="IL246" s="41"/>
      <c r="IM246" s="46"/>
      <c r="IN246" s="46"/>
      <c r="IO246" s="46"/>
      <c r="IP246" s="19"/>
      <c r="IQ246" s="41"/>
      <c r="IR246" s="18"/>
      <c r="IS246" s="47"/>
      <c r="IT246" s="41"/>
    </row>
    <row r="247" spans="1:254" s="42" customFormat="1" ht="12.75">
      <c r="A247" s="20" t="s">
        <v>718</v>
      </c>
      <c r="B247" s="20"/>
      <c r="C247" s="21"/>
      <c r="D247" s="22">
        <f>IF(MOD(SUM($M247+$T247+$AA247+$AH247+$AO247+$AV247),1)&gt;=0.6,INT(SUM($M247+$T247+$AA247+$AH247+$AO247+$AV247))+1+MOD(SUM($M247+$T247+$AA247+$AH247+$AO247+$AV247),1)-0.6,SUM($M247+$T247+$AA247+$AH247+$AO247+$AV247))</f>
        <v>114.4</v>
      </c>
      <c r="E247" s="23">
        <f>$N247+$U247+$AB247+$AI247+$AP247+$AW247</f>
        <v>17</v>
      </c>
      <c r="F247" s="24">
        <f>$O247+$V247+$AC247+$AJ247+$AQ247+$AX247</f>
        <v>376</v>
      </c>
      <c r="G247" s="23">
        <f>$P247+$W247+$AD247+$AK247+$AR247+$AY247</f>
        <v>30</v>
      </c>
      <c r="H247" s="23">
        <f>$Q247+X247+AE247+AL247+AS247+AZ247</f>
        <v>2</v>
      </c>
      <c r="I247" s="25" t="s">
        <v>719</v>
      </c>
      <c r="J247" s="22">
        <f>IF(G247&lt;&gt;0,F247/G247,"")</f>
        <v>12.533333333333333</v>
      </c>
      <c r="K247" s="22">
        <f>IF(D247&lt;&gt;0,F247/D247,"")</f>
        <v>3.2867132867132867</v>
      </c>
      <c r="L247" s="22">
        <f>IF(G247&lt;&gt;0,(INT(D247)*6+(10*(D247-INT(D247))))/G247,"")</f>
        <v>22.933333333333334</v>
      </c>
      <c r="M247" s="26">
        <v>9</v>
      </c>
      <c r="N247" s="26">
        <v>0</v>
      </c>
      <c r="O247" s="26">
        <v>33</v>
      </c>
      <c r="P247" s="26">
        <v>2</v>
      </c>
      <c r="Q247" s="26"/>
      <c r="R247" s="27" t="s">
        <v>720</v>
      </c>
      <c r="S247" s="28">
        <f>IF(P247&lt;&gt;0,O247/P247,"")</f>
        <v>16.5</v>
      </c>
      <c r="T247" s="29">
        <v>90.4</v>
      </c>
      <c r="U247" s="29">
        <v>16</v>
      </c>
      <c r="V247" s="29">
        <v>298</v>
      </c>
      <c r="W247" s="29">
        <v>21</v>
      </c>
      <c r="X247" s="29">
        <v>1</v>
      </c>
      <c r="Y247" s="30" t="s">
        <v>721</v>
      </c>
      <c r="Z247" s="31">
        <f>IF(W247&lt;&gt;0,V247/W247,"")</f>
        <v>14.19047619047619</v>
      </c>
      <c r="AA247" s="32">
        <v>6</v>
      </c>
      <c r="AB247" s="32">
        <v>0</v>
      </c>
      <c r="AC247" s="32">
        <v>24</v>
      </c>
      <c r="AD247" s="33">
        <v>1</v>
      </c>
      <c r="AE247" s="33"/>
      <c r="AF247" s="33" t="s">
        <v>722</v>
      </c>
      <c r="AG247" s="28">
        <f>IF(AD247&lt;&gt;0,AC247/AD247,"")</f>
        <v>24</v>
      </c>
      <c r="AH247" s="34">
        <v>9</v>
      </c>
      <c r="AI247" s="34">
        <v>1</v>
      </c>
      <c r="AJ247" s="34">
        <v>21</v>
      </c>
      <c r="AK247" s="34">
        <v>6</v>
      </c>
      <c r="AL247" s="34">
        <v>1</v>
      </c>
      <c r="AM247" s="34" t="s">
        <v>719</v>
      </c>
      <c r="AN247" s="35">
        <f>IF(AK247&lt;&gt;0,AJ247/AK247,"")</f>
        <v>3.5</v>
      </c>
      <c r="AO247" s="36"/>
      <c r="AP247" s="36"/>
      <c r="AQ247" s="36"/>
      <c r="AR247" s="36"/>
      <c r="AS247" s="36"/>
      <c r="AT247" s="36"/>
      <c r="AU247" s="37">
        <f>IF(AR247&lt;&gt;0,AQ247/AR247,"")</f>
      </c>
      <c r="AV247" s="38"/>
      <c r="AW247" s="38"/>
      <c r="AX247" s="39"/>
      <c r="AY247" s="40"/>
      <c r="AZ247" s="40"/>
      <c r="BA247" s="40"/>
      <c r="BB247" s="39">
        <f>IF(AY247&lt;&gt;0,AX247/AY247,"")</f>
      </c>
      <c r="BC247" s="41"/>
      <c r="BD247" s="41"/>
      <c r="BI247" s="41"/>
      <c r="BN247" s="41"/>
      <c r="BO247" s="43"/>
      <c r="BP247" s="43"/>
      <c r="BQ247" s="43"/>
      <c r="BR247" s="44"/>
      <c r="BS247" s="41"/>
      <c r="BT247" s="45"/>
      <c r="BU247" s="45"/>
      <c r="BV247" s="45"/>
      <c r="BW247" s="45"/>
      <c r="BX247" s="41"/>
      <c r="BY247" s="46"/>
      <c r="BZ247" s="46"/>
      <c r="CA247" s="46"/>
      <c r="CB247" s="19"/>
      <c r="CC247" s="41"/>
      <c r="CD247" s="18"/>
      <c r="CE247" s="47"/>
      <c r="CF247" s="41"/>
      <c r="CJ247" s="41"/>
      <c r="CK247" s="41"/>
      <c r="CL247" s="41"/>
      <c r="CQ247" s="41"/>
      <c r="CV247" s="41"/>
      <c r="CW247" s="43"/>
      <c r="CX247" s="43"/>
      <c r="CY247" s="43"/>
      <c r="CZ247" s="44"/>
      <c r="DA247" s="41"/>
      <c r="DB247" s="45"/>
      <c r="DC247" s="45"/>
      <c r="DD247" s="45"/>
      <c r="DE247" s="45"/>
      <c r="DF247" s="41"/>
      <c r="DG247" s="46"/>
      <c r="DH247" s="46"/>
      <c r="DI247" s="46"/>
      <c r="DJ247" s="19"/>
      <c r="DK247" s="41"/>
      <c r="DL247" s="18"/>
      <c r="DM247" s="47"/>
      <c r="DN247" s="41"/>
      <c r="DR247" s="41"/>
      <c r="DS247" s="41"/>
      <c r="DT247" s="41"/>
      <c r="DY247" s="41"/>
      <c r="ED247" s="41"/>
      <c r="EE247" s="43"/>
      <c r="EF247" s="43"/>
      <c r="EG247" s="43"/>
      <c r="EH247" s="44"/>
      <c r="EI247" s="41"/>
      <c r="EJ247" s="45"/>
      <c r="EK247" s="45"/>
      <c r="EL247" s="45"/>
      <c r="EM247" s="45"/>
      <c r="EN247" s="41"/>
      <c r="EO247" s="46"/>
      <c r="EP247" s="46"/>
      <c r="EQ247" s="46"/>
      <c r="ER247" s="19"/>
      <c r="ES247" s="41"/>
      <c r="ET247" s="18"/>
      <c r="EU247" s="47"/>
      <c r="EV247" s="41"/>
      <c r="EZ247" s="41"/>
      <c r="FA247" s="41"/>
      <c r="FB247" s="41"/>
      <c r="FG247" s="41"/>
      <c r="FL247" s="41"/>
      <c r="FM247" s="43"/>
      <c r="FN247" s="43"/>
      <c r="FO247" s="43"/>
      <c r="FP247" s="44"/>
      <c r="FQ247" s="41"/>
      <c r="FR247" s="45"/>
      <c r="FS247" s="45"/>
      <c r="FT247" s="45"/>
      <c r="FU247" s="45"/>
      <c r="FV247" s="41"/>
      <c r="FW247" s="46"/>
      <c r="FX247" s="46"/>
      <c r="FY247" s="46"/>
      <c r="FZ247" s="19"/>
      <c r="GA247" s="41"/>
      <c r="GB247" s="18"/>
      <c r="GC247" s="47"/>
      <c r="GD247" s="41"/>
      <c r="GH247" s="41"/>
      <c r="GI247" s="41"/>
      <c r="GJ247" s="41"/>
      <c r="GO247" s="41"/>
      <c r="GT247" s="41"/>
      <c r="GU247" s="43"/>
      <c r="GV247" s="43"/>
      <c r="GW247" s="43"/>
      <c r="GX247" s="44"/>
      <c r="GY247" s="41"/>
      <c r="GZ247" s="45"/>
      <c r="HA247" s="45"/>
      <c r="HB247" s="45"/>
      <c r="HC247" s="45"/>
      <c r="HD247" s="41"/>
      <c r="HE247" s="46"/>
      <c r="HF247" s="46"/>
      <c r="HG247" s="46"/>
      <c r="HH247" s="19"/>
      <c r="HI247" s="41"/>
      <c r="HJ247" s="18"/>
      <c r="HK247" s="47"/>
      <c r="HL247" s="41"/>
      <c r="HP247" s="41"/>
      <c r="HQ247" s="41"/>
      <c r="HR247" s="41"/>
      <c r="HW247" s="41"/>
      <c r="IB247" s="41"/>
      <c r="IC247" s="43"/>
      <c r="ID247" s="43"/>
      <c r="IE247" s="43"/>
      <c r="IF247" s="44"/>
      <c r="IG247" s="41"/>
      <c r="IH247" s="45"/>
      <c r="II247" s="45"/>
      <c r="IJ247" s="45"/>
      <c r="IK247" s="45"/>
      <c r="IL247" s="41"/>
      <c r="IM247" s="46"/>
      <c r="IN247" s="46"/>
      <c r="IO247" s="46"/>
      <c r="IP247" s="19"/>
      <c r="IQ247" s="41"/>
      <c r="IR247" s="18"/>
      <c r="IS247" s="47"/>
      <c r="IT247" s="41"/>
    </row>
    <row r="248" spans="1:254" s="42" customFormat="1" ht="12.75">
      <c r="A248" s="20" t="s">
        <v>723</v>
      </c>
      <c r="B248" s="20"/>
      <c r="C248" s="21"/>
      <c r="D248" s="22">
        <f>IF(MOD(SUM($M248+$T248+$AA248+$AH248+$AO248+$AV248),1)&gt;=0.6,INT(SUM($M248+$T248+$AA248+$AH248+$AO248+$AV248))+1+MOD(SUM($M248+$T248+$AA248+$AH248+$AO248+$AV248),1)-0.6,SUM($M248+$T248+$AA248+$AH248+$AO248+$AV248))</f>
        <v>200.1</v>
      </c>
      <c r="E248" s="23">
        <f>$N248+$U248+$AB248+$AI248+$AP248+$AW248</f>
        <v>16</v>
      </c>
      <c r="F248" s="24">
        <f>$O248+$V248+$AC248+$AJ248+$AQ248+$AX248</f>
        <v>973</v>
      </c>
      <c r="G248" s="23">
        <f>$P248+$W248+$AD248+$AK248+$AR248+$AY248</f>
        <v>51</v>
      </c>
      <c r="H248" s="23">
        <f>$Q248+X248+AE248+AL248+AS248+AZ248</f>
        <v>1</v>
      </c>
      <c r="I248" s="25" t="s">
        <v>724</v>
      </c>
      <c r="J248" s="22">
        <f>IF(G248&lt;&gt;0,F248/G248,"")</f>
        <v>19.07843137254902</v>
      </c>
      <c r="K248" s="22">
        <f>IF(D248&lt;&gt;0,F248/D248,"")</f>
        <v>4.862568715642179</v>
      </c>
      <c r="L248" s="22">
        <f>IF(G248&lt;&gt;0,(INT(D248)*6+(10*(D248-INT(D248))))/G248,"")</f>
        <v>23.54901960784314</v>
      </c>
      <c r="M248" s="26">
        <v>3</v>
      </c>
      <c r="N248" s="26">
        <v>0</v>
      </c>
      <c r="O248" s="26">
        <v>25</v>
      </c>
      <c r="P248" s="26">
        <v>2</v>
      </c>
      <c r="Q248" s="26"/>
      <c r="R248" s="27" t="s">
        <v>725</v>
      </c>
      <c r="S248" s="28">
        <f>IF(P248&lt;&gt;0,O248/P248,"")</f>
        <v>12.5</v>
      </c>
      <c r="T248" s="29">
        <v>93.1</v>
      </c>
      <c r="U248" s="29">
        <v>6</v>
      </c>
      <c r="V248" s="29">
        <v>451</v>
      </c>
      <c r="W248" s="29">
        <v>21</v>
      </c>
      <c r="X248" s="29">
        <v>1</v>
      </c>
      <c r="Y248" s="30" t="s">
        <v>724</v>
      </c>
      <c r="Z248" s="31">
        <f>IF(W248&lt;&gt;0,V248/W248,"")</f>
        <v>21.476190476190474</v>
      </c>
      <c r="AA248" s="32">
        <v>52</v>
      </c>
      <c r="AB248" s="32">
        <v>6</v>
      </c>
      <c r="AC248" s="32">
        <v>246</v>
      </c>
      <c r="AD248" s="33">
        <v>15</v>
      </c>
      <c r="AE248" s="33"/>
      <c r="AF248" s="33" t="s">
        <v>726</v>
      </c>
      <c r="AG248" s="28">
        <f>IF(AD248&lt;&gt;0,AC248/AD248,"")</f>
        <v>16.4</v>
      </c>
      <c r="AH248" s="34">
        <v>21</v>
      </c>
      <c r="AI248" s="34">
        <v>3</v>
      </c>
      <c r="AJ248" s="34">
        <v>87</v>
      </c>
      <c r="AK248" s="34">
        <v>6</v>
      </c>
      <c r="AL248" s="34"/>
      <c r="AM248" s="34" t="s">
        <v>389</v>
      </c>
      <c r="AN248" s="35">
        <f>IF(AK248&lt;&gt;0,AJ248/AK248,"")</f>
        <v>14.5</v>
      </c>
      <c r="AO248" s="36">
        <v>31</v>
      </c>
      <c r="AP248" s="36">
        <v>1</v>
      </c>
      <c r="AQ248" s="36">
        <v>164</v>
      </c>
      <c r="AR248" s="36">
        <v>7</v>
      </c>
      <c r="AS248" s="36"/>
      <c r="AT248" s="48" t="s">
        <v>727</v>
      </c>
      <c r="AU248" s="37">
        <f>IF(AR248&lt;&gt;0,AQ248/AR248,"")</f>
        <v>23.428571428571427</v>
      </c>
      <c r="AV248" s="38"/>
      <c r="AW248" s="38"/>
      <c r="AX248" s="39"/>
      <c r="AY248" s="40"/>
      <c r="AZ248" s="40"/>
      <c r="BA248" s="40"/>
      <c r="BB248" s="39">
        <f>IF(AY248&lt;&gt;0,AX248/AY248,"")</f>
      </c>
      <c r="BC248" s="41"/>
      <c r="BD248" s="41"/>
      <c r="BI248" s="41"/>
      <c r="BN248" s="41"/>
      <c r="BO248" s="43"/>
      <c r="BP248" s="43"/>
      <c r="BQ248" s="43"/>
      <c r="BR248" s="44"/>
      <c r="BS248" s="41"/>
      <c r="BT248" s="45"/>
      <c r="BU248" s="45"/>
      <c r="BV248" s="45"/>
      <c r="BW248" s="45"/>
      <c r="BX248" s="41"/>
      <c r="BY248" s="46"/>
      <c r="BZ248" s="46"/>
      <c r="CA248" s="46"/>
      <c r="CB248" s="19"/>
      <c r="CC248" s="41"/>
      <c r="CD248" s="18"/>
      <c r="CE248" s="47"/>
      <c r="CF248" s="41"/>
      <c r="CJ248" s="41"/>
      <c r="CK248" s="41"/>
      <c r="CL248" s="41"/>
      <c r="CQ248" s="41"/>
      <c r="CV248" s="41"/>
      <c r="CW248" s="43"/>
      <c r="CX248" s="43"/>
      <c r="CY248" s="43"/>
      <c r="CZ248" s="44"/>
      <c r="DA248" s="41"/>
      <c r="DB248" s="45"/>
      <c r="DC248" s="45"/>
      <c r="DD248" s="45"/>
      <c r="DE248" s="45"/>
      <c r="DF248" s="41"/>
      <c r="DG248" s="46"/>
      <c r="DH248" s="46"/>
      <c r="DI248" s="46"/>
      <c r="DJ248" s="19"/>
      <c r="DK248" s="41"/>
      <c r="DL248" s="18"/>
      <c r="DM248" s="47"/>
      <c r="DN248" s="41"/>
      <c r="DR248" s="41"/>
      <c r="DS248" s="41"/>
      <c r="DT248" s="41"/>
      <c r="DY248" s="41"/>
      <c r="ED248" s="41"/>
      <c r="EE248" s="43"/>
      <c r="EF248" s="43"/>
      <c r="EG248" s="43"/>
      <c r="EH248" s="44"/>
      <c r="EI248" s="41"/>
      <c r="EJ248" s="45"/>
      <c r="EK248" s="45"/>
      <c r="EL248" s="45"/>
      <c r="EM248" s="45"/>
      <c r="EN248" s="41"/>
      <c r="EO248" s="46"/>
      <c r="EP248" s="46"/>
      <c r="EQ248" s="46"/>
      <c r="ER248" s="19"/>
      <c r="ES248" s="41"/>
      <c r="ET248" s="18"/>
      <c r="EU248" s="47"/>
      <c r="EV248" s="41"/>
      <c r="EZ248" s="41"/>
      <c r="FA248" s="41"/>
      <c r="FB248" s="41"/>
      <c r="FG248" s="41"/>
      <c r="FL248" s="41"/>
      <c r="FM248" s="43"/>
      <c r="FN248" s="43"/>
      <c r="FO248" s="43"/>
      <c r="FP248" s="44"/>
      <c r="FQ248" s="41"/>
      <c r="FR248" s="45"/>
      <c r="FS248" s="45"/>
      <c r="FT248" s="45"/>
      <c r="FU248" s="45"/>
      <c r="FV248" s="41"/>
      <c r="FW248" s="46"/>
      <c r="FX248" s="46"/>
      <c r="FY248" s="46"/>
      <c r="FZ248" s="19"/>
      <c r="GA248" s="41"/>
      <c r="GB248" s="18"/>
      <c r="GC248" s="47"/>
      <c r="GD248" s="41"/>
      <c r="GH248" s="41"/>
      <c r="GI248" s="41"/>
      <c r="GJ248" s="41"/>
      <c r="GO248" s="41"/>
      <c r="GT248" s="41"/>
      <c r="GU248" s="43"/>
      <c r="GV248" s="43"/>
      <c r="GW248" s="43"/>
      <c r="GX248" s="44"/>
      <c r="GY248" s="41"/>
      <c r="GZ248" s="45"/>
      <c r="HA248" s="45"/>
      <c r="HB248" s="45"/>
      <c r="HC248" s="45"/>
      <c r="HD248" s="41"/>
      <c r="HE248" s="46"/>
      <c r="HF248" s="46"/>
      <c r="HG248" s="46"/>
      <c r="HH248" s="19"/>
      <c r="HI248" s="41"/>
      <c r="HJ248" s="18"/>
      <c r="HK248" s="47"/>
      <c r="HL248" s="41"/>
      <c r="HP248" s="41"/>
      <c r="HQ248" s="41"/>
      <c r="HR248" s="41"/>
      <c r="HW248" s="41"/>
      <c r="IB248" s="41"/>
      <c r="IC248" s="43"/>
      <c r="ID248" s="43"/>
      <c r="IE248" s="43"/>
      <c r="IF248" s="44"/>
      <c r="IG248" s="41"/>
      <c r="IH248" s="45"/>
      <c r="II248" s="45"/>
      <c r="IJ248" s="45"/>
      <c r="IK248" s="45"/>
      <c r="IL248" s="41"/>
      <c r="IM248" s="46"/>
      <c r="IN248" s="46"/>
      <c r="IO248" s="46"/>
      <c r="IP248" s="19"/>
      <c r="IQ248" s="41"/>
      <c r="IR248" s="18"/>
      <c r="IS248" s="47"/>
      <c r="IT248" s="41"/>
    </row>
    <row r="249" spans="1:254" s="42" customFormat="1" ht="12.75">
      <c r="A249" s="20" t="s">
        <v>728</v>
      </c>
      <c r="B249" s="20"/>
      <c r="C249" s="21"/>
      <c r="D249" s="22">
        <f>IF(MOD(SUM($M249+$T249+$AA249+$AH249+$AO249+$AV249),1)&gt;=0.6,INT(SUM($M249+$T249+$AA249+$AH249+$AO249+$AV249))+1+MOD(SUM($M249+$T249+$AA249+$AH249+$AO249+$AV249),1)-0.6,SUM($M249+$T249+$AA249+$AH249+$AO249+$AV249))</f>
        <v>28</v>
      </c>
      <c r="E249" s="23">
        <f>$N249+$U249+$AB249+$AI249+$AP249+$AW249</f>
        <v>3</v>
      </c>
      <c r="F249" s="24">
        <f>$O249+$V249+$AC249+$AJ249+$AQ249+$AX249</f>
        <v>100</v>
      </c>
      <c r="G249" s="23">
        <f>$P249+$W249+$AD249+$AK249+$AR249+$AY249</f>
        <v>3</v>
      </c>
      <c r="H249" s="23">
        <f>$Q249+X249+AE249+AL249+AS249+AZ249</f>
        <v>0</v>
      </c>
      <c r="I249" s="25" t="s">
        <v>729</v>
      </c>
      <c r="J249" s="22">
        <f>IF(G249&lt;&gt;0,F249/G249,"")</f>
        <v>33.333333333333336</v>
      </c>
      <c r="K249" s="22">
        <f>IF(D249&lt;&gt;0,F249/D249,"")</f>
        <v>3.5714285714285716</v>
      </c>
      <c r="L249" s="22">
        <f>IF(G249&lt;&gt;0,(INT(D249)*6+(10*(D249-INT(D249))))/G249,"")</f>
        <v>56</v>
      </c>
      <c r="M249" s="26"/>
      <c r="N249" s="26"/>
      <c r="O249" s="26"/>
      <c r="P249" s="26"/>
      <c r="Q249" s="26"/>
      <c r="R249" s="26"/>
      <c r="S249" s="28">
        <f>IF(P249&lt;&gt;0,O249/P249,"")</f>
      </c>
      <c r="T249" s="29"/>
      <c r="U249" s="29"/>
      <c r="V249" s="29"/>
      <c r="W249" s="29"/>
      <c r="X249" s="29"/>
      <c r="Y249" s="29"/>
      <c r="Z249" s="31">
        <f>IF(W249&lt;&gt;0,V249/W249,"")</f>
      </c>
      <c r="AA249" s="32">
        <v>28</v>
      </c>
      <c r="AB249" s="32">
        <v>3</v>
      </c>
      <c r="AC249" s="32">
        <v>100</v>
      </c>
      <c r="AD249" s="33">
        <v>3</v>
      </c>
      <c r="AE249" s="33"/>
      <c r="AF249" s="33" t="s">
        <v>729</v>
      </c>
      <c r="AG249" s="28">
        <f>IF(AD249&lt;&gt;0,AC249/AD249,"")</f>
        <v>33.333333333333336</v>
      </c>
      <c r="AH249" s="34"/>
      <c r="AI249" s="34"/>
      <c r="AJ249" s="34"/>
      <c r="AK249" s="34"/>
      <c r="AL249" s="34"/>
      <c r="AM249" s="34"/>
      <c r="AN249" s="35">
        <f>IF(AK249&lt;&gt;0,AJ249/AK249,"")</f>
      </c>
      <c r="AO249" s="36"/>
      <c r="AP249" s="36"/>
      <c r="AQ249" s="36"/>
      <c r="AR249" s="36"/>
      <c r="AS249" s="36"/>
      <c r="AT249" s="36"/>
      <c r="AU249" s="37">
        <f>IF(AR249&lt;&gt;0,AQ249/AR249,"")</f>
      </c>
      <c r="AV249" s="38"/>
      <c r="AW249" s="38"/>
      <c r="AX249" s="39"/>
      <c r="AY249" s="40"/>
      <c r="AZ249" s="40"/>
      <c r="BA249" s="40"/>
      <c r="BB249" s="39">
        <f>IF(AY249&lt;&gt;0,AX249/AY249,"")</f>
      </c>
      <c r="BC249" s="41"/>
      <c r="BD249" s="41"/>
      <c r="BI249" s="41"/>
      <c r="BN249" s="41"/>
      <c r="BO249" s="43"/>
      <c r="BP249" s="43"/>
      <c r="BQ249" s="43"/>
      <c r="BR249" s="44"/>
      <c r="BS249" s="41"/>
      <c r="BT249" s="45"/>
      <c r="BU249" s="45"/>
      <c r="BV249" s="45"/>
      <c r="BW249" s="45"/>
      <c r="BX249" s="41"/>
      <c r="BY249" s="46"/>
      <c r="BZ249" s="46"/>
      <c r="CA249" s="46"/>
      <c r="CB249" s="19"/>
      <c r="CC249" s="41"/>
      <c r="CD249" s="18"/>
      <c r="CE249" s="47"/>
      <c r="CF249" s="41"/>
      <c r="CJ249" s="41"/>
      <c r="CK249" s="41"/>
      <c r="CL249" s="41"/>
      <c r="CQ249" s="41"/>
      <c r="CV249" s="41"/>
      <c r="CW249" s="43"/>
      <c r="CX249" s="43"/>
      <c r="CY249" s="43"/>
      <c r="CZ249" s="44"/>
      <c r="DA249" s="41"/>
      <c r="DB249" s="45"/>
      <c r="DC249" s="45"/>
      <c r="DD249" s="45"/>
      <c r="DE249" s="45"/>
      <c r="DF249" s="41"/>
      <c r="DG249" s="46"/>
      <c r="DH249" s="46"/>
      <c r="DI249" s="46"/>
      <c r="DJ249" s="19"/>
      <c r="DK249" s="41"/>
      <c r="DL249" s="18"/>
      <c r="DM249" s="47"/>
      <c r="DN249" s="41"/>
      <c r="DR249" s="41"/>
      <c r="DS249" s="41"/>
      <c r="DT249" s="41"/>
      <c r="DY249" s="41"/>
      <c r="ED249" s="41"/>
      <c r="EE249" s="43"/>
      <c r="EF249" s="43"/>
      <c r="EG249" s="43"/>
      <c r="EH249" s="44"/>
      <c r="EI249" s="41"/>
      <c r="EJ249" s="45"/>
      <c r="EK249" s="45"/>
      <c r="EL249" s="45"/>
      <c r="EM249" s="45"/>
      <c r="EN249" s="41"/>
      <c r="EO249" s="46"/>
      <c r="EP249" s="46"/>
      <c r="EQ249" s="46"/>
      <c r="ER249" s="19"/>
      <c r="ES249" s="41"/>
      <c r="ET249" s="18"/>
      <c r="EU249" s="47"/>
      <c r="EV249" s="41"/>
      <c r="EZ249" s="41"/>
      <c r="FA249" s="41"/>
      <c r="FB249" s="41"/>
      <c r="FG249" s="41"/>
      <c r="FL249" s="41"/>
      <c r="FM249" s="43"/>
      <c r="FN249" s="43"/>
      <c r="FO249" s="43"/>
      <c r="FP249" s="44"/>
      <c r="FQ249" s="41"/>
      <c r="FR249" s="45"/>
      <c r="FS249" s="45"/>
      <c r="FT249" s="45"/>
      <c r="FU249" s="45"/>
      <c r="FV249" s="41"/>
      <c r="FW249" s="46"/>
      <c r="FX249" s="46"/>
      <c r="FY249" s="46"/>
      <c r="FZ249" s="19"/>
      <c r="GA249" s="41"/>
      <c r="GB249" s="18"/>
      <c r="GC249" s="47"/>
      <c r="GD249" s="41"/>
      <c r="GH249" s="41"/>
      <c r="GI249" s="41"/>
      <c r="GJ249" s="41"/>
      <c r="GO249" s="41"/>
      <c r="GT249" s="41"/>
      <c r="GU249" s="43"/>
      <c r="GV249" s="43"/>
      <c r="GW249" s="43"/>
      <c r="GX249" s="44"/>
      <c r="GY249" s="41"/>
      <c r="GZ249" s="45"/>
      <c r="HA249" s="45"/>
      <c r="HB249" s="45"/>
      <c r="HC249" s="45"/>
      <c r="HD249" s="41"/>
      <c r="HE249" s="46"/>
      <c r="HF249" s="46"/>
      <c r="HG249" s="46"/>
      <c r="HH249" s="19"/>
      <c r="HI249" s="41"/>
      <c r="HJ249" s="18"/>
      <c r="HK249" s="47"/>
      <c r="HL249" s="41"/>
      <c r="HP249" s="41"/>
      <c r="HQ249" s="41"/>
      <c r="HR249" s="41"/>
      <c r="HW249" s="41"/>
      <c r="IB249" s="41"/>
      <c r="IC249" s="43"/>
      <c r="ID249" s="43"/>
      <c r="IE249" s="43"/>
      <c r="IF249" s="44"/>
      <c r="IG249" s="41"/>
      <c r="IH249" s="45"/>
      <c r="II249" s="45"/>
      <c r="IJ249" s="45"/>
      <c r="IK249" s="45"/>
      <c r="IL249" s="41"/>
      <c r="IM249" s="46"/>
      <c r="IN249" s="46"/>
      <c r="IO249" s="46"/>
      <c r="IP249" s="19"/>
      <c r="IQ249" s="41"/>
      <c r="IR249" s="18"/>
      <c r="IS249" s="47"/>
      <c r="IT249" s="41"/>
    </row>
    <row r="250" spans="1:254" s="42" customFormat="1" ht="12.75">
      <c r="A250" s="20" t="s">
        <v>730</v>
      </c>
      <c r="B250" s="20"/>
      <c r="C250" s="63"/>
      <c r="D250" s="22">
        <f>IF(MOD(SUM($M250+$T250+$AA250+$AH250+$AO250+$AV250),1)&gt;=0.6,INT(SUM($M250+$T250+$AA250+$AH250+$AO250+$AV250))+1+MOD(SUM($M250+$T250+$AA250+$AH250+$AO250+$AV250),1)-0.6,SUM($M250+$T250+$AA250+$AH250+$AO250+$AV250))</f>
        <v>82.2</v>
      </c>
      <c r="E250" s="23">
        <f>$N250+$U250+$AB250+$AI250+$AP250+$AW250</f>
        <v>5</v>
      </c>
      <c r="F250" s="24">
        <f>$O250+$V250+$AC250+$AJ250+$AQ250+$AX250</f>
        <v>405</v>
      </c>
      <c r="G250" s="23">
        <f>$P250+$W250+$AD250+$AK250+$AR250+$AY250</f>
        <v>19</v>
      </c>
      <c r="H250" s="23">
        <f>$Q250+X250+AE250+AL250+AS250+AZ250</f>
        <v>0</v>
      </c>
      <c r="I250" s="25" t="s">
        <v>731</v>
      </c>
      <c r="J250" s="22">
        <f>IF(G250&lt;&gt;0,F250/G250,"")</f>
        <v>21.31578947368421</v>
      </c>
      <c r="K250" s="22">
        <f>IF(D250&lt;&gt;0,F250/D250,"")</f>
        <v>4.927007299270072</v>
      </c>
      <c r="L250" s="22">
        <f>IF(G250&lt;&gt;0,(INT(D250)*6+(10*(D250-INT(D250))))/G250,"")</f>
        <v>26</v>
      </c>
      <c r="M250" s="26">
        <v>82.2</v>
      </c>
      <c r="N250" s="26">
        <v>5</v>
      </c>
      <c r="O250" s="26">
        <v>405</v>
      </c>
      <c r="P250" s="26">
        <v>19</v>
      </c>
      <c r="Q250" s="26"/>
      <c r="R250" s="27" t="s">
        <v>731</v>
      </c>
      <c r="S250" s="28">
        <f>IF(P250&lt;&gt;0,O250/P250,"")</f>
        <v>21.31578947368421</v>
      </c>
      <c r="T250" s="29"/>
      <c r="U250" s="29"/>
      <c r="V250" s="29"/>
      <c r="W250" s="29"/>
      <c r="X250" s="29"/>
      <c r="Y250" s="29"/>
      <c r="Z250" s="31">
        <f>IF(W250&lt;&gt;0,V250/W250,"")</f>
      </c>
      <c r="AA250" s="26"/>
      <c r="AB250" s="26"/>
      <c r="AC250" s="26"/>
      <c r="AD250" s="26"/>
      <c r="AE250" s="26"/>
      <c r="AF250" s="26"/>
      <c r="AG250" s="28">
        <f>IF(AD250&lt;&gt;0,AC250/AD250,"")</f>
      </c>
      <c r="AH250" s="64"/>
      <c r="AI250" s="64"/>
      <c r="AJ250" s="64"/>
      <c r="AK250" s="64"/>
      <c r="AL250" s="64"/>
      <c r="AM250" s="64"/>
      <c r="AN250" s="35">
        <f>IF(AK250&lt;&gt;0,AJ250/AK250,"")</f>
      </c>
      <c r="AO250" s="36"/>
      <c r="AP250" s="36"/>
      <c r="AQ250" s="36"/>
      <c r="AR250" s="36"/>
      <c r="AS250" s="36"/>
      <c r="AT250" s="36"/>
      <c r="AU250" s="37">
        <f>IF(AR250&lt;&gt;0,AQ250/AR250,"")</f>
      </c>
      <c r="AV250" s="38"/>
      <c r="AW250" s="38"/>
      <c r="AX250" s="39"/>
      <c r="AY250" s="40"/>
      <c r="AZ250" s="40"/>
      <c r="BA250" s="40"/>
      <c r="BB250" s="39">
        <f>IF(AY250&lt;&gt;0,AX250/AY250,"")</f>
      </c>
      <c r="BC250" s="41"/>
      <c r="BD250" s="41"/>
      <c r="BI250" s="41"/>
      <c r="BN250" s="41"/>
      <c r="BO250" s="43"/>
      <c r="BP250" s="43"/>
      <c r="BQ250" s="43"/>
      <c r="BR250" s="44"/>
      <c r="BS250" s="41"/>
      <c r="BT250" s="45"/>
      <c r="BU250" s="45"/>
      <c r="BV250" s="45"/>
      <c r="BW250" s="45"/>
      <c r="BX250" s="41"/>
      <c r="BY250" s="46"/>
      <c r="BZ250" s="46"/>
      <c r="CA250" s="46"/>
      <c r="CB250" s="19"/>
      <c r="CC250" s="41"/>
      <c r="CD250" s="18"/>
      <c r="CE250" s="47"/>
      <c r="CF250" s="41"/>
      <c r="CJ250" s="41"/>
      <c r="CK250" s="41"/>
      <c r="CL250" s="41"/>
      <c r="CQ250" s="41"/>
      <c r="CV250" s="41"/>
      <c r="CW250" s="43"/>
      <c r="CX250" s="43"/>
      <c r="CY250" s="43"/>
      <c r="CZ250" s="44"/>
      <c r="DA250" s="41"/>
      <c r="DB250" s="45"/>
      <c r="DC250" s="45"/>
      <c r="DD250" s="45"/>
      <c r="DE250" s="45"/>
      <c r="DF250" s="41"/>
      <c r="DG250" s="46"/>
      <c r="DH250" s="46"/>
      <c r="DI250" s="46"/>
      <c r="DJ250" s="19"/>
      <c r="DK250" s="41"/>
      <c r="DL250" s="18"/>
      <c r="DM250" s="47"/>
      <c r="DN250" s="41"/>
      <c r="DR250" s="41"/>
      <c r="DS250" s="41"/>
      <c r="DT250" s="41"/>
      <c r="DY250" s="41"/>
      <c r="ED250" s="41"/>
      <c r="EE250" s="43"/>
      <c r="EF250" s="43"/>
      <c r="EG250" s="43"/>
      <c r="EH250" s="44"/>
      <c r="EI250" s="41"/>
      <c r="EJ250" s="45"/>
      <c r="EK250" s="45"/>
      <c r="EL250" s="45"/>
      <c r="EM250" s="45"/>
      <c r="EN250" s="41"/>
      <c r="EO250" s="46"/>
      <c r="EP250" s="46"/>
      <c r="EQ250" s="46"/>
      <c r="ER250" s="19"/>
      <c r="ES250" s="41"/>
      <c r="ET250" s="18"/>
      <c r="EU250" s="47"/>
      <c r="EV250" s="41"/>
      <c r="EZ250" s="41"/>
      <c r="FA250" s="41"/>
      <c r="FB250" s="41"/>
      <c r="FG250" s="41"/>
      <c r="FL250" s="41"/>
      <c r="FM250" s="43"/>
      <c r="FN250" s="43"/>
      <c r="FO250" s="43"/>
      <c r="FP250" s="44"/>
      <c r="FQ250" s="41"/>
      <c r="FR250" s="45"/>
      <c r="FS250" s="45"/>
      <c r="FT250" s="45"/>
      <c r="FU250" s="45"/>
      <c r="FV250" s="41"/>
      <c r="FW250" s="46"/>
      <c r="FX250" s="46"/>
      <c r="FY250" s="46"/>
      <c r="FZ250" s="19"/>
      <c r="GA250" s="41"/>
      <c r="GB250" s="18"/>
      <c r="GC250" s="47"/>
      <c r="GD250" s="41"/>
      <c r="GH250" s="41"/>
      <c r="GI250" s="41"/>
      <c r="GJ250" s="41"/>
      <c r="GO250" s="41"/>
      <c r="GT250" s="41"/>
      <c r="GU250" s="43"/>
      <c r="GV250" s="43"/>
      <c r="GW250" s="43"/>
      <c r="GX250" s="44"/>
      <c r="GY250" s="41"/>
      <c r="GZ250" s="45"/>
      <c r="HA250" s="45"/>
      <c r="HB250" s="45"/>
      <c r="HC250" s="45"/>
      <c r="HD250" s="41"/>
      <c r="HE250" s="46"/>
      <c r="HF250" s="46"/>
      <c r="HG250" s="46"/>
      <c r="HH250" s="19"/>
      <c r="HI250" s="41"/>
      <c r="HJ250" s="18"/>
      <c r="HK250" s="47"/>
      <c r="HL250" s="41"/>
      <c r="HP250" s="41"/>
      <c r="HQ250" s="41"/>
      <c r="HR250" s="41"/>
      <c r="HW250" s="41"/>
      <c r="IB250" s="41"/>
      <c r="IC250" s="43"/>
      <c r="ID250" s="43"/>
      <c r="IE250" s="43"/>
      <c r="IF250" s="44"/>
      <c r="IG250" s="41"/>
      <c r="IH250" s="45"/>
      <c r="II250" s="45"/>
      <c r="IJ250" s="45"/>
      <c r="IK250" s="45"/>
      <c r="IL250" s="41"/>
      <c r="IM250" s="46"/>
      <c r="IN250" s="46"/>
      <c r="IO250" s="46"/>
      <c r="IP250" s="19"/>
      <c r="IQ250" s="41"/>
      <c r="IR250" s="18"/>
      <c r="IS250" s="47"/>
      <c r="IT250" s="41"/>
    </row>
    <row r="251" spans="1:254" s="42" customFormat="1" ht="12.75">
      <c r="A251" s="20" t="s">
        <v>732</v>
      </c>
      <c r="B251" s="20"/>
      <c r="C251" s="63"/>
      <c r="D251" s="22">
        <f>IF(MOD(SUM($M251+$T251+$AA251+$AH251+$AO251+$AV251),1)&gt;=0.6,INT(SUM($M251+$T251+$AA251+$AH251+$AO251+$AV251))+1+MOD(SUM($M251+$T251+$AA251+$AH251+$AO251+$AV251),1)-0.6,SUM($M251+$T251+$AA251+$AH251+$AO251+$AV251))</f>
        <v>1</v>
      </c>
      <c r="E251" s="23">
        <f>$N251+$U251+$AB251+$AI251+$AP251+$AW251</f>
        <v>0</v>
      </c>
      <c r="F251" s="24">
        <f>$O251+$V251+$AC251+$AJ251+$AQ251+$AX251</f>
        <v>15</v>
      </c>
      <c r="G251" s="23">
        <f>$P251+$W251+$AD251+$AK251+$AR251+$AY251</f>
        <v>1</v>
      </c>
      <c r="H251" s="23">
        <f>$Q251+X251+AE251+AL251+AS251+AZ251</f>
        <v>0</v>
      </c>
      <c r="I251" s="25" t="s">
        <v>733</v>
      </c>
      <c r="J251" s="22">
        <f>IF(G251&lt;&gt;0,F251/G251,"")</f>
        <v>15</v>
      </c>
      <c r="K251" s="22">
        <f>IF(D251&lt;&gt;0,F251/D251,"")</f>
        <v>15</v>
      </c>
      <c r="L251" s="22">
        <f>IF(G251&lt;&gt;0,(INT(D251)*6+(10*(D251-INT(D251))))/G251,"")</f>
        <v>6</v>
      </c>
      <c r="M251" s="26"/>
      <c r="N251" s="26"/>
      <c r="O251" s="26"/>
      <c r="P251" s="26"/>
      <c r="Q251" s="26"/>
      <c r="R251" s="26"/>
      <c r="S251" s="28">
        <f>IF(P251&lt;&gt;0,O251/P251,"")</f>
      </c>
      <c r="T251" s="29"/>
      <c r="U251" s="29"/>
      <c r="V251" s="29"/>
      <c r="W251" s="29"/>
      <c r="X251" s="29"/>
      <c r="Y251" s="29"/>
      <c r="Z251" s="31">
        <f>IF(W251&lt;&gt;0,V251/W251,"")</f>
      </c>
      <c r="AA251" s="26"/>
      <c r="AB251" s="26"/>
      <c r="AC251" s="26"/>
      <c r="AD251" s="26"/>
      <c r="AE251" s="26"/>
      <c r="AF251" s="26"/>
      <c r="AG251" s="28">
        <f>IF(AD251&lt;&gt;0,AC251/AD251,"")</f>
      </c>
      <c r="AH251" s="64"/>
      <c r="AI251" s="64"/>
      <c r="AJ251" s="64"/>
      <c r="AK251" s="64"/>
      <c r="AL251" s="64"/>
      <c r="AM251" s="64"/>
      <c r="AN251" s="35">
        <f>IF(AK251&lt;&gt;0,AJ251/AK251,"")</f>
      </c>
      <c r="AO251" s="36">
        <v>1</v>
      </c>
      <c r="AP251" s="36">
        <v>0</v>
      </c>
      <c r="AQ251" s="36">
        <v>15</v>
      </c>
      <c r="AR251" s="36">
        <v>1</v>
      </c>
      <c r="AS251" s="36"/>
      <c r="AT251" s="48" t="s">
        <v>733</v>
      </c>
      <c r="AU251" s="37">
        <f>IF(AR251&lt;&gt;0,AQ251/AR251,"")</f>
        <v>15</v>
      </c>
      <c r="AV251" s="38"/>
      <c r="AW251" s="38"/>
      <c r="AX251" s="39"/>
      <c r="AY251" s="40"/>
      <c r="AZ251" s="40"/>
      <c r="BA251" s="40"/>
      <c r="BB251" s="39">
        <f>IF(AY251&lt;&gt;0,AX251/AY251,"")</f>
      </c>
      <c r="BC251" s="41"/>
      <c r="BD251" s="41"/>
      <c r="BI251" s="41"/>
      <c r="BN251" s="41"/>
      <c r="BO251" s="43"/>
      <c r="BP251" s="43"/>
      <c r="BQ251" s="43"/>
      <c r="BR251" s="44"/>
      <c r="BS251" s="41"/>
      <c r="BT251" s="45"/>
      <c r="BU251" s="45"/>
      <c r="BV251" s="45"/>
      <c r="BW251" s="45"/>
      <c r="BX251" s="41"/>
      <c r="BY251" s="46"/>
      <c r="BZ251" s="46"/>
      <c r="CA251" s="46"/>
      <c r="CB251" s="19"/>
      <c r="CC251" s="41"/>
      <c r="CD251" s="18"/>
      <c r="CE251" s="47"/>
      <c r="CF251" s="41"/>
      <c r="CJ251" s="41"/>
      <c r="CK251" s="41"/>
      <c r="CL251" s="41"/>
      <c r="CQ251" s="41"/>
      <c r="CV251" s="41"/>
      <c r="CW251" s="43"/>
      <c r="CX251" s="43"/>
      <c r="CY251" s="43"/>
      <c r="CZ251" s="44"/>
      <c r="DA251" s="41"/>
      <c r="DB251" s="45"/>
      <c r="DC251" s="45"/>
      <c r="DD251" s="45"/>
      <c r="DE251" s="45"/>
      <c r="DF251" s="41"/>
      <c r="DG251" s="46"/>
      <c r="DH251" s="46"/>
      <c r="DI251" s="46"/>
      <c r="DJ251" s="19"/>
      <c r="DK251" s="41"/>
      <c r="DL251" s="18"/>
      <c r="DM251" s="47"/>
      <c r="DN251" s="41"/>
      <c r="DR251" s="41"/>
      <c r="DS251" s="41"/>
      <c r="DT251" s="41"/>
      <c r="DY251" s="41"/>
      <c r="ED251" s="41"/>
      <c r="EE251" s="43"/>
      <c r="EF251" s="43"/>
      <c r="EG251" s="43"/>
      <c r="EH251" s="44"/>
      <c r="EI251" s="41"/>
      <c r="EJ251" s="45"/>
      <c r="EK251" s="45"/>
      <c r="EL251" s="45"/>
      <c r="EM251" s="45"/>
      <c r="EN251" s="41"/>
      <c r="EO251" s="46"/>
      <c r="EP251" s="46"/>
      <c r="EQ251" s="46"/>
      <c r="ER251" s="19"/>
      <c r="ES251" s="41"/>
      <c r="ET251" s="18"/>
      <c r="EU251" s="47"/>
      <c r="EV251" s="41"/>
      <c r="EZ251" s="41"/>
      <c r="FA251" s="41"/>
      <c r="FB251" s="41"/>
      <c r="FG251" s="41"/>
      <c r="FL251" s="41"/>
      <c r="FM251" s="43"/>
      <c r="FN251" s="43"/>
      <c r="FO251" s="43"/>
      <c r="FP251" s="44"/>
      <c r="FQ251" s="41"/>
      <c r="FR251" s="45"/>
      <c r="FS251" s="45"/>
      <c r="FT251" s="45"/>
      <c r="FU251" s="45"/>
      <c r="FV251" s="41"/>
      <c r="FW251" s="46"/>
      <c r="FX251" s="46"/>
      <c r="FY251" s="46"/>
      <c r="FZ251" s="19"/>
      <c r="GA251" s="41"/>
      <c r="GB251" s="18"/>
      <c r="GC251" s="47"/>
      <c r="GD251" s="41"/>
      <c r="GH251" s="41"/>
      <c r="GI251" s="41"/>
      <c r="GJ251" s="41"/>
      <c r="GO251" s="41"/>
      <c r="GT251" s="41"/>
      <c r="GU251" s="43"/>
      <c r="GV251" s="43"/>
      <c r="GW251" s="43"/>
      <c r="GX251" s="44"/>
      <c r="GY251" s="41"/>
      <c r="GZ251" s="45"/>
      <c r="HA251" s="45"/>
      <c r="HB251" s="45"/>
      <c r="HC251" s="45"/>
      <c r="HD251" s="41"/>
      <c r="HE251" s="46"/>
      <c r="HF251" s="46"/>
      <c r="HG251" s="46"/>
      <c r="HH251" s="19"/>
      <c r="HI251" s="41"/>
      <c r="HJ251" s="18"/>
      <c r="HK251" s="47"/>
      <c r="HL251" s="41"/>
      <c r="HP251" s="41"/>
      <c r="HQ251" s="41"/>
      <c r="HR251" s="41"/>
      <c r="HW251" s="41"/>
      <c r="IB251" s="41"/>
      <c r="IC251" s="43"/>
      <c r="ID251" s="43"/>
      <c r="IE251" s="43"/>
      <c r="IF251" s="44"/>
      <c r="IG251" s="41"/>
      <c r="IH251" s="45"/>
      <c r="II251" s="45"/>
      <c r="IJ251" s="45"/>
      <c r="IK251" s="45"/>
      <c r="IL251" s="41"/>
      <c r="IM251" s="46"/>
      <c r="IN251" s="46"/>
      <c r="IO251" s="46"/>
      <c r="IP251" s="19"/>
      <c r="IQ251" s="41"/>
      <c r="IR251" s="18"/>
      <c r="IS251" s="47"/>
      <c r="IT251" s="41"/>
    </row>
    <row r="252" spans="1:254" s="42" customFormat="1" ht="12.75">
      <c r="A252" s="20" t="s">
        <v>734</v>
      </c>
      <c r="B252" s="20"/>
      <c r="C252" s="21"/>
      <c r="D252" s="22">
        <f>IF(MOD(SUM($M252+$T252+$AA252+$AH252+$AO252+$AV252),1)&gt;=0.6,INT(SUM($M252+$T252+$AA252+$AH252+$AO252+$AV252))+1+MOD(SUM($M252+$T252+$AA252+$AH252+$AO252+$AV252),1)-0.6,SUM($M252+$T252+$AA252+$AH252+$AO252+$AV252))</f>
        <v>1.2</v>
      </c>
      <c r="E252" s="23">
        <f>$N252+$U252+$AB252+$AI252+$AP252+$AW252</f>
        <v>1</v>
      </c>
      <c r="F252" s="24">
        <f>$O252+$V252+$AC252+$AJ252+$AQ252+$AX252</f>
        <v>6</v>
      </c>
      <c r="G252" s="23">
        <f>$P252+$W252+$AD252+$AK252+$AR252+$AY252</f>
        <v>0</v>
      </c>
      <c r="H252" s="23">
        <f>$Q252+X252+AE252+AL252+AS252+AZ252</f>
        <v>0</v>
      </c>
      <c r="I252" s="25" t="s">
        <v>735</v>
      </c>
      <c r="J252" s="22">
        <f>IF(G252&lt;&gt;0,F252/G252,"")</f>
      </c>
      <c r="K252" s="22">
        <f>IF(D252&lt;&gt;0,F252/D252,"")</f>
        <v>5</v>
      </c>
      <c r="L252" s="22">
        <f>IF(G252&lt;&gt;0,(INT(D252)*6+(10*(D252-INT(D252))))/G252,"")</f>
      </c>
      <c r="M252" s="26"/>
      <c r="N252" s="26"/>
      <c r="O252" s="26"/>
      <c r="P252" s="26"/>
      <c r="Q252" s="26"/>
      <c r="R252" s="26"/>
      <c r="S252" s="28">
        <f>IF(P252&lt;&gt;0,O252/P252,"")</f>
      </c>
      <c r="T252" s="29"/>
      <c r="U252" s="29"/>
      <c r="V252" s="29"/>
      <c r="W252" s="29"/>
      <c r="X252" s="29"/>
      <c r="Y252" s="29"/>
      <c r="Z252" s="31">
        <f>IF(W252&lt;&gt;0,V252/W252,"")</f>
      </c>
      <c r="AA252" s="32">
        <v>1.2</v>
      </c>
      <c r="AB252" s="32">
        <v>1</v>
      </c>
      <c r="AC252" s="32">
        <v>6</v>
      </c>
      <c r="AD252" s="33">
        <v>0</v>
      </c>
      <c r="AE252" s="33"/>
      <c r="AF252" s="33" t="s">
        <v>735</v>
      </c>
      <c r="AG252" s="28">
        <f>IF(AD252&lt;&gt;0,AC252/AD252,"")</f>
      </c>
      <c r="AH252" s="34"/>
      <c r="AI252" s="34"/>
      <c r="AJ252" s="34"/>
      <c r="AK252" s="34"/>
      <c r="AL252" s="34"/>
      <c r="AM252" s="34"/>
      <c r="AN252" s="35">
        <f>IF(AK252&lt;&gt;0,AJ252/AK252,"")</f>
      </c>
      <c r="AO252" s="36"/>
      <c r="AP252" s="36"/>
      <c r="AQ252" s="36"/>
      <c r="AR252" s="36"/>
      <c r="AS252" s="36"/>
      <c r="AT252" s="36"/>
      <c r="AU252" s="37">
        <f>IF(AR252&lt;&gt;0,AQ252/AR252,"")</f>
      </c>
      <c r="AV252" s="38"/>
      <c r="AW252" s="38"/>
      <c r="AX252" s="39"/>
      <c r="AY252" s="40"/>
      <c r="AZ252" s="40"/>
      <c r="BA252" s="40"/>
      <c r="BB252" s="39">
        <f>IF(AY252&lt;&gt;0,AX252/AY252,"")</f>
      </c>
      <c r="BC252" s="41"/>
      <c r="BD252" s="41"/>
      <c r="BI252" s="41"/>
      <c r="BN252" s="41"/>
      <c r="BO252" s="43"/>
      <c r="BP252" s="43"/>
      <c r="BQ252" s="43"/>
      <c r="BR252" s="44"/>
      <c r="BS252" s="41"/>
      <c r="BT252" s="45"/>
      <c r="BU252" s="45"/>
      <c r="BV252" s="45"/>
      <c r="BW252" s="45"/>
      <c r="BX252" s="41"/>
      <c r="BY252" s="46"/>
      <c r="BZ252" s="46"/>
      <c r="CA252" s="46"/>
      <c r="CB252" s="19"/>
      <c r="CC252" s="41"/>
      <c r="CD252" s="18"/>
      <c r="CE252" s="47"/>
      <c r="CF252" s="41"/>
      <c r="CJ252" s="41"/>
      <c r="CK252" s="41"/>
      <c r="CL252" s="41"/>
      <c r="CQ252" s="41"/>
      <c r="CV252" s="41"/>
      <c r="CW252" s="43"/>
      <c r="CX252" s="43"/>
      <c r="CY252" s="43"/>
      <c r="CZ252" s="44"/>
      <c r="DA252" s="41"/>
      <c r="DB252" s="45"/>
      <c r="DC252" s="45"/>
      <c r="DD252" s="45"/>
      <c r="DE252" s="45"/>
      <c r="DF252" s="41"/>
      <c r="DG252" s="46"/>
      <c r="DH252" s="46"/>
      <c r="DI252" s="46"/>
      <c r="DJ252" s="19"/>
      <c r="DK252" s="41"/>
      <c r="DL252" s="18"/>
      <c r="DM252" s="47"/>
      <c r="DN252" s="41"/>
      <c r="DR252" s="41"/>
      <c r="DS252" s="41"/>
      <c r="DT252" s="41"/>
      <c r="DY252" s="41"/>
      <c r="ED252" s="41"/>
      <c r="EE252" s="43"/>
      <c r="EF252" s="43"/>
      <c r="EG252" s="43"/>
      <c r="EH252" s="44"/>
      <c r="EI252" s="41"/>
      <c r="EJ252" s="45"/>
      <c r="EK252" s="45"/>
      <c r="EL252" s="45"/>
      <c r="EM252" s="45"/>
      <c r="EN252" s="41"/>
      <c r="EO252" s="46"/>
      <c r="EP252" s="46"/>
      <c r="EQ252" s="46"/>
      <c r="ER252" s="19"/>
      <c r="ES252" s="41"/>
      <c r="ET252" s="18"/>
      <c r="EU252" s="47"/>
      <c r="EV252" s="41"/>
      <c r="EZ252" s="41"/>
      <c r="FA252" s="41"/>
      <c r="FB252" s="41"/>
      <c r="FG252" s="41"/>
      <c r="FL252" s="41"/>
      <c r="FM252" s="43"/>
      <c r="FN252" s="43"/>
      <c r="FO252" s="43"/>
      <c r="FP252" s="44"/>
      <c r="FQ252" s="41"/>
      <c r="FR252" s="45"/>
      <c r="FS252" s="45"/>
      <c r="FT252" s="45"/>
      <c r="FU252" s="45"/>
      <c r="FV252" s="41"/>
      <c r="FW252" s="46"/>
      <c r="FX252" s="46"/>
      <c r="FY252" s="46"/>
      <c r="FZ252" s="19"/>
      <c r="GA252" s="41"/>
      <c r="GB252" s="18"/>
      <c r="GC252" s="47"/>
      <c r="GD252" s="41"/>
      <c r="GH252" s="41"/>
      <c r="GI252" s="41"/>
      <c r="GJ252" s="41"/>
      <c r="GO252" s="41"/>
      <c r="GT252" s="41"/>
      <c r="GU252" s="43"/>
      <c r="GV252" s="43"/>
      <c r="GW252" s="43"/>
      <c r="GX252" s="44"/>
      <c r="GY252" s="41"/>
      <c r="GZ252" s="45"/>
      <c r="HA252" s="45"/>
      <c r="HB252" s="45"/>
      <c r="HC252" s="45"/>
      <c r="HD252" s="41"/>
      <c r="HE252" s="46"/>
      <c r="HF252" s="46"/>
      <c r="HG252" s="46"/>
      <c r="HH252" s="19"/>
      <c r="HI252" s="41"/>
      <c r="HJ252" s="18"/>
      <c r="HK252" s="47"/>
      <c r="HL252" s="41"/>
      <c r="HP252" s="41"/>
      <c r="HQ252" s="41"/>
      <c r="HR252" s="41"/>
      <c r="HW252" s="41"/>
      <c r="IB252" s="41"/>
      <c r="IC252" s="43"/>
      <c r="ID252" s="43"/>
      <c r="IE252" s="43"/>
      <c r="IF252" s="44"/>
      <c r="IG252" s="41"/>
      <c r="IH252" s="45"/>
      <c r="II252" s="45"/>
      <c r="IJ252" s="45"/>
      <c r="IK252" s="45"/>
      <c r="IL252" s="41"/>
      <c r="IM252" s="46"/>
      <c r="IN252" s="46"/>
      <c r="IO252" s="46"/>
      <c r="IP252" s="19"/>
      <c r="IQ252" s="41"/>
      <c r="IR252" s="18"/>
      <c r="IS252" s="47"/>
      <c r="IT252" s="41"/>
    </row>
    <row r="253" spans="1:254" s="42" customFormat="1" ht="12.75">
      <c r="A253" s="20" t="s">
        <v>736</v>
      </c>
      <c r="B253" s="20"/>
      <c r="C253" s="21"/>
      <c r="D253" s="22">
        <f>IF(MOD(SUM($M253+$T253+$AA253+$AH253+$AO253+$AV253),1)&gt;=0.6,INT(SUM($M253+$T253+$AA253+$AH253+$AO253+$AV253))+1+MOD(SUM($M253+$T253+$AA253+$AH253+$AO253+$AV253),1)-0.6,SUM($M253+$T253+$AA253+$AH253+$AO253+$AV253))</f>
        <v>16</v>
      </c>
      <c r="E253" s="23">
        <f>$N253+$U253+$AB253+$AI253+$AP253+$AW253</f>
        <v>1</v>
      </c>
      <c r="F253" s="24">
        <f>$O253+$V253+$AC253+$AJ253+$AQ253+$AX253</f>
        <v>56</v>
      </c>
      <c r="G253" s="23">
        <f>$P253+$W253+$AD253+$AK253+$AR253+$AY253</f>
        <v>2</v>
      </c>
      <c r="H253" s="23">
        <f>$Q253+X253+AE253+AL253+AS253+AZ253</f>
        <v>0</v>
      </c>
      <c r="I253" s="25" t="s">
        <v>737</v>
      </c>
      <c r="J253" s="22">
        <f>IF(G253&lt;&gt;0,F253/G253,"")</f>
        <v>28</v>
      </c>
      <c r="K253" s="22">
        <f>IF(D253&lt;&gt;0,F253/D253,"")</f>
        <v>3.5</v>
      </c>
      <c r="L253" s="22">
        <f>IF(G253&lt;&gt;0,(INT(D253)*6+(10*(D253-INT(D253))))/G253,"")</f>
        <v>48</v>
      </c>
      <c r="M253" s="26"/>
      <c r="N253" s="26"/>
      <c r="O253" s="26"/>
      <c r="P253" s="26"/>
      <c r="Q253" s="26"/>
      <c r="R253" s="26"/>
      <c r="S253" s="28">
        <f>IF(P253&lt;&gt;0,O253/P253,"")</f>
      </c>
      <c r="T253" s="29"/>
      <c r="U253" s="29"/>
      <c r="V253" s="29"/>
      <c r="W253" s="29"/>
      <c r="X253" s="29"/>
      <c r="Y253" s="29"/>
      <c r="Z253" s="31">
        <f>IF(W253&lt;&gt;0,V253/W253,"")</f>
      </c>
      <c r="AA253" s="32"/>
      <c r="AB253" s="32"/>
      <c r="AC253" s="32"/>
      <c r="AD253" s="33"/>
      <c r="AE253" s="33"/>
      <c r="AF253" s="33"/>
      <c r="AG253" s="28">
        <f>IF(AD253&lt;&gt;0,AC253/AD253,"")</f>
      </c>
      <c r="AH253" s="34">
        <v>16</v>
      </c>
      <c r="AI253" s="34">
        <v>1</v>
      </c>
      <c r="AJ253" s="34">
        <v>56</v>
      </c>
      <c r="AK253" s="34">
        <v>2</v>
      </c>
      <c r="AL253" s="34"/>
      <c r="AM253" s="34" t="s">
        <v>737</v>
      </c>
      <c r="AN253" s="35">
        <f>IF(AK253&lt;&gt;0,AJ253/AK253,"")</f>
        <v>28</v>
      </c>
      <c r="AO253" s="36"/>
      <c r="AP253" s="36"/>
      <c r="AQ253" s="36"/>
      <c r="AR253" s="36"/>
      <c r="AS253" s="36"/>
      <c r="AT253" s="36"/>
      <c r="AU253" s="37">
        <f>IF(AR253&lt;&gt;0,AQ253/AR253,"")</f>
      </c>
      <c r="AV253" s="38"/>
      <c r="AW253" s="38"/>
      <c r="AX253" s="39"/>
      <c r="AY253" s="40"/>
      <c r="AZ253" s="40"/>
      <c r="BA253" s="40"/>
      <c r="BB253" s="39">
        <f>IF(AY253&lt;&gt;0,AX253/AY253,"")</f>
      </c>
      <c r="BC253" s="41"/>
      <c r="BD253" s="41"/>
      <c r="BI253" s="41"/>
      <c r="BN253" s="41"/>
      <c r="BO253" s="43"/>
      <c r="BP253" s="43"/>
      <c r="BQ253" s="43"/>
      <c r="BR253" s="44"/>
      <c r="BS253" s="41"/>
      <c r="BT253" s="45"/>
      <c r="BU253" s="45"/>
      <c r="BV253" s="45"/>
      <c r="BW253" s="45"/>
      <c r="BX253" s="41"/>
      <c r="BY253" s="46"/>
      <c r="BZ253" s="46"/>
      <c r="CA253" s="46"/>
      <c r="CB253" s="19"/>
      <c r="CC253" s="41"/>
      <c r="CD253" s="18"/>
      <c r="CE253" s="47"/>
      <c r="CF253" s="41"/>
      <c r="CJ253" s="41"/>
      <c r="CK253" s="41"/>
      <c r="CL253" s="41"/>
      <c r="CQ253" s="41"/>
      <c r="CV253" s="41"/>
      <c r="CW253" s="43"/>
      <c r="CX253" s="43"/>
      <c r="CY253" s="43"/>
      <c r="CZ253" s="44"/>
      <c r="DA253" s="41"/>
      <c r="DB253" s="45"/>
      <c r="DC253" s="45"/>
      <c r="DD253" s="45"/>
      <c r="DE253" s="45"/>
      <c r="DF253" s="41"/>
      <c r="DG253" s="46"/>
      <c r="DH253" s="46"/>
      <c r="DI253" s="46"/>
      <c r="DJ253" s="19"/>
      <c r="DK253" s="41"/>
      <c r="DL253" s="18"/>
      <c r="DM253" s="47"/>
      <c r="DN253" s="41"/>
      <c r="DR253" s="41"/>
      <c r="DS253" s="41"/>
      <c r="DT253" s="41"/>
      <c r="DY253" s="41"/>
      <c r="ED253" s="41"/>
      <c r="EE253" s="43"/>
      <c r="EF253" s="43"/>
      <c r="EG253" s="43"/>
      <c r="EH253" s="44"/>
      <c r="EI253" s="41"/>
      <c r="EJ253" s="45"/>
      <c r="EK253" s="45"/>
      <c r="EL253" s="45"/>
      <c r="EM253" s="45"/>
      <c r="EN253" s="41"/>
      <c r="EO253" s="46"/>
      <c r="EP253" s="46"/>
      <c r="EQ253" s="46"/>
      <c r="ER253" s="19"/>
      <c r="ES253" s="41"/>
      <c r="ET253" s="18"/>
      <c r="EU253" s="47"/>
      <c r="EV253" s="41"/>
      <c r="EZ253" s="41"/>
      <c r="FA253" s="41"/>
      <c r="FB253" s="41"/>
      <c r="FG253" s="41"/>
      <c r="FL253" s="41"/>
      <c r="FM253" s="43"/>
      <c r="FN253" s="43"/>
      <c r="FO253" s="43"/>
      <c r="FP253" s="44"/>
      <c r="FQ253" s="41"/>
      <c r="FR253" s="45"/>
      <c r="FS253" s="45"/>
      <c r="FT253" s="45"/>
      <c r="FU253" s="45"/>
      <c r="FV253" s="41"/>
      <c r="FW253" s="46"/>
      <c r="FX253" s="46"/>
      <c r="FY253" s="46"/>
      <c r="FZ253" s="19"/>
      <c r="GA253" s="41"/>
      <c r="GB253" s="18"/>
      <c r="GC253" s="47"/>
      <c r="GD253" s="41"/>
      <c r="GH253" s="41"/>
      <c r="GI253" s="41"/>
      <c r="GJ253" s="41"/>
      <c r="GO253" s="41"/>
      <c r="GT253" s="41"/>
      <c r="GU253" s="43"/>
      <c r="GV253" s="43"/>
      <c r="GW253" s="43"/>
      <c r="GX253" s="44"/>
      <c r="GY253" s="41"/>
      <c r="GZ253" s="45"/>
      <c r="HA253" s="45"/>
      <c r="HB253" s="45"/>
      <c r="HC253" s="45"/>
      <c r="HD253" s="41"/>
      <c r="HE253" s="46"/>
      <c r="HF253" s="46"/>
      <c r="HG253" s="46"/>
      <c r="HH253" s="19"/>
      <c r="HI253" s="41"/>
      <c r="HJ253" s="18"/>
      <c r="HK253" s="47"/>
      <c r="HL253" s="41"/>
      <c r="HP253" s="41"/>
      <c r="HQ253" s="41"/>
      <c r="HR253" s="41"/>
      <c r="HW253" s="41"/>
      <c r="IB253" s="41"/>
      <c r="IC253" s="43"/>
      <c r="ID253" s="43"/>
      <c r="IE253" s="43"/>
      <c r="IF253" s="44"/>
      <c r="IG253" s="41"/>
      <c r="IH253" s="45"/>
      <c r="II253" s="45"/>
      <c r="IJ253" s="45"/>
      <c r="IK253" s="45"/>
      <c r="IL253" s="41"/>
      <c r="IM253" s="46"/>
      <c r="IN253" s="46"/>
      <c r="IO253" s="46"/>
      <c r="IP253" s="19"/>
      <c r="IQ253" s="41"/>
      <c r="IR253" s="18"/>
      <c r="IS253" s="47"/>
      <c r="IT253" s="41"/>
    </row>
    <row r="254" spans="1:254" s="42" customFormat="1" ht="12.75">
      <c r="A254" s="20" t="s">
        <v>738</v>
      </c>
      <c r="B254" s="20"/>
      <c r="C254" s="21"/>
      <c r="D254" s="22">
        <f>IF(MOD(SUM($M254+$T254+$AA254+$AH254+$AO254+$AV254),1)&gt;=0.6,INT(SUM($M254+$T254+$AA254+$AH254+$AO254+$AV254))+1+MOD(SUM($M254+$T254+$AA254+$AH254+$AO254+$AV254),1)-0.6,SUM($M254+$T254+$AA254+$AH254+$AO254+$AV254))</f>
        <v>26.5</v>
      </c>
      <c r="E254" s="23">
        <f>$N254+$U254+$AB254+$AI254+$AP254+$AW254</f>
        <v>2</v>
      </c>
      <c r="F254" s="24">
        <f>$O254+$V254+$AC254+$AJ254+$AQ254+$AX254</f>
        <v>101</v>
      </c>
      <c r="G254" s="23">
        <f>$P254+$W254+$AD254+$AK254+$AR254+$AY254</f>
        <v>8</v>
      </c>
      <c r="H254" s="23">
        <f>$Q254+X254+AE254+AL254+AS254+AZ254</f>
        <v>1</v>
      </c>
      <c r="I254" s="25" t="s">
        <v>739</v>
      </c>
      <c r="J254" s="22">
        <f>IF(G254&lt;&gt;0,F254/G254,"")</f>
        <v>12.625</v>
      </c>
      <c r="K254" s="22">
        <f>IF(D254&lt;&gt;0,F254/D254,"")</f>
        <v>3.811320754716981</v>
      </c>
      <c r="L254" s="22">
        <f>IF(G254&lt;&gt;0,(INT(D254)*6+(10*(D254-INT(D254))))/G254,"")</f>
        <v>20.125</v>
      </c>
      <c r="M254" s="26"/>
      <c r="N254" s="26"/>
      <c r="O254" s="26"/>
      <c r="P254" s="26"/>
      <c r="Q254" s="26"/>
      <c r="R254" s="26"/>
      <c r="S254" s="28">
        <f>IF(P254&lt;&gt;0,O254/P254,"")</f>
      </c>
      <c r="T254" s="29"/>
      <c r="U254" s="29"/>
      <c r="V254" s="29"/>
      <c r="W254" s="29"/>
      <c r="X254" s="29"/>
      <c r="Y254" s="29"/>
      <c r="Z254" s="31">
        <f>IF(W254&lt;&gt;0,V254/W254,"")</f>
      </c>
      <c r="AA254" s="32"/>
      <c r="AB254" s="32"/>
      <c r="AC254" s="32"/>
      <c r="AD254" s="33"/>
      <c r="AE254" s="33"/>
      <c r="AF254" s="33"/>
      <c r="AG254" s="28">
        <f>IF(AD254&lt;&gt;0,AC254/AD254,"")</f>
      </c>
      <c r="AH254" s="34">
        <v>26.5</v>
      </c>
      <c r="AI254" s="34">
        <v>2</v>
      </c>
      <c r="AJ254" s="34">
        <v>101</v>
      </c>
      <c r="AK254" s="34">
        <v>8</v>
      </c>
      <c r="AL254" s="34">
        <v>1</v>
      </c>
      <c r="AM254" s="34" t="s">
        <v>739</v>
      </c>
      <c r="AN254" s="35">
        <f>IF(AK254&lt;&gt;0,AJ254/AK254,"")</f>
        <v>12.625</v>
      </c>
      <c r="AO254" s="36"/>
      <c r="AP254" s="36"/>
      <c r="AQ254" s="36"/>
      <c r="AR254" s="36"/>
      <c r="AS254" s="36"/>
      <c r="AT254" s="36"/>
      <c r="AU254" s="37">
        <f>IF(AR254&lt;&gt;0,AQ254/AR254,"")</f>
      </c>
      <c r="AV254" s="38"/>
      <c r="AW254" s="38"/>
      <c r="AX254" s="39"/>
      <c r="AY254" s="40"/>
      <c r="AZ254" s="40"/>
      <c r="BA254" s="40"/>
      <c r="BB254" s="39">
        <f>IF(AY254&lt;&gt;0,AX254/AY254,"")</f>
      </c>
      <c r="BC254" s="41"/>
      <c r="BD254" s="41"/>
      <c r="BI254" s="41"/>
      <c r="BN254" s="41"/>
      <c r="BO254" s="43"/>
      <c r="BP254" s="43"/>
      <c r="BQ254" s="43"/>
      <c r="BR254" s="44"/>
      <c r="BS254" s="41"/>
      <c r="BT254" s="45"/>
      <c r="BU254" s="45"/>
      <c r="BV254" s="45"/>
      <c r="BW254" s="45"/>
      <c r="BX254" s="41"/>
      <c r="BY254" s="46"/>
      <c r="BZ254" s="46"/>
      <c r="CA254" s="46"/>
      <c r="CB254" s="19"/>
      <c r="CC254" s="41"/>
      <c r="CD254" s="18"/>
      <c r="CE254" s="47"/>
      <c r="CF254" s="41"/>
      <c r="CJ254" s="41"/>
      <c r="CK254" s="41"/>
      <c r="CL254" s="41"/>
      <c r="CQ254" s="41"/>
      <c r="CV254" s="41"/>
      <c r="CW254" s="43"/>
      <c r="CX254" s="43"/>
      <c r="CY254" s="43"/>
      <c r="CZ254" s="44"/>
      <c r="DA254" s="41"/>
      <c r="DB254" s="45"/>
      <c r="DC254" s="45"/>
      <c r="DD254" s="45"/>
      <c r="DE254" s="45"/>
      <c r="DF254" s="41"/>
      <c r="DG254" s="46"/>
      <c r="DH254" s="46"/>
      <c r="DI254" s="46"/>
      <c r="DJ254" s="19"/>
      <c r="DK254" s="41"/>
      <c r="DL254" s="18"/>
      <c r="DM254" s="47"/>
      <c r="DN254" s="41"/>
      <c r="DR254" s="41"/>
      <c r="DS254" s="41"/>
      <c r="DT254" s="41"/>
      <c r="DY254" s="41"/>
      <c r="ED254" s="41"/>
      <c r="EE254" s="43"/>
      <c r="EF254" s="43"/>
      <c r="EG254" s="43"/>
      <c r="EH254" s="44"/>
      <c r="EI254" s="41"/>
      <c r="EJ254" s="45"/>
      <c r="EK254" s="45"/>
      <c r="EL254" s="45"/>
      <c r="EM254" s="45"/>
      <c r="EN254" s="41"/>
      <c r="EO254" s="46"/>
      <c r="EP254" s="46"/>
      <c r="EQ254" s="46"/>
      <c r="ER254" s="19"/>
      <c r="ES254" s="41"/>
      <c r="ET254" s="18"/>
      <c r="EU254" s="47"/>
      <c r="EV254" s="41"/>
      <c r="EZ254" s="41"/>
      <c r="FA254" s="41"/>
      <c r="FB254" s="41"/>
      <c r="FG254" s="41"/>
      <c r="FL254" s="41"/>
      <c r="FM254" s="43"/>
      <c r="FN254" s="43"/>
      <c r="FO254" s="43"/>
      <c r="FP254" s="44"/>
      <c r="FQ254" s="41"/>
      <c r="FR254" s="45"/>
      <c r="FS254" s="45"/>
      <c r="FT254" s="45"/>
      <c r="FU254" s="45"/>
      <c r="FV254" s="41"/>
      <c r="FW254" s="46"/>
      <c r="FX254" s="46"/>
      <c r="FY254" s="46"/>
      <c r="FZ254" s="19"/>
      <c r="GA254" s="41"/>
      <c r="GB254" s="18"/>
      <c r="GC254" s="47"/>
      <c r="GD254" s="41"/>
      <c r="GH254" s="41"/>
      <c r="GI254" s="41"/>
      <c r="GJ254" s="41"/>
      <c r="GO254" s="41"/>
      <c r="GT254" s="41"/>
      <c r="GU254" s="43"/>
      <c r="GV254" s="43"/>
      <c r="GW254" s="43"/>
      <c r="GX254" s="44"/>
      <c r="GY254" s="41"/>
      <c r="GZ254" s="45"/>
      <c r="HA254" s="45"/>
      <c r="HB254" s="45"/>
      <c r="HC254" s="45"/>
      <c r="HD254" s="41"/>
      <c r="HE254" s="46"/>
      <c r="HF254" s="46"/>
      <c r="HG254" s="46"/>
      <c r="HH254" s="19"/>
      <c r="HI254" s="41"/>
      <c r="HJ254" s="18"/>
      <c r="HK254" s="47"/>
      <c r="HL254" s="41"/>
      <c r="HP254" s="41"/>
      <c r="HQ254" s="41"/>
      <c r="HR254" s="41"/>
      <c r="HW254" s="41"/>
      <c r="IB254" s="41"/>
      <c r="IC254" s="43"/>
      <c r="ID254" s="43"/>
      <c r="IE254" s="43"/>
      <c r="IF254" s="44"/>
      <c r="IG254" s="41"/>
      <c r="IH254" s="45"/>
      <c r="II254" s="45"/>
      <c r="IJ254" s="45"/>
      <c r="IK254" s="45"/>
      <c r="IL254" s="41"/>
      <c r="IM254" s="46"/>
      <c r="IN254" s="46"/>
      <c r="IO254" s="46"/>
      <c r="IP254" s="19"/>
      <c r="IQ254" s="41"/>
      <c r="IR254" s="18"/>
      <c r="IS254" s="47"/>
      <c r="IT254" s="41"/>
    </row>
    <row r="255" spans="1:254" s="42" customFormat="1" ht="12.75">
      <c r="A255" s="20" t="s">
        <v>740</v>
      </c>
      <c r="B255" s="20"/>
      <c r="C255" s="21"/>
      <c r="D255" s="22">
        <f>IF(MOD(SUM($M255+$T255+$AA255+$AH255+$AO255+$AV255),1)&gt;=0.6,INT(SUM($M255+$T255+$AA255+$AH255+$AO255+$AV255))+1+MOD(SUM($M255+$T255+$AA255+$AH255+$AO255+$AV255),1)-0.6,SUM($M255+$T255+$AA255+$AH255+$AO255+$AV255))</f>
        <v>64</v>
      </c>
      <c r="E255" s="23">
        <f>$N255+$U255+$AB255+$AI255+$AP255+$AW255</f>
        <v>2</v>
      </c>
      <c r="F255" s="24">
        <f>$O255+$V255+$AC255+$AJ255+$AQ255+$AX255</f>
        <v>314</v>
      </c>
      <c r="G255" s="23">
        <f>$P255+$W255+$AD255+$AK255+$AR255+$AY255</f>
        <v>13</v>
      </c>
      <c r="H255" s="23">
        <f>$Q255+X255+AE255+AL255+AS255+AZ255</f>
        <v>0</v>
      </c>
      <c r="I255" s="25" t="s">
        <v>741</v>
      </c>
      <c r="J255" s="22">
        <f>IF(G255&lt;&gt;0,F255/G255,"")</f>
        <v>24.153846153846153</v>
      </c>
      <c r="K255" s="22">
        <f>IF(D255&lt;&gt;0,F255/D255,"")</f>
        <v>4.90625</v>
      </c>
      <c r="L255" s="22">
        <f>IF(G255&lt;&gt;0,(INT(D255)*6+(10*(D255-INT(D255))))/G255,"")</f>
        <v>29.53846153846154</v>
      </c>
      <c r="M255" s="26"/>
      <c r="N255" s="26"/>
      <c r="O255" s="26"/>
      <c r="P255" s="26"/>
      <c r="Q255" s="26"/>
      <c r="R255" s="26"/>
      <c r="S255" s="28">
        <f>IF(P255&lt;&gt;0,O255/P255,"")</f>
      </c>
      <c r="T255" s="29">
        <v>8</v>
      </c>
      <c r="U255" s="29">
        <v>0</v>
      </c>
      <c r="V255" s="29">
        <v>36</v>
      </c>
      <c r="W255" s="29">
        <v>3</v>
      </c>
      <c r="X255" s="29"/>
      <c r="Y255" s="30" t="s">
        <v>742</v>
      </c>
      <c r="Z255" s="31">
        <f>IF(W255&lt;&gt;0,V255/W255,"")</f>
        <v>12</v>
      </c>
      <c r="AA255" s="32">
        <v>56</v>
      </c>
      <c r="AB255" s="32">
        <v>2</v>
      </c>
      <c r="AC255" s="32">
        <v>278</v>
      </c>
      <c r="AD255" s="33">
        <v>10</v>
      </c>
      <c r="AE255" s="33"/>
      <c r="AF255" s="33" t="s">
        <v>743</v>
      </c>
      <c r="AG255" s="28">
        <f>IF(AD255&lt;&gt;0,AC255/AD255,"")</f>
        <v>27.8</v>
      </c>
      <c r="AH255" s="34"/>
      <c r="AI255" s="34"/>
      <c r="AJ255" s="34"/>
      <c r="AK255" s="34"/>
      <c r="AL255" s="34"/>
      <c r="AM255" s="34"/>
      <c r="AN255" s="35">
        <f>IF(AK255&lt;&gt;0,AJ255/AK255,"")</f>
      </c>
      <c r="AO255" s="36"/>
      <c r="AP255" s="36"/>
      <c r="AQ255" s="36"/>
      <c r="AR255" s="36"/>
      <c r="AS255" s="36"/>
      <c r="AT255" s="36"/>
      <c r="AU255" s="37">
        <f>IF(AR255&lt;&gt;0,AQ255/AR255,"")</f>
      </c>
      <c r="AV255" s="38"/>
      <c r="AW255" s="38"/>
      <c r="AX255" s="39"/>
      <c r="AY255" s="40"/>
      <c r="AZ255" s="40"/>
      <c r="BA255" s="40"/>
      <c r="BB255" s="39">
        <f>IF(AY255&lt;&gt;0,AX255/AY255,"")</f>
      </c>
      <c r="BC255" s="41"/>
      <c r="BD255" s="41"/>
      <c r="BI255" s="41"/>
      <c r="BN255" s="41"/>
      <c r="BO255" s="43"/>
      <c r="BP255" s="43"/>
      <c r="BQ255" s="43"/>
      <c r="BR255" s="44"/>
      <c r="BS255" s="41"/>
      <c r="BT255" s="45"/>
      <c r="BU255" s="45"/>
      <c r="BV255" s="45"/>
      <c r="BW255" s="45"/>
      <c r="BX255" s="41"/>
      <c r="BY255" s="46"/>
      <c r="BZ255" s="46"/>
      <c r="CA255" s="46"/>
      <c r="CB255" s="19"/>
      <c r="CC255" s="41"/>
      <c r="CD255" s="18"/>
      <c r="CE255" s="47"/>
      <c r="CF255" s="41"/>
      <c r="CJ255" s="41"/>
      <c r="CK255" s="41"/>
      <c r="CL255" s="41"/>
      <c r="CQ255" s="41"/>
      <c r="CV255" s="41"/>
      <c r="CW255" s="43"/>
      <c r="CX255" s="43"/>
      <c r="CY255" s="43"/>
      <c r="CZ255" s="44"/>
      <c r="DA255" s="41"/>
      <c r="DB255" s="45"/>
      <c r="DC255" s="45"/>
      <c r="DD255" s="45"/>
      <c r="DE255" s="45"/>
      <c r="DF255" s="41"/>
      <c r="DG255" s="46"/>
      <c r="DH255" s="46"/>
      <c r="DI255" s="46"/>
      <c r="DJ255" s="19"/>
      <c r="DK255" s="41"/>
      <c r="DL255" s="18"/>
      <c r="DM255" s="47"/>
      <c r="DN255" s="41"/>
      <c r="DR255" s="41"/>
      <c r="DS255" s="41"/>
      <c r="DT255" s="41"/>
      <c r="DY255" s="41"/>
      <c r="ED255" s="41"/>
      <c r="EE255" s="43"/>
      <c r="EF255" s="43"/>
      <c r="EG255" s="43"/>
      <c r="EH255" s="44"/>
      <c r="EI255" s="41"/>
      <c r="EJ255" s="45"/>
      <c r="EK255" s="45"/>
      <c r="EL255" s="45"/>
      <c r="EM255" s="45"/>
      <c r="EN255" s="41"/>
      <c r="EO255" s="46"/>
      <c r="EP255" s="46"/>
      <c r="EQ255" s="46"/>
      <c r="ER255" s="19"/>
      <c r="ES255" s="41"/>
      <c r="ET255" s="18"/>
      <c r="EU255" s="47"/>
      <c r="EV255" s="41"/>
      <c r="EZ255" s="41"/>
      <c r="FA255" s="41"/>
      <c r="FB255" s="41"/>
      <c r="FG255" s="41"/>
      <c r="FL255" s="41"/>
      <c r="FM255" s="43"/>
      <c r="FN255" s="43"/>
      <c r="FO255" s="43"/>
      <c r="FP255" s="44"/>
      <c r="FQ255" s="41"/>
      <c r="FR255" s="45"/>
      <c r="FS255" s="45"/>
      <c r="FT255" s="45"/>
      <c r="FU255" s="45"/>
      <c r="FV255" s="41"/>
      <c r="FW255" s="46"/>
      <c r="FX255" s="46"/>
      <c r="FY255" s="46"/>
      <c r="FZ255" s="19"/>
      <c r="GA255" s="41"/>
      <c r="GB255" s="18"/>
      <c r="GC255" s="47"/>
      <c r="GD255" s="41"/>
      <c r="GH255" s="41"/>
      <c r="GI255" s="41"/>
      <c r="GJ255" s="41"/>
      <c r="GO255" s="41"/>
      <c r="GT255" s="41"/>
      <c r="GU255" s="43"/>
      <c r="GV255" s="43"/>
      <c r="GW255" s="43"/>
      <c r="GX255" s="44"/>
      <c r="GY255" s="41"/>
      <c r="GZ255" s="45"/>
      <c r="HA255" s="45"/>
      <c r="HB255" s="45"/>
      <c r="HC255" s="45"/>
      <c r="HD255" s="41"/>
      <c r="HE255" s="46"/>
      <c r="HF255" s="46"/>
      <c r="HG255" s="46"/>
      <c r="HH255" s="19"/>
      <c r="HI255" s="41"/>
      <c r="HJ255" s="18"/>
      <c r="HK255" s="47"/>
      <c r="HL255" s="41"/>
      <c r="HP255" s="41"/>
      <c r="HQ255" s="41"/>
      <c r="HR255" s="41"/>
      <c r="HW255" s="41"/>
      <c r="IB255" s="41"/>
      <c r="IC255" s="43"/>
      <c r="ID255" s="43"/>
      <c r="IE255" s="43"/>
      <c r="IF255" s="44"/>
      <c r="IG255" s="41"/>
      <c r="IH255" s="45"/>
      <c r="II255" s="45"/>
      <c r="IJ255" s="45"/>
      <c r="IK255" s="45"/>
      <c r="IL255" s="41"/>
      <c r="IM255" s="46"/>
      <c r="IN255" s="46"/>
      <c r="IO255" s="46"/>
      <c r="IP255" s="19"/>
      <c r="IQ255" s="41"/>
      <c r="IR255" s="18"/>
      <c r="IS255" s="47"/>
      <c r="IT255" s="41"/>
    </row>
    <row r="256" spans="1:254" s="42" customFormat="1" ht="12.75">
      <c r="A256" s="20" t="s">
        <v>744</v>
      </c>
      <c r="B256" s="20"/>
      <c r="C256" s="21"/>
      <c r="D256" s="22">
        <f>IF(MOD(SUM($M256+$T256+$AA256+$AH256+$AO256+$AV256),1)&gt;=0.6,INT(SUM($M256+$T256+$AA256+$AH256+$AO256+$AV256))+1+MOD(SUM($M256+$T256+$AA256+$AH256+$AO256+$AV256),1)-0.6,SUM($M256+$T256+$AA256+$AH256+$AO256+$AV256))</f>
        <v>8.5</v>
      </c>
      <c r="E256" s="23">
        <f>$N256+$U256+$AB256+$AI256+$AP256+$AW256</f>
        <v>0</v>
      </c>
      <c r="F256" s="24">
        <f>$O256+$V256+$AC256+$AJ256+$AQ256+$AX256</f>
        <v>26</v>
      </c>
      <c r="G256" s="23">
        <f>$P256+$W256+$AD256+$AK256+$AR256+$AY256</f>
        <v>3</v>
      </c>
      <c r="H256" s="23">
        <f>$Q256+X256+AE256+AL256+AS256+AZ256</f>
        <v>0</v>
      </c>
      <c r="I256" s="25" t="s">
        <v>745</v>
      </c>
      <c r="J256" s="22">
        <f>IF(G256&lt;&gt;0,F256/G256,"")</f>
        <v>8.666666666666666</v>
      </c>
      <c r="K256" s="22">
        <f>IF(D256&lt;&gt;0,F256/D256,"")</f>
        <v>3.0588235294117645</v>
      </c>
      <c r="L256" s="22">
        <f>IF(G256&lt;&gt;0,(INT(D256)*6+(10*(D256-INT(D256))))/G256,"")</f>
        <v>17.666666666666668</v>
      </c>
      <c r="M256" s="26"/>
      <c r="N256" s="26"/>
      <c r="O256" s="26"/>
      <c r="P256" s="26"/>
      <c r="Q256" s="26"/>
      <c r="R256" s="26"/>
      <c r="S256" s="28">
        <f>IF(P256&lt;&gt;0,O256/P256,"")</f>
      </c>
      <c r="T256" s="29">
        <v>8.5</v>
      </c>
      <c r="U256" s="29">
        <v>0</v>
      </c>
      <c r="V256" s="29">
        <v>26</v>
      </c>
      <c r="W256" s="29">
        <v>3</v>
      </c>
      <c r="X256" s="29"/>
      <c r="Y256" s="30" t="s">
        <v>745</v>
      </c>
      <c r="Z256" s="31">
        <f>IF(W256&lt;&gt;0,V256/W256,"")</f>
        <v>8.666666666666666</v>
      </c>
      <c r="AA256" s="32"/>
      <c r="AB256" s="32"/>
      <c r="AC256" s="32"/>
      <c r="AD256" s="33"/>
      <c r="AE256" s="33"/>
      <c r="AF256" s="33"/>
      <c r="AG256" s="28">
        <f>IF(AD256&lt;&gt;0,AC256/AD256,"")</f>
      </c>
      <c r="AH256" s="34"/>
      <c r="AI256" s="34"/>
      <c r="AJ256" s="34"/>
      <c r="AK256" s="34"/>
      <c r="AL256" s="34"/>
      <c r="AM256" s="34"/>
      <c r="AN256" s="35">
        <f>IF(AK256&lt;&gt;0,AJ256/AK256,"")</f>
      </c>
      <c r="AO256" s="36"/>
      <c r="AP256" s="36"/>
      <c r="AQ256" s="36"/>
      <c r="AR256" s="36"/>
      <c r="AS256" s="36"/>
      <c r="AT256" s="36"/>
      <c r="AU256" s="37">
        <f>IF(AR256&lt;&gt;0,AQ256/AR256,"")</f>
      </c>
      <c r="AV256" s="38"/>
      <c r="AW256" s="38"/>
      <c r="AX256" s="39"/>
      <c r="AY256" s="40"/>
      <c r="AZ256" s="40"/>
      <c r="BA256" s="40"/>
      <c r="BB256" s="39">
        <f>IF(AY256&lt;&gt;0,AX256/AY256,"")</f>
      </c>
      <c r="BC256" s="41"/>
      <c r="BD256" s="41"/>
      <c r="BI256" s="41"/>
      <c r="BN256" s="41"/>
      <c r="BO256" s="43"/>
      <c r="BP256" s="43"/>
      <c r="BQ256" s="43"/>
      <c r="BR256" s="44"/>
      <c r="BS256" s="41"/>
      <c r="BT256" s="45"/>
      <c r="BU256" s="45"/>
      <c r="BV256" s="45"/>
      <c r="BW256" s="45"/>
      <c r="BX256" s="41"/>
      <c r="BY256" s="46"/>
      <c r="BZ256" s="46"/>
      <c r="CA256" s="46"/>
      <c r="CB256" s="19"/>
      <c r="CC256" s="41"/>
      <c r="CD256" s="18"/>
      <c r="CE256" s="47"/>
      <c r="CF256" s="41"/>
      <c r="CJ256" s="41"/>
      <c r="CK256" s="41"/>
      <c r="CL256" s="41"/>
      <c r="CQ256" s="41"/>
      <c r="CV256" s="41"/>
      <c r="CW256" s="43"/>
      <c r="CX256" s="43"/>
      <c r="CY256" s="43"/>
      <c r="CZ256" s="44"/>
      <c r="DA256" s="41"/>
      <c r="DB256" s="45"/>
      <c r="DC256" s="45"/>
      <c r="DD256" s="45"/>
      <c r="DE256" s="45"/>
      <c r="DF256" s="41"/>
      <c r="DG256" s="46"/>
      <c r="DH256" s="46"/>
      <c r="DI256" s="46"/>
      <c r="DJ256" s="19"/>
      <c r="DK256" s="41"/>
      <c r="DL256" s="18"/>
      <c r="DM256" s="47"/>
      <c r="DN256" s="41"/>
      <c r="DR256" s="41"/>
      <c r="DS256" s="41"/>
      <c r="DT256" s="41"/>
      <c r="DY256" s="41"/>
      <c r="ED256" s="41"/>
      <c r="EE256" s="43"/>
      <c r="EF256" s="43"/>
      <c r="EG256" s="43"/>
      <c r="EH256" s="44"/>
      <c r="EI256" s="41"/>
      <c r="EJ256" s="45"/>
      <c r="EK256" s="45"/>
      <c r="EL256" s="45"/>
      <c r="EM256" s="45"/>
      <c r="EN256" s="41"/>
      <c r="EO256" s="46"/>
      <c r="EP256" s="46"/>
      <c r="EQ256" s="46"/>
      <c r="ER256" s="19"/>
      <c r="ES256" s="41"/>
      <c r="ET256" s="18"/>
      <c r="EU256" s="47"/>
      <c r="EV256" s="41"/>
      <c r="EZ256" s="41"/>
      <c r="FA256" s="41"/>
      <c r="FB256" s="41"/>
      <c r="FG256" s="41"/>
      <c r="FL256" s="41"/>
      <c r="FM256" s="43"/>
      <c r="FN256" s="43"/>
      <c r="FO256" s="43"/>
      <c r="FP256" s="44"/>
      <c r="FQ256" s="41"/>
      <c r="FR256" s="45"/>
      <c r="FS256" s="45"/>
      <c r="FT256" s="45"/>
      <c r="FU256" s="45"/>
      <c r="FV256" s="41"/>
      <c r="FW256" s="46"/>
      <c r="FX256" s="46"/>
      <c r="FY256" s="46"/>
      <c r="FZ256" s="19"/>
      <c r="GA256" s="41"/>
      <c r="GB256" s="18"/>
      <c r="GC256" s="47"/>
      <c r="GD256" s="41"/>
      <c r="GH256" s="41"/>
      <c r="GI256" s="41"/>
      <c r="GJ256" s="41"/>
      <c r="GO256" s="41"/>
      <c r="GT256" s="41"/>
      <c r="GU256" s="43"/>
      <c r="GV256" s="43"/>
      <c r="GW256" s="43"/>
      <c r="GX256" s="44"/>
      <c r="GY256" s="41"/>
      <c r="GZ256" s="45"/>
      <c r="HA256" s="45"/>
      <c r="HB256" s="45"/>
      <c r="HC256" s="45"/>
      <c r="HD256" s="41"/>
      <c r="HE256" s="46"/>
      <c r="HF256" s="46"/>
      <c r="HG256" s="46"/>
      <c r="HH256" s="19"/>
      <c r="HI256" s="41"/>
      <c r="HJ256" s="18"/>
      <c r="HK256" s="47"/>
      <c r="HL256" s="41"/>
      <c r="HP256" s="41"/>
      <c r="HQ256" s="41"/>
      <c r="HR256" s="41"/>
      <c r="HW256" s="41"/>
      <c r="IB256" s="41"/>
      <c r="IC256" s="43"/>
      <c r="ID256" s="43"/>
      <c r="IE256" s="43"/>
      <c r="IF256" s="44"/>
      <c r="IG256" s="41"/>
      <c r="IH256" s="45"/>
      <c r="II256" s="45"/>
      <c r="IJ256" s="45"/>
      <c r="IK256" s="45"/>
      <c r="IL256" s="41"/>
      <c r="IM256" s="46"/>
      <c r="IN256" s="46"/>
      <c r="IO256" s="46"/>
      <c r="IP256" s="19"/>
      <c r="IQ256" s="41"/>
      <c r="IR256" s="18"/>
      <c r="IS256" s="47"/>
      <c r="IT256" s="41"/>
    </row>
    <row r="257" spans="1:254" s="42" customFormat="1" ht="12.75">
      <c r="A257" s="20" t="s">
        <v>746</v>
      </c>
      <c r="B257" s="20"/>
      <c r="C257" s="21"/>
      <c r="D257" s="22">
        <f>IF(MOD(SUM($M257+$T257+$AA257+$AH257+$AO257+$AV257),1)&gt;=0.6,INT(SUM($M257+$T257+$AA257+$AH257+$AO257+$AV257))+1+MOD(SUM($M257+$T257+$AA257+$AH257+$AO257+$AV257),1)-0.6,SUM($M257+$T257+$AA257+$AH257+$AO257+$AV257))</f>
        <v>26</v>
      </c>
      <c r="E257" s="23">
        <f>$N257+$U257+$AB257+$AI257+$AP257+$AW257</f>
        <v>1</v>
      </c>
      <c r="F257" s="24">
        <f>$O257+$V257+$AC257+$AJ257+$AQ257+$AX257</f>
        <v>126</v>
      </c>
      <c r="G257" s="23">
        <f>$P257+$W257+$AD257+$AK257+$AR257+$AY257</f>
        <v>9</v>
      </c>
      <c r="H257" s="23">
        <f>$Q257+X257+AE257+AL257+AS257+AZ257</f>
        <v>0</v>
      </c>
      <c r="I257" s="25" t="s">
        <v>747</v>
      </c>
      <c r="J257" s="22">
        <f>IF(G257&lt;&gt;0,F257/G257,"")</f>
        <v>14</v>
      </c>
      <c r="K257" s="22">
        <f>IF(D257&lt;&gt;0,F257/D257,"")</f>
        <v>4.846153846153846</v>
      </c>
      <c r="L257" s="22">
        <f>IF(G257&lt;&gt;0,(INT(D257)*6+(10*(D257-INT(D257))))/G257,"")</f>
        <v>17.333333333333332</v>
      </c>
      <c r="M257" s="26"/>
      <c r="N257" s="26"/>
      <c r="O257" s="26"/>
      <c r="P257" s="26"/>
      <c r="Q257" s="26"/>
      <c r="R257" s="26"/>
      <c r="S257" s="28">
        <f>IF(P257&lt;&gt;0,O257/P257,"")</f>
      </c>
      <c r="T257" s="29"/>
      <c r="U257" s="29"/>
      <c r="V257" s="29"/>
      <c r="W257" s="29"/>
      <c r="X257" s="29"/>
      <c r="Y257" s="30"/>
      <c r="Z257" s="31">
        <f>IF(W257&lt;&gt;0,V257/W257,"")</f>
      </c>
      <c r="AA257" s="32"/>
      <c r="AB257" s="32"/>
      <c r="AC257" s="32"/>
      <c r="AD257" s="33"/>
      <c r="AE257" s="33"/>
      <c r="AF257" s="33"/>
      <c r="AG257" s="28">
        <f>IF(AD257&lt;&gt;0,AC257/AD257,"")</f>
      </c>
      <c r="AH257" s="34">
        <v>9</v>
      </c>
      <c r="AI257" s="34">
        <v>0</v>
      </c>
      <c r="AJ257" s="34">
        <v>42</v>
      </c>
      <c r="AK257" s="34">
        <v>1</v>
      </c>
      <c r="AL257" s="34"/>
      <c r="AM257" s="34" t="s">
        <v>748</v>
      </c>
      <c r="AN257" s="35">
        <f>IF(AK257&lt;&gt;0,AJ257/AK257,"")</f>
        <v>42</v>
      </c>
      <c r="AO257" s="36">
        <v>17</v>
      </c>
      <c r="AP257" s="36">
        <v>1</v>
      </c>
      <c r="AQ257" s="36">
        <v>84</v>
      </c>
      <c r="AR257" s="36">
        <v>8</v>
      </c>
      <c r="AS257" s="36"/>
      <c r="AT257" s="48" t="s">
        <v>747</v>
      </c>
      <c r="AU257" s="37">
        <f>IF(AR257&lt;&gt;0,AQ257/AR257,"")</f>
        <v>10.5</v>
      </c>
      <c r="AV257" s="38"/>
      <c r="AW257" s="38"/>
      <c r="AX257" s="39"/>
      <c r="AY257" s="40"/>
      <c r="AZ257" s="40"/>
      <c r="BA257" s="40"/>
      <c r="BB257" s="39">
        <f>IF(AY257&lt;&gt;0,AX257/AY257,"")</f>
      </c>
      <c r="BC257" s="41"/>
      <c r="BD257" s="41"/>
      <c r="BI257" s="41"/>
      <c r="BN257" s="41"/>
      <c r="BO257" s="43"/>
      <c r="BP257" s="43"/>
      <c r="BQ257" s="43"/>
      <c r="BR257" s="44"/>
      <c r="BS257" s="41"/>
      <c r="BT257" s="45"/>
      <c r="BU257" s="45"/>
      <c r="BV257" s="45"/>
      <c r="BW257" s="45"/>
      <c r="BX257" s="41"/>
      <c r="BY257" s="46"/>
      <c r="BZ257" s="46"/>
      <c r="CA257" s="46"/>
      <c r="CB257" s="19"/>
      <c r="CC257" s="41"/>
      <c r="CD257" s="18"/>
      <c r="CE257" s="47"/>
      <c r="CF257" s="41"/>
      <c r="CJ257" s="41"/>
      <c r="CK257" s="41"/>
      <c r="CL257" s="41"/>
      <c r="CQ257" s="41"/>
      <c r="CV257" s="41"/>
      <c r="CW257" s="43"/>
      <c r="CX257" s="43"/>
      <c r="CY257" s="43"/>
      <c r="CZ257" s="44"/>
      <c r="DA257" s="41"/>
      <c r="DB257" s="45"/>
      <c r="DC257" s="45"/>
      <c r="DD257" s="45"/>
      <c r="DE257" s="45"/>
      <c r="DF257" s="41"/>
      <c r="DG257" s="46"/>
      <c r="DH257" s="46"/>
      <c r="DI257" s="46"/>
      <c r="DJ257" s="19"/>
      <c r="DK257" s="41"/>
      <c r="DL257" s="18"/>
      <c r="DM257" s="47"/>
      <c r="DN257" s="41"/>
      <c r="DR257" s="41"/>
      <c r="DS257" s="41"/>
      <c r="DT257" s="41"/>
      <c r="DY257" s="41"/>
      <c r="ED257" s="41"/>
      <c r="EE257" s="43"/>
      <c r="EF257" s="43"/>
      <c r="EG257" s="43"/>
      <c r="EH257" s="44"/>
      <c r="EI257" s="41"/>
      <c r="EJ257" s="45"/>
      <c r="EK257" s="45"/>
      <c r="EL257" s="45"/>
      <c r="EM257" s="45"/>
      <c r="EN257" s="41"/>
      <c r="EO257" s="46"/>
      <c r="EP257" s="46"/>
      <c r="EQ257" s="46"/>
      <c r="ER257" s="19"/>
      <c r="ES257" s="41"/>
      <c r="ET257" s="18"/>
      <c r="EU257" s="47"/>
      <c r="EV257" s="41"/>
      <c r="EZ257" s="41"/>
      <c r="FA257" s="41"/>
      <c r="FB257" s="41"/>
      <c r="FG257" s="41"/>
      <c r="FL257" s="41"/>
      <c r="FM257" s="43"/>
      <c r="FN257" s="43"/>
      <c r="FO257" s="43"/>
      <c r="FP257" s="44"/>
      <c r="FQ257" s="41"/>
      <c r="FR257" s="45"/>
      <c r="FS257" s="45"/>
      <c r="FT257" s="45"/>
      <c r="FU257" s="45"/>
      <c r="FV257" s="41"/>
      <c r="FW257" s="46"/>
      <c r="FX257" s="46"/>
      <c r="FY257" s="46"/>
      <c r="FZ257" s="19"/>
      <c r="GA257" s="41"/>
      <c r="GB257" s="18"/>
      <c r="GC257" s="47"/>
      <c r="GD257" s="41"/>
      <c r="GH257" s="41"/>
      <c r="GI257" s="41"/>
      <c r="GJ257" s="41"/>
      <c r="GO257" s="41"/>
      <c r="GT257" s="41"/>
      <c r="GU257" s="43"/>
      <c r="GV257" s="43"/>
      <c r="GW257" s="43"/>
      <c r="GX257" s="44"/>
      <c r="GY257" s="41"/>
      <c r="GZ257" s="45"/>
      <c r="HA257" s="45"/>
      <c r="HB257" s="45"/>
      <c r="HC257" s="45"/>
      <c r="HD257" s="41"/>
      <c r="HE257" s="46"/>
      <c r="HF257" s="46"/>
      <c r="HG257" s="46"/>
      <c r="HH257" s="19"/>
      <c r="HI257" s="41"/>
      <c r="HJ257" s="18"/>
      <c r="HK257" s="47"/>
      <c r="HL257" s="41"/>
      <c r="HP257" s="41"/>
      <c r="HQ257" s="41"/>
      <c r="HR257" s="41"/>
      <c r="HW257" s="41"/>
      <c r="IB257" s="41"/>
      <c r="IC257" s="43"/>
      <c r="ID257" s="43"/>
      <c r="IE257" s="43"/>
      <c r="IF257" s="44"/>
      <c r="IG257" s="41"/>
      <c r="IH257" s="45"/>
      <c r="II257" s="45"/>
      <c r="IJ257" s="45"/>
      <c r="IK257" s="45"/>
      <c r="IL257" s="41"/>
      <c r="IM257" s="46"/>
      <c r="IN257" s="46"/>
      <c r="IO257" s="46"/>
      <c r="IP257" s="19"/>
      <c r="IQ257" s="41"/>
      <c r="IR257" s="18"/>
      <c r="IS257" s="47"/>
      <c r="IT257" s="41"/>
    </row>
    <row r="258" spans="1:254" s="42" customFormat="1" ht="12.75">
      <c r="A258" s="20" t="s">
        <v>749</v>
      </c>
      <c r="B258" s="20"/>
      <c r="C258" s="21"/>
      <c r="D258" s="22">
        <f>IF(MOD(SUM($M258+$T258+$AA258+$AH258+$AO258+$AV258),1)&gt;=0.6,INT(SUM($M258+$T258+$AA258+$AH258+$AO258+$AV258))+1+MOD(SUM($M258+$T258+$AA258+$AH258+$AO258+$AV258),1)-0.6,SUM($M258+$T258+$AA258+$AH258+$AO258+$AV258))</f>
        <v>4</v>
      </c>
      <c r="E258" s="23">
        <f>$N258+$U258+$AB258+$AI258+$AP258+$AW258</f>
        <v>0</v>
      </c>
      <c r="F258" s="24">
        <f>$O258+$V258+$AC258+$AJ258+$AQ258+$AX258</f>
        <v>11</v>
      </c>
      <c r="G258" s="23">
        <f>$P258+$W258+$AD258+$AK258+$AR258+$AY258</f>
        <v>0</v>
      </c>
      <c r="H258" s="23">
        <f>$Q258+X258+AE258+AL258+AS258+AZ258</f>
        <v>0</v>
      </c>
      <c r="I258" s="25" t="s">
        <v>623</v>
      </c>
      <c r="J258" s="22">
        <f>IF(G258&lt;&gt;0,F258/G258,"")</f>
      </c>
      <c r="K258" s="22">
        <f>IF(D258&lt;&gt;0,F258/D258,"")</f>
        <v>2.75</v>
      </c>
      <c r="L258" s="22">
        <f>IF(G258&lt;&gt;0,(INT(D258)*6+(10*(D258-INT(D258))))/G258,"")</f>
      </c>
      <c r="M258" s="26"/>
      <c r="N258" s="26"/>
      <c r="O258" s="26"/>
      <c r="P258" s="26"/>
      <c r="Q258" s="26"/>
      <c r="R258" s="26"/>
      <c r="S258" s="28">
        <f>IF(P258&lt;&gt;0,O258/P258,"")</f>
      </c>
      <c r="T258" s="29"/>
      <c r="U258" s="29"/>
      <c r="V258" s="29"/>
      <c r="W258" s="29"/>
      <c r="X258" s="29"/>
      <c r="Y258" s="30"/>
      <c r="Z258" s="31">
        <f>IF(W258&lt;&gt;0,V258/W258,"")</f>
      </c>
      <c r="AA258" s="32"/>
      <c r="AB258" s="32"/>
      <c r="AC258" s="32"/>
      <c r="AD258" s="33"/>
      <c r="AE258" s="33"/>
      <c r="AF258" s="33"/>
      <c r="AG258" s="28">
        <f>IF(AD258&lt;&gt;0,AC258/AD258,"")</f>
      </c>
      <c r="AH258" s="34"/>
      <c r="AI258" s="34"/>
      <c r="AJ258" s="34"/>
      <c r="AK258" s="34"/>
      <c r="AL258" s="34"/>
      <c r="AM258" s="34"/>
      <c r="AN258" s="35">
        <f>IF(AK258&lt;&gt;0,AJ258/AK258,"")</f>
      </c>
      <c r="AO258" s="36">
        <v>4</v>
      </c>
      <c r="AP258" s="36">
        <v>0</v>
      </c>
      <c r="AQ258" s="36">
        <v>11</v>
      </c>
      <c r="AR258" s="36">
        <v>0</v>
      </c>
      <c r="AS258" s="36"/>
      <c r="AT258" s="48" t="s">
        <v>623</v>
      </c>
      <c r="AU258" s="37">
        <f>IF(AR258&lt;&gt;0,AQ258/AR258,"")</f>
      </c>
      <c r="AV258" s="38"/>
      <c r="AW258" s="38"/>
      <c r="AX258" s="39"/>
      <c r="AY258" s="40"/>
      <c r="AZ258" s="40"/>
      <c r="BA258" s="40"/>
      <c r="BB258" s="39">
        <f>IF(AY258&lt;&gt;0,AX258/AY258,"")</f>
      </c>
      <c r="BC258" s="41"/>
      <c r="BD258" s="41"/>
      <c r="BI258" s="41"/>
      <c r="BN258" s="41"/>
      <c r="BO258" s="43"/>
      <c r="BP258" s="43"/>
      <c r="BQ258" s="43"/>
      <c r="BR258" s="44"/>
      <c r="BS258" s="41"/>
      <c r="BT258" s="45"/>
      <c r="BU258" s="45"/>
      <c r="BV258" s="45"/>
      <c r="BW258" s="45"/>
      <c r="BX258" s="41"/>
      <c r="BY258" s="46"/>
      <c r="BZ258" s="46"/>
      <c r="CA258" s="46"/>
      <c r="CB258" s="19"/>
      <c r="CC258" s="41"/>
      <c r="CD258" s="18"/>
      <c r="CE258" s="47"/>
      <c r="CF258" s="41"/>
      <c r="CJ258" s="41"/>
      <c r="CK258" s="41"/>
      <c r="CL258" s="41"/>
      <c r="CQ258" s="41"/>
      <c r="CV258" s="41"/>
      <c r="CW258" s="43"/>
      <c r="CX258" s="43"/>
      <c r="CY258" s="43"/>
      <c r="CZ258" s="44"/>
      <c r="DA258" s="41"/>
      <c r="DB258" s="45"/>
      <c r="DC258" s="45"/>
      <c r="DD258" s="45"/>
      <c r="DE258" s="45"/>
      <c r="DF258" s="41"/>
      <c r="DG258" s="46"/>
      <c r="DH258" s="46"/>
      <c r="DI258" s="46"/>
      <c r="DJ258" s="19"/>
      <c r="DK258" s="41"/>
      <c r="DL258" s="18"/>
      <c r="DM258" s="47"/>
      <c r="DN258" s="41"/>
      <c r="DR258" s="41"/>
      <c r="DS258" s="41"/>
      <c r="DT258" s="41"/>
      <c r="DY258" s="41"/>
      <c r="ED258" s="41"/>
      <c r="EE258" s="43"/>
      <c r="EF258" s="43"/>
      <c r="EG258" s="43"/>
      <c r="EH258" s="44"/>
      <c r="EI258" s="41"/>
      <c r="EJ258" s="45"/>
      <c r="EK258" s="45"/>
      <c r="EL258" s="45"/>
      <c r="EM258" s="45"/>
      <c r="EN258" s="41"/>
      <c r="EO258" s="46"/>
      <c r="EP258" s="46"/>
      <c r="EQ258" s="46"/>
      <c r="ER258" s="19"/>
      <c r="ES258" s="41"/>
      <c r="ET258" s="18"/>
      <c r="EU258" s="47"/>
      <c r="EV258" s="41"/>
      <c r="EZ258" s="41"/>
      <c r="FA258" s="41"/>
      <c r="FB258" s="41"/>
      <c r="FG258" s="41"/>
      <c r="FL258" s="41"/>
      <c r="FM258" s="43"/>
      <c r="FN258" s="43"/>
      <c r="FO258" s="43"/>
      <c r="FP258" s="44"/>
      <c r="FQ258" s="41"/>
      <c r="FR258" s="45"/>
      <c r="FS258" s="45"/>
      <c r="FT258" s="45"/>
      <c r="FU258" s="45"/>
      <c r="FV258" s="41"/>
      <c r="FW258" s="46"/>
      <c r="FX258" s="46"/>
      <c r="FY258" s="46"/>
      <c r="FZ258" s="19"/>
      <c r="GA258" s="41"/>
      <c r="GB258" s="18"/>
      <c r="GC258" s="47"/>
      <c r="GD258" s="41"/>
      <c r="GH258" s="41"/>
      <c r="GI258" s="41"/>
      <c r="GJ258" s="41"/>
      <c r="GO258" s="41"/>
      <c r="GT258" s="41"/>
      <c r="GU258" s="43"/>
      <c r="GV258" s="43"/>
      <c r="GW258" s="43"/>
      <c r="GX258" s="44"/>
      <c r="GY258" s="41"/>
      <c r="GZ258" s="45"/>
      <c r="HA258" s="45"/>
      <c r="HB258" s="45"/>
      <c r="HC258" s="45"/>
      <c r="HD258" s="41"/>
      <c r="HE258" s="46"/>
      <c r="HF258" s="46"/>
      <c r="HG258" s="46"/>
      <c r="HH258" s="19"/>
      <c r="HI258" s="41"/>
      <c r="HJ258" s="18"/>
      <c r="HK258" s="47"/>
      <c r="HL258" s="41"/>
      <c r="HP258" s="41"/>
      <c r="HQ258" s="41"/>
      <c r="HR258" s="41"/>
      <c r="HW258" s="41"/>
      <c r="IB258" s="41"/>
      <c r="IC258" s="43"/>
      <c r="ID258" s="43"/>
      <c r="IE258" s="43"/>
      <c r="IF258" s="44"/>
      <c r="IG258" s="41"/>
      <c r="IH258" s="45"/>
      <c r="II258" s="45"/>
      <c r="IJ258" s="45"/>
      <c r="IK258" s="45"/>
      <c r="IL258" s="41"/>
      <c r="IM258" s="46"/>
      <c r="IN258" s="46"/>
      <c r="IO258" s="46"/>
      <c r="IP258" s="19"/>
      <c r="IQ258" s="41"/>
      <c r="IR258" s="18"/>
      <c r="IS258" s="47"/>
      <c r="IT258" s="41"/>
    </row>
    <row r="259" spans="1:254" s="42" customFormat="1" ht="12.75">
      <c r="A259" s="20" t="s">
        <v>750</v>
      </c>
      <c r="B259" s="20"/>
      <c r="C259" s="21"/>
      <c r="D259" s="22">
        <f>IF(MOD(SUM($M259+$T259+$AA259+$AH259+$AO259+$AV259),1)&gt;=0.6,INT(SUM($M259+$T259+$AA259+$AH259+$AO259+$AV259))+1+MOD(SUM($M259+$T259+$AA259+$AH259+$AO259+$AV259),1)-0.6,SUM($M259+$T259+$AA259+$AH259+$AO259+$AV259))</f>
        <v>62</v>
      </c>
      <c r="E259" s="23">
        <f>$N259+$U259+$AB259+$AI259+$AP259+$AW259</f>
        <v>7</v>
      </c>
      <c r="F259" s="24">
        <f>$O259+$V259+$AC259+$AJ259+$AQ259+$AX259</f>
        <v>288</v>
      </c>
      <c r="G259" s="23">
        <f>$P259+$W259+$AD259+$AK259+$AR259+$AY259</f>
        <v>16</v>
      </c>
      <c r="H259" s="23">
        <f>$Q259+X259+AE259+AL259+AS259+AZ259</f>
        <v>0</v>
      </c>
      <c r="I259" s="25" t="s">
        <v>751</v>
      </c>
      <c r="J259" s="22">
        <f>IF(G259&lt;&gt;0,F259/G259,"")</f>
        <v>18</v>
      </c>
      <c r="K259" s="22">
        <f>IF(D259&lt;&gt;0,F259/D259,"")</f>
        <v>4.645161290322581</v>
      </c>
      <c r="L259" s="22">
        <f>IF(G259&lt;&gt;0,(INT(D259)*6+(10*(D259-INT(D259))))/G259,"")</f>
        <v>23.25</v>
      </c>
      <c r="M259" s="26"/>
      <c r="N259" s="26"/>
      <c r="O259" s="26"/>
      <c r="P259" s="26"/>
      <c r="Q259" s="26"/>
      <c r="R259" s="26"/>
      <c r="S259" s="28">
        <f>IF(P259&lt;&gt;0,O259/P259,"")</f>
      </c>
      <c r="T259" s="29"/>
      <c r="U259" s="29"/>
      <c r="V259" s="29"/>
      <c r="W259" s="29"/>
      <c r="X259" s="29"/>
      <c r="Y259" s="30"/>
      <c r="Z259" s="31">
        <f>IF(W259&lt;&gt;0,V259/W259,"")</f>
      </c>
      <c r="AA259" s="32">
        <f>13+3</f>
        <v>16</v>
      </c>
      <c r="AB259" s="32">
        <v>4</v>
      </c>
      <c r="AC259" s="32">
        <f>27+29</f>
        <v>56</v>
      </c>
      <c r="AD259" s="33">
        <v>5</v>
      </c>
      <c r="AE259" s="33"/>
      <c r="AF259" s="33" t="s">
        <v>751</v>
      </c>
      <c r="AG259" s="28">
        <f>IF(AD259&lt;&gt;0,AC259/AD259,"")</f>
        <v>11.2</v>
      </c>
      <c r="AH259" s="34">
        <v>27</v>
      </c>
      <c r="AI259" s="34">
        <v>3</v>
      </c>
      <c r="AJ259" s="34">
        <v>147</v>
      </c>
      <c r="AK259" s="34">
        <v>7</v>
      </c>
      <c r="AL259" s="34"/>
      <c r="AM259" s="34" t="s">
        <v>752</v>
      </c>
      <c r="AN259" s="35">
        <f>IF(AK259&lt;&gt;0,AJ259/AK259,"")</f>
        <v>21</v>
      </c>
      <c r="AO259" s="36">
        <v>19</v>
      </c>
      <c r="AP259" s="36">
        <v>0</v>
      </c>
      <c r="AQ259" s="36">
        <v>85</v>
      </c>
      <c r="AR259" s="36">
        <v>4</v>
      </c>
      <c r="AS259" s="36"/>
      <c r="AT259" s="48" t="s">
        <v>753</v>
      </c>
      <c r="AU259" s="37">
        <f>IF(AR259&lt;&gt;0,AQ259/AR259,"")</f>
        <v>21.25</v>
      </c>
      <c r="AV259" s="38"/>
      <c r="AW259" s="38"/>
      <c r="AX259" s="39"/>
      <c r="AY259" s="40"/>
      <c r="AZ259" s="40"/>
      <c r="BA259" s="40"/>
      <c r="BB259" s="39">
        <f>IF(AY259&lt;&gt;0,AX259/AY259,"")</f>
      </c>
      <c r="BC259" s="41"/>
      <c r="BD259" s="41"/>
      <c r="BI259" s="41"/>
      <c r="BN259" s="41"/>
      <c r="BO259" s="43"/>
      <c r="BP259" s="43"/>
      <c r="BQ259" s="43"/>
      <c r="BR259" s="44"/>
      <c r="BS259" s="41"/>
      <c r="BT259" s="45"/>
      <c r="BU259" s="45"/>
      <c r="BV259" s="45"/>
      <c r="BW259" s="45"/>
      <c r="BX259" s="41"/>
      <c r="BY259" s="46"/>
      <c r="BZ259" s="46"/>
      <c r="CA259" s="46"/>
      <c r="CB259" s="19"/>
      <c r="CC259" s="41"/>
      <c r="CD259" s="18"/>
      <c r="CE259" s="47"/>
      <c r="CF259" s="41"/>
      <c r="CJ259" s="41"/>
      <c r="CK259" s="41"/>
      <c r="CL259" s="41"/>
      <c r="CQ259" s="41"/>
      <c r="CV259" s="41"/>
      <c r="CW259" s="43"/>
      <c r="CX259" s="43"/>
      <c r="CY259" s="43"/>
      <c r="CZ259" s="44"/>
      <c r="DA259" s="41"/>
      <c r="DB259" s="45"/>
      <c r="DC259" s="45"/>
      <c r="DD259" s="45"/>
      <c r="DE259" s="45"/>
      <c r="DF259" s="41"/>
      <c r="DG259" s="46"/>
      <c r="DH259" s="46"/>
      <c r="DI259" s="46"/>
      <c r="DJ259" s="19"/>
      <c r="DK259" s="41"/>
      <c r="DL259" s="18"/>
      <c r="DM259" s="47"/>
      <c r="DN259" s="41"/>
      <c r="DR259" s="41"/>
      <c r="DS259" s="41"/>
      <c r="DT259" s="41"/>
      <c r="DY259" s="41"/>
      <c r="ED259" s="41"/>
      <c r="EE259" s="43"/>
      <c r="EF259" s="43"/>
      <c r="EG259" s="43"/>
      <c r="EH259" s="44"/>
      <c r="EI259" s="41"/>
      <c r="EJ259" s="45"/>
      <c r="EK259" s="45"/>
      <c r="EL259" s="45"/>
      <c r="EM259" s="45"/>
      <c r="EN259" s="41"/>
      <c r="EO259" s="46"/>
      <c r="EP259" s="46"/>
      <c r="EQ259" s="46"/>
      <c r="ER259" s="19"/>
      <c r="ES259" s="41"/>
      <c r="ET259" s="18"/>
      <c r="EU259" s="47"/>
      <c r="EV259" s="41"/>
      <c r="EZ259" s="41"/>
      <c r="FA259" s="41"/>
      <c r="FB259" s="41"/>
      <c r="FG259" s="41"/>
      <c r="FL259" s="41"/>
      <c r="FM259" s="43"/>
      <c r="FN259" s="43"/>
      <c r="FO259" s="43"/>
      <c r="FP259" s="44"/>
      <c r="FQ259" s="41"/>
      <c r="FR259" s="45"/>
      <c r="FS259" s="45"/>
      <c r="FT259" s="45"/>
      <c r="FU259" s="45"/>
      <c r="FV259" s="41"/>
      <c r="FW259" s="46"/>
      <c r="FX259" s="46"/>
      <c r="FY259" s="46"/>
      <c r="FZ259" s="19"/>
      <c r="GA259" s="41"/>
      <c r="GB259" s="18"/>
      <c r="GC259" s="47"/>
      <c r="GD259" s="41"/>
      <c r="GH259" s="41"/>
      <c r="GI259" s="41"/>
      <c r="GJ259" s="41"/>
      <c r="GO259" s="41"/>
      <c r="GT259" s="41"/>
      <c r="GU259" s="43"/>
      <c r="GV259" s="43"/>
      <c r="GW259" s="43"/>
      <c r="GX259" s="44"/>
      <c r="GY259" s="41"/>
      <c r="GZ259" s="45"/>
      <c r="HA259" s="45"/>
      <c r="HB259" s="45"/>
      <c r="HC259" s="45"/>
      <c r="HD259" s="41"/>
      <c r="HE259" s="46"/>
      <c r="HF259" s="46"/>
      <c r="HG259" s="46"/>
      <c r="HH259" s="19"/>
      <c r="HI259" s="41"/>
      <c r="HJ259" s="18"/>
      <c r="HK259" s="47"/>
      <c r="HL259" s="41"/>
      <c r="HP259" s="41"/>
      <c r="HQ259" s="41"/>
      <c r="HR259" s="41"/>
      <c r="HW259" s="41"/>
      <c r="IB259" s="41"/>
      <c r="IC259" s="43"/>
      <c r="ID259" s="43"/>
      <c r="IE259" s="43"/>
      <c r="IF259" s="44"/>
      <c r="IG259" s="41"/>
      <c r="IH259" s="45"/>
      <c r="II259" s="45"/>
      <c r="IJ259" s="45"/>
      <c r="IK259" s="45"/>
      <c r="IL259" s="41"/>
      <c r="IM259" s="46"/>
      <c r="IN259" s="46"/>
      <c r="IO259" s="46"/>
      <c r="IP259" s="19"/>
      <c r="IQ259" s="41"/>
      <c r="IR259" s="18"/>
      <c r="IS259" s="47"/>
      <c r="IT259" s="41"/>
    </row>
    <row r="260" spans="1:254" s="42" customFormat="1" ht="12.75">
      <c r="A260" s="20" t="s">
        <v>754</v>
      </c>
      <c r="B260" s="20"/>
      <c r="C260" s="21"/>
      <c r="D260" s="22">
        <f>IF(MOD(SUM($M260+$T260+$AA260+$AH260+$AO260+$AV260),1)&gt;=0.6,INT(SUM($M260+$T260+$AA260+$AH260+$AO260+$AV260))+1+MOD(SUM($M260+$T260+$AA260+$AH260+$AO260+$AV260),1)-0.6,SUM($M260+$T260+$AA260+$AH260+$AO260+$AV260))</f>
        <v>80</v>
      </c>
      <c r="E260" s="23">
        <f>$N260+$U260+$AB260+$AI260+$AP260+$AW260</f>
        <v>7</v>
      </c>
      <c r="F260" s="24">
        <f>$O260+$V260+$AC260+$AJ260+$AQ260+$AX260</f>
        <v>361</v>
      </c>
      <c r="G260" s="23">
        <f>$P260+$W260+$AD260+$AK260+$AR260+$AY260</f>
        <v>22</v>
      </c>
      <c r="H260" s="23">
        <f>$Q260+X260+AE260+AL260+AS260+AZ260</f>
        <v>0</v>
      </c>
      <c r="I260" s="25" t="s">
        <v>755</v>
      </c>
      <c r="J260" s="22">
        <f>IF(G260&lt;&gt;0,F260/G260,"")</f>
        <v>16.40909090909091</v>
      </c>
      <c r="K260" s="22">
        <f>IF(D260&lt;&gt;0,F260/D260,"")</f>
        <v>4.5125</v>
      </c>
      <c r="L260" s="22">
        <f>IF(G260&lt;&gt;0,(INT(D260)*6+(10*(D260-INT(D260))))/G260,"")</f>
        <v>21.818181818181817</v>
      </c>
      <c r="M260" s="26"/>
      <c r="N260" s="26"/>
      <c r="O260" s="26"/>
      <c r="P260" s="26"/>
      <c r="Q260" s="26"/>
      <c r="R260" s="26"/>
      <c r="S260" s="28">
        <f>IF(P260&lt;&gt;0,O260/P260,"")</f>
      </c>
      <c r="T260" s="29"/>
      <c r="U260" s="29"/>
      <c r="V260" s="29"/>
      <c r="W260" s="29"/>
      <c r="X260" s="29"/>
      <c r="Y260" s="30"/>
      <c r="Z260" s="31">
        <f>IF(W260&lt;&gt;0,V260/W260,"")</f>
      </c>
      <c r="AA260" s="32">
        <v>2</v>
      </c>
      <c r="AB260" s="32">
        <v>1</v>
      </c>
      <c r="AC260" s="32">
        <v>6</v>
      </c>
      <c r="AD260" s="33">
        <v>1</v>
      </c>
      <c r="AE260" s="33"/>
      <c r="AF260" s="33" t="s">
        <v>756</v>
      </c>
      <c r="AG260" s="28">
        <f>IF(AD260&lt;&gt;0,AC260/AD260,"")</f>
        <v>6</v>
      </c>
      <c r="AH260" s="34">
        <v>40</v>
      </c>
      <c r="AI260" s="34">
        <v>1</v>
      </c>
      <c r="AJ260" s="34">
        <v>221</v>
      </c>
      <c r="AK260" s="34">
        <v>11</v>
      </c>
      <c r="AL260" s="34"/>
      <c r="AM260" s="34" t="s">
        <v>755</v>
      </c>
      <c r="AN260" s="35">
        <f>IF(AK260&lt;&gt;0,AJ260/AK260,"")</f>
        <v>20.09090909090909</v>
      </c>
      <c r="AO260" s="36">
        <v>38</v>
      </c>
      <c r="AP260" s="36">
        <v>5</v>
      </c>
      <c r="AQ260" s="36">
        <v>134</v>
      </c>
      <c r="AR260" s="36">
        <v>10</v>
      </c>
      <c r="AS260" s="36"/>
      <c r="AT260" s="36"/>
      <c r="AU260" s="37">
        <f>IF(AR260&lt;&gt;0,AQ260/AR260,"")</f>
        <v>13.4</v>
      </c>
      <c r="AV260" s="38"/>
      <c r="AW260" s="38"/>
      <c r="AX260" s="39"/>
      <c r="AY260" s="40"/>
      <c r="AZ260" s="40"/>
      <c r="BA260" s="40"/>
      <c r="BB260" s="39">
        <f>IF(AY260&lt;&gt;0,AX260/AY260,"")</f>
      </c>
      <c r="BC260" s="41"/>
      <c r="BD260" s="41"/>
      <c r="BI260" s="41"/>
      <c r="BN260" s="41"/>
      <c r="BO260" s="43"/>
      <c r="BP260" s="43"/>
      <c r="BQ260" s="43"/>
      <c r="BR260" s="44"/>
      <c r="BS260" s="41"/>
      <c r="BT260" s="45"/>
      <c r="BU260" s="45"/>
      <c r="BV260" s="45"/>
      <c r="BW260" s="45"/>
      <c r="BX260" s="41"/>
      <c r="BY260" s="46"/>
      <c r="BZ260" s="46"/>
      <c r="CA260" s="46"/>
      <c r="CB260" s="19"/>
      <c r="CC260" s="41"/>
      <c r="CD260" s="18"/>
      <c r="CE260" s="47"/>
      <c r="CF260" s="41"/>
      <c r="CJ260" s="41"/>
      <c r="CK260" s="41"/>
      <c r="CL260" s="41"/>
      <c r="CQ260" s="41"/>
      <c r="CV260" s="41"/>
      <c r="CW260" s="43"/>
      <c r="CX260" s="43"/>
      <c r="CY260" s="43"/>
      <c r="CZ260" s="44"/>
      <c r="DA260" s="41"/>
      <c r="DB260" s="45"/>
      <c r="DC260" s="45"/>
      <c r="DD260" s="45"/>
      <c r="DE260" s="45"/>
      <c r="DF260" s="41"/>
      <c r="DG260" s="46"/>
      <c r="DH260" s="46"/>
      <c r="DI260" s="46"/>
      <c r="DJ260" s="19"/>
      <c r="DK260" s="41"/>
      <c r="DL260" s="18"/>
      <c r="DM260" s="47"/>
      <c r="DN260" s="41"/>
      <c r="DR260" s="41"/>
      <c r="DS260" s="41"/>
      <c r="DT260" s="41"/>
      <c r="DY260" s="41"/>
      <c r="ED260" s="41"/>
      <c r="EE260" s="43"/>
      <c r="EF260" s="43"/>
      <c r="EG260" s="43"/>
      <c r="EH260" s="44"/>
      <c r="EI260" s="41"/>
      <c r="EJ260" s="45"/>
      <c r="EK260" s="45"/>
      <c r="EL260" s="45"/>
      <c r="EM260" s="45"/>
      <c r="EN260" s="41"/>
      <c r="EO260" s="46"/>
      <c r="EP260" s="46"/>
      <c r="EQ260" s="46"/>
      <c r="ER260" s="19"/>
      <c r="ES260" s="41"/>
      <c r="ET260" s="18"/>
      <c r="EU260" s="47"/>
      <c r="EV260" s="41"/>
      <c r="EZ260" s="41"/>
      <c r="FA260" s="41"/>
      <c r="FB260" s="41"/>
      <c r="FG260" s="41"/>
      <c r="FL260" s="41"/>
      <c r="FM260" s="43"/>
      <c r="FN260" s="43"/>
      <c r="FO260" s="43"/>
      <c r="FP260" s="44"/>
      <c r="FQ260" s="41"/>
      <c r="FR260" s="45"/>
      <c r="FS260" s="45"/>
      <c r="FT260" s="45"/>
      <c r="FU260" s="45"/>
      <c r="FV260" s="41"/>
      <c r="FW260" s="46"/>
      <c r="FX260" s="46"/>
      <c r="FY260" s="46"/>
      <c r="FZ260" s="19"/>
      <c r="GA260" s="41"/>
      <c r="GB260" s="18"/>
      <c r="GC260" s="47"/>
      <c r="GD260" s="41"/>
      <c r="GH260" s="41"/>
      <c r="GI260" s="41"/>
      <c r="GJ260" s="41"/>
      <c r="GO260" s="41"/>
      <c r="GT260" s="41"/>
      <c r="GU260" s="43"/>
      <c r="GV260" s="43"/>
      <c r="GW260" s="43"/>
      <c r="GX260" s="44"/>
      <c r="GY260" s="41"/>
      <c r="GZ260" s="45"/>
      <c r="HA260" s="45"/>
      <c r="HB260" s="45"/>
      <c r="HC260" s="45"/>
      <c r="HD260" s="41"/>
      <c r="HE260" s="46"/>
      <c r="HF260" s="46"/>
      <c r="HG260" s="46"/>
      <c r="HH260" s="19"/>
      <c r="HI260" s="41"/>
      <c r="HJ260" s="18"/>
      <c r="HK260" s="47"/>
      <c r="HL260" s="41"/>
      <c r="HP260" s="41"/>
      <c r="HQ260" s="41"/>
      <c r="HR260" s="41"/>
      <c r="HW260" s="41"/>
      <c r="IB260" s="41"/>
      <c r="IC260" s="43"/>
      <c r="ID260" s="43"/>
      <c r="IE260" s="43"/>
      <c r="IF260" s="44"/>
      <c r="IG260" s="41"/>
      <c r="IH260" s="45"/>
      <c r="II260" s="45"/>
      <c r="IJ260" s="45"/>
      <c r="IK260" s="45"/>
      <c r="IL260" s="41"/>
      <c r="IM260" s="46"/>
      <c r="IN260" s="46"/>
      <c r="IO260" s="46"/>
      <c r="IP260" s="19"/>
      <c r="IQ260" s="41"/>
      <c r="IR260" s="18"/>
      <c r="IS260" s="47"/>
      <c r="IT260" s="41"/>
    </row>
    <row r="261" spans="1:254" s="42" customFormat="1" ht="12.75">
      <c r="A261" s="20" t="s">
        <v>757</v>
      </c>
      <c r="B261" s="20"/>
      <c r="C261" s="21"/>
      <c r="D261" s="22">
        <f>IF(MOD(SUM($M261+$T261+$AA261+$AH261+$AO261+$AV261),1)&gt;=0.6,INT(SUM($M261+$T261+$AA261+$AH261+$AO261+$AV261))+1+MOD(SUM($M261+$T261+$AA261+$AH261+$AO261+$AV261),1)-0.6,SUM($M261+$T261+$AA261+$AH261+$AO261+$AV261))</f>
        <v>33.199999999999996</v>
      </c>
      <c r="E261" s="23">
        <f>$N261+$U261+$AB261+$AI261+$AP261+$AW261</f>
        <v>5</v>
      </c>
      <c r="F261" s="24">
        <f>$O261+$V261+$AC261+$AJ261+$AQ261+$AX261</f>
        <v>105</v>
      </c>
      <c r="G261" s="23">
        <f>$P261+$W261+$AD261+$AK261+$AR261+$AY261</f>
        <v>12</v>
      </c>
      <c r="H261" s="23">
        <f>$Q261+X261+AE261+AL261+AS261+AZ261</f>
        <v>0</v>
      </c>
      <c r="I261" s="25" t="s">
        <v>758</v>
      </c>
      <c r="J261" s="22">
        <f>IF(G261&lt;&gt;0,F261/G261,"")</f>
        <v>8.75</v>
      </c>
      <c r="K261" s="22">
        <f>IF(D261&lt;&gt;0,F261/D261,"")</f>
        <v>3.162650602409639</v>
      </c>
      <c r="L261" s="22">
        <f>IF(G261&lt;&gt;0,(INT(D261)*6+(10*(D261-INT(D261))))/G261,"")</f>
        <v>16.66666666666666</v>
      </c>
      <c r="M261" s="26"/>
      <c r="N261" s="26"/>
      <c r="O261" s="26"/>
      <c r="P261" s="26"/>
      <c r="Q261" s="26"/>
      <c r="R261" s="26"/>
      <c r="S261" s="28">
        <f>IF(P261&lt;&gt;0,O261/P261,"")</f>
      </c>
      <c r="T261" s="29"/>
      <c r="U261" s="29"/>
      <c r="V261" s="29"/>
      <c r="W261" s="29"/>
      <c r="X261" s="29"/>
      <c r="Y261" s="30"/>
      <c r="Z261" s="31">
        <f>IF(W261&lt;&gt;0,V261/W261,"")</f>
      </c>
      <c r="AA261" s="32"/>
      <c r="AB261" s="32"/>
      <c r="AC261" s="32"/>
      <c r="AD261" s="33"/>
      <c r="AE261" s="33"/>
      <c r="AF261" s="33"/>
      <c r="AG261" s="28">
        <f>IF(AD261&lt;&gt;0,AC261/AD261,"")</f>
      </c>
      <c r="AH261" s="34">
        <v>5.3</v>
      </c>
      <c r="AI261" s="34">
        <v>0</v>
      </c>
      <c r="AJ261" s="34">
        <v>30</v>
      </c>
      <c r="AK261" s="34">
        <v>4</v>
      </c>
      <c r="AL261" s="34"/>
      <c r="AM261" s="34" t="s">
        <v>758</v>
      </c>
      <c r="AN261" s="35">
        <f>IF(AK261&lt;&gt;0,AJ261/AK261,"")</f>
        <v>7.5</v>
      </c>
      <c r="AO261" s="36">
        <v>27.5</v>
      </c>
      <c r="AP261" s="36">
        <v>5</v>
      </c>
      <c r="AQ261" s="36">
        <v>75</v>
      </c>
      <c r="AR261" s="36">
        <v>8</v>
      </c>
      <c r="AS261" s="36"/>
      <c r="AT261" s="36"/>
      <c r="AU261" s="37">
        <f>IF(AR261&lt;&gt;0,AQ261/AR261,"")</f>
        <v>9.375</v>
      </c>
      <c r="AV261" s="38"/>
      <c r="AW261" s="38"/>
      <c r="AX261" s="39"/>
      <c r="AY261" s="40"/>
      <c r="AZ261" s="40"/>
      <c r="BA261" s="40"/>
      <c r="BB261" s="39">
        <f>IF(AY261&lt;&gt;0,AX261/AY261,"")</f>
      </c>
      <c r="BC261" s="41"/>
      <c r="BD261" s="41"/>
      <c r="BI261" s="41"/>
      <c r="BN261" s="41"/>
      <c r="BO261" s="43"/>
      <c r="BP261" s="43"/>
      <c r="BQ261" s="43"/>
      <c r="BR261" s="44"/>
      <c r="BS261" s="41"/>
      <c r="BT261" s="45"/>
      <c r="BU261" s="45"/>
      <c r="BV261" s="45"/>
      <c r="BW261" s="45"/>
      <c r="BX261" s="41"/>
      <c r="BY261" s="46"/>
      <c r="BZ261" s="46"/>
      <c r="CA261" s="46"/>
      <c r="CB261" s="19"/>
      <c r="CC261" s="41"/>
      <c r="CD261" s="18"/>
      <c r="CE261" s="47"/>
      <c r="CF261" s="41"/>
      <c r="CJ261" s="41"/>
      <c r="CK261" s="41"/>
      <c r="CL261" s="41"/>
      <c r="CQ261" s="41"/>
      <c r="CV261" s="41"/>
      <c r="CW261" s="43"/>
      <c r="CX261" s="43"/>
      <c r="CY261" s="43"/>
      <c r="CZ261" s="44"/>
      <c r="DA261" s="41"/>
      <c r="DB261" s="45"/>
      <c r="DC261" s="45"/>
      <c r="DD261" s="45"/>
      <c r="DE261" s="45"/>
      <c r="DF261" s="41"/>
      <c r="DG261" s="46"/>
      <c r="DH261" s="46"/>
      <c r="DI261" s="46"/>
      <c r="DJ261" s="19"/>
      <c r="DK261" s="41"/>
      <c r="DL261" s="18"/>
      <c r="DM261" s="47"/>
      <c r="DN261" s="41"/>
      <c r="DR261" s="41"/>
      <c r="DS261" s="41"/>
      <c r="DT261" s="41"/>
      <c r="DY261" s="41"/>
      <c r="ED261" s="41"/>
      <c r="EE261" s="43"/>
      <c r="EF261" s="43"/>
      <c r="EG261" s="43"/>
      <c r="EH261" s="44"/>
      <c r="EI261" s="41"/>
      <c r="EJ261" s="45"/>
      <c r="EK261" s="45"/>
      <c r="EL261" s="45"/>
      <c r="EM261" s="45"/>
      <c r="EN261" s="41"/>
      <c r="EO261" s="46"/>
      <c r="EP261" s="46"/>
      <c r="EQ261" s="46"/>
      <c r="ER261" s="19"/>
      <c r="ES261" s="41"/>
      <c r="ET261" s="18"/>
      <c r="EU261" s="47"/>
      <c r="EV261" s="41"/>
      <c r="EZ261" s="41"/>
      <c r="FA261" s="41"/>
      <c r="FB261" s="41"/>
      <c r="FG261" s="41"/>
      <c r="FL261" s="41"/>
      <c r="FM261" s="43"/>
      <c r="FN261" s="43"/>
      <c r="FO261" s="43"/>
      <c r="FP261" s="44"/>
      <c r="FQ261" s="41"/>
      <c r="FR261" s="45"/>
      <c r="FS261" s="45"/>
      <c r="FT261" s="45"/>
      <c r="FU261" s="45"/>
      <c r="FV261" s="41"/>
      <c r="FW261" s="46"/>
      <c r="FX261" s="46"/>
      <c r="FY261" s="46"/>
      <c r="FZ261" s="19"/>
      <c r="GA261" s="41"/>
      <c r="GB261" s="18"/>
      <c r="GC261" s="47"/>
      <c r="GD261" s="41"/>
      <c r="GH261" s="41"/>
      <c r="GI261" s="41"/>
      <c r="GJ261" s="41"/>
      <c r="GO261" s="41"/>
      <c r="GT261" s="41"/>
      <c r="GU261" s="43"/>
      <c r="GV261" s="43"/>
      <c r="GW261" s="43"/>
      <c r="GX261" s="44"/>
      <c r="GY261" s="41"/>
      <c r="GZ261" s="45"/>
      <c r="HA261" s="45"/>
      <c r="HB261" s="45"/>
      <c r="HC261" s="45"/>
      <c r="HD261" s="41"/>
      <c r="HE261" s="46"/>
      <c r="HF261" s="46"/>
      <c r="HG261" s="46"/>
      <c r="HH261" s="19"/>
      <c r="HI261" s="41"/>
      <c r="HJ261" s="18"/>
      <c r="HK261" s="47"/>
      <c r="HL261" s="41"/>
      <c r="HP261" s="41"/>
      <c r="HQ261" s="41"/>
      <c r="HR261" s="41"/>
      <c r="HW261" s="41"/>
      <c r="IB261" s="41"/>
      <c r="IC261" s="43"/>
      <c r="ID261" s="43"/>
      <c r="IE261" s="43"/>
      <c r="IF261" s="44"/>
      <c r="IG261" s="41"/>
      <c r="IH261" s="45"/>
      <c r="II261" s="45"/>
      <c r="IJ261" s="45"/>
      <c r="IK261" s="45"/>
      <c r="IL261" s="41"/>
      <c r="IM261" s="46"/>
      <c r="IN261" s="46"/>
      <c r="IO261" s="46"/>
      <c r="IP261" s="19"/>
      <c r="IQ261" s="41"/>
      <c r="IR261" s="18"/>
      <c r="IS261" s="47"/>
      <c r="IT261" s="41"/>
    </row>
    <row r="262" spans="1:254" s="42" customFormat="1" ht="12.75">
      <c r="A262" s="20" t="s">
        <v>759</v>
      </c>
      <c r="B262" s="20"/>
      <c r="C262" s="21"/>
      <c r="D262" s="22">
        <f>IF(MOD(SUM($M262+$T262+$AA262+$AH262+$AO262+$AV262),1)&gt;=0.6,INT(SUM($M262+$T262+$AA262+$AH262+$AO262+$AV262))+1+MOD(SUM($M262+$T262+$AA262+$AH262+$AO262+$AV262),1)-0.6,SUM($M262+$T262+$AA262+$AH262+$AO262+$AV262))</f>
        <v>294.2</v>
      </c>
      <c r="E262" s="23">
        <f>$N262+$U262+$AB262+$AI262+$AP262+$AW262</f>
        <v>33</v>
      </c>
      <c r="F262" s="24">
        <f>$O262+$V262+$AC262+$AJ262+$AQ262+$AX262</f>
        <v>1182</v>
      </c>
      <c r="G262" s="23">
        <f>$P262+$W262+$AD262+$AK262+$AR262+$AY262</f>
        <v>62</v>
      </c>
      <c r="H262" s="23">
        <f>$Q262+X262+AE262+AL262+AS262+AZ262</f>
        <v>1</v>
      </c>
      <c r="I262" s="25" t="s">
        <v>760</v>
      </c>
      <c r="J262" s="22">
        <f>IF(G262&lt;&gt;0,F262/G262,"")</f>
        <v>19.06451612903226</v>
      </c>
      <c r="K262" s="22">
        <f>IF(D262&lt;&gt;0,F262/D262,"")</f>
        <v>4.017675050985724</v>
      </c>
      <c r="L262" s="22">
        <f>IF(G262&lt;&gt;0,(INT(D262)*6+(10*(D262-INT(D262))))/G262,"")</f>
        <v>28.483870967741936</v>
      </c>
      <c r="M262" s="26"/>
      <c r="N262" s="26"/>
      <c r="O262" s="26"/>
      <c r="P262" s="26"/>
      <c r="Q262" s="26"/>
      <c r="R262" s="26"/>
      <c r="S262" s="28">
        <f>IF(P262&lt;&gt;0,O262/P262,"")</f>
      </c>
      <c r="T262" s="29">
        <v>45</v>
      </c>
      <c r="U262" s="29">
        <f>1+3</f>
        <v>4</v>
      </c>
      <c r="V262" s="29">
        <v>224</v>
      </c>
      <c r="W262" s="29">
        <v>9</v>
      </c>
      <c r="X262" s="29"/>
      <c r="Y262" s="30"/>
      <c r="Z262" s="31">
        <f>IF(W262&lt;&gt;0,V262/W262,"")</f>
        <v>24.88888888888889</v>
      </c>
      <c r="AA262" s="32">
        <v>161.3</v>
      </c>
      <c r="AB262" s="32">
        <f>7+12</f>
        <v>19</v>
      </c>
      <c r="AC262" s="32">
        <v>600</v>
      </c>
      <c r="AD262" s="33">
        <f>9+17+3</f>
        <v>29</v>
      </c>
      <c r="AE262" s="33">
        <v>1</v>
      </c>
      <c r="AF262" s="33" t="s">
        <v>760</v>
      </c>
      <c r="AG262" s="28">
        <f>IF(AD262&lt;&gt;0,AC262/AD262,"")</f>
        <v>20.689655172413794</v>
      </c>
      <c r="AH262" s="34">
        <v>36.5</v>
      </c>
      <c r="AI262" s="34">
        <v>5</v>
      </c>
      <c r="AJ262" s="34">
        <v>141</v>
      </c>
      <c r="AK262" s="34">
        <v>10</v>
      </c>
      <c r="AL262" s="34"/>
      <c r="AM262" s="34" t="s">
        <v>761</v>
      </c>
      <c r="AN262" s="35">
        <f>IF(AK262&lt;&gt;0,AJ262/AK262,"")</f>
        <v>14.1</v>
      </c>
      <c r="AO262" s="36">
        <f>16+35</f>
        <v>51</v>
      </c>
      <c r="AP262" s="36">
        <f>3+2</f>
        <v>5</v>
      </c>
      <c r="AQ262" s="36">
        <f>43+174</f>
        <v>217</v>
      </c>
      <c r="AR262" s="36">
        <f>5+9</f>
        <v>14</v>
      </c>
      <c r="AS262" s="36"/>
      <c r="AT262" s="48" t="s">
        <v>762</v>
      </c>
      <c r="AU262" s="37">
        <f>IF(AR262&lt;&gt;0,AQ262/AR262,"")</f>
        <v>15.5</v>
      </c>
      <c r="AV262" s="38"/>
      <c r="AW262" s="38"/>
      <c r="AX262" s="39"/>
      <c r="AY262" s="40"/>
      <c r="AZ262" s="40"/>
      <c r="BA262" s="40"/>
      <c r="BB262" s="39">
        <f>IF(AY262&lt;&gt;0,AX262/AY262,"")</f>
      </c>
      <c r="BC262" s="41"/>
      <c r="BD262" s="41"/>
      <c r="BI262" s="41"/>
      <c r="BN262" s="41"/>
      <c r="BO262" s="43"/>
      <c r="BP262" s="43"/>
      <c r="BQ262" s="43"/>
      <c r="BR262" s="44"/>
      <c r="BS262" s="41"/>
      <c r="BT262" s="45"/>
      <c r="BU262" s="45"/>
      <c r="BV262" s="45"/>
      <c r="BW262" s="45"/>
      <c r="BX262" s="41"/>
      <c r="BY262" s="46"/>
      <c r="BZ262" s="46"/>
      <c r="CA262" s="46"/>
      <c r="CB262" s="19"/>
      <c r="CC262" s="41"/>
      <c r="CD262" s="18"/>
      <c r="CE262" s="47"/>
      <c r="CF262" s="41"/>
      <c r="CJ262" s="41"/>
      <c r="CK262" s="41"/>
      <c r="CL262" s="41"/>
      <c r="CQ262" s="41"/>
      <c r="CV262" s="41"/>
      <c r="CW262" s="43"/>
      <c r="CX262" s="43"/>
      <c r="CY262" s="43"/>
      <c r="CZ262" s="44"/>
      <c r="DA262" s="41"/>
      <c r="DB262" s="45"/>
      <c r="DC262" s="45"/>
      <c r="DD262" s="45"/>
      <c r="DE262" s="45"/>
      <c r="DF262" s="41"/>
      <c r="DG262" s="46"/>
      <c r="DH262" s="46"/>
      <c r="DI262" s="46"/>
      <c r="DJ262" s="19"/>
      <c r="DK262" s="41"/>
      <c r="DL262" s="18"/>
      <c r="DM262" s="47"/>
      <c r="DN262" s="41"/>
      <c r="DR262" s="41"/>
      <c r="DS262" s="41"/>
      <c r="DT262" s="41"/>
      <c r="DY262" s="41"/>
      <c r="ED262" s="41"/>
      <c r="EE262" s="43"/>
      <c r="EF262" s="43"/>
      <c r="EG262" s="43"/>
      <c r="EH262" s="44"/>
      <c r="EI262" s="41"/>
      <c r="EJ262" s="45"/>
      <c r="EK262" s="45"/>
      <c r="EL262" s="45"/>
      <c r="EM262" s="45"/>
      <c r="EN262" s="41"/>
      <c r="EO262" s="46"/>
      <c r="EP262" s="46"/>
      <c r="EQ262" s="46"/>
      <c r="ER262" s="19"/>
      <c r="ES262" s="41"/>
      <c r="ET262" s="18"/>
      <c r="EU262" s="47"/>
      <c r="EV262" s="41"/>
      <c r="EZ262" s="41"/>
      <c r="FA262" s="41"/>
      <c r="FB262" s="41"/>
      <c r="FG262" s="41"/>
      <c r="FL262" s="41"/>
      <c r="FM262" s="43"/>
      <c r="FN262" s="43"/>
      <c r="FO262" s="43"/>
      <c r="FP262" s="44"/>
      <c r="FQ262" s="41"/>
      <c r="FR262" s="45"/>
      <c r="FS262" s="45"/>
      <c r="FT262" s="45"/>
      <c r="FU262" s="45"/>
      <c r="FV262" s="41"/>
      <c r="FW262" s="46"/>
      <c r="FX262" s="46"/>
      <c r="FY262" s="46"/>
      <c r="FZ262" s="19"/>
      <c r="GA262" s="41"/>
      <c r="GB262" s="18"/>
      <c r="GC262" s="47"/>
      <c r="GD262" s="41"/>
      <c r="GH262" s="41"/>
      <c r="GI262" s="41"/>
      <c r="GJ262" s="41"/>
      <c r="GO262" s="41"/>
      <c r="GT262" s="41"/>
      <c r="GU262" s="43"/>
      <c r="GV262" s="43"/>
      <c r="GW262" s="43"/>
      <c r="GX262" s="44"/>
      <c r="GY262" s="41"/>
      <c r="GZ262" s="45"/>
      <c r="HA262" s="45"/>
      <c r="HB262" s="45"/>
      <c r="HC262" s="45"/>
      <c r="HD262" s="41"/>
      <c r="HE262" s="46"/>
      <c r="HF262" s="46"/>
      <c r="HG262" s="46"/>
      <c r="HH262" s="19"/>
      <c r="HI262" s="41"/>
      <c r="HJ262" s="18"/>
      <c r="HK262" s="47"/>
      <c r="HL262" s="41"/>
      <c r="HP262" s="41"/>
      <c r="HQ262" s="41"/>
      <c r="HR262" s="41"/>
      <c r="HW262" s="41"/>
      <c r="IB262" s="41"/>
      <c r="IC262" s="43"/>
      <c r="ID262" s="43"/>
      <c r="IE262" s="43"/>
      <c r="IF262" s="44"/>
      <c r="IG262" s="41"/>
      <c r="IH262" s="45"/>
      <c r="II262" s="45"/>
      <c r="IJ262" s="45"/>
      <c r="IK262" s="45"/>
      <c r="IL262" s="41"/>
      <c r="IM262" s="46"/>
      <c r="IN262" s="46"/>
      <c r="IO262" s="46"/>
      <c r="IP262" s="19"/>
      <c r="IQ262" s="41"/>
      <c r="IR262" s="18"/>
      <c r="IS262" s="47"/>
      <c r="IT262" s="41"/>
    </row>
    <row r="263" spans="1:254" s="42" customFormat="1" ht="12.75">
      <c r="A263" s="20" t="s">
        <v>763</v>
      </c>
      <c r="B263" s="20"/>
      <c r="C263" s="21"/>
      <c r="D263" s="22">
        <f>IF(MOD(SUM($M263+$T263+$AA263+$AH263+$AO263+$AV263),1)&gt;=0.6,INT(SUM($M263+$T263+$AA263+$AH263+$AO263+$AV263))+1+MOD(SUM($M263+$T263+$AA263+$AH263+$AO263+$AV263),1)-0.6,SUM($M263+$T263+$AA263+$AH263+$AO263+$AV263))</f>
        <v>90</v>
      </c>
      <c r="E263" s="23">
        <f>$N263+$U263+$AB263+$AI263+$AP263+$AW263</f>
        <v>3</v>
      </c>
      <c r="F263" s="24">
        <f>$O263+$V263+$AC263+$AJ263+$AQ263+$AX263</f>
        <v>520</v>
      </c>
      <c r="G263" s="23">
        <f>$P263+$W263+$AD263+$AK263+$AR263+$AY263</f>
        <v>22</v>
      </c>
      <c r="H263" s="23">
        <f>$Q263+X263+AE263+AL263+AS263+AZ263</f>
        <v>0</v>
      </c>
      <c r="I263" s="25" t="s">
        <v>764</v>
      </c>
      <c r="J263" s="22">
        <f>IF(G263&lt;&gt;0,F263/G263,"")</f>
        <v>23.636363636363637</v>
      </c>
      <c r="K263" s="22">
        <f>IF(D263&lt;&gt;0,F263/D263,"")</f>
        <v>5.777777777777778</v>
      </c>
      <c r="L263" s="22">
        <f>IF(G263&lt;&gt;0,(INT(D263)*6+(10*(D263-INT(D263))))/G263,"")</f>
        <v>24.545454545454547</v>
      </c>
      <c r="M263" s="26"/>
      <c r="N263" s="26"/>
      <c r="O263" s="26"/>
      <c r="P263" s="26"/>
      <c r="Q263" s="26"/>
      <c r="R263" s="27"/>
      <c r="S263" s="28">
        <f>IF(P263&lt;&gt;0,O263/P263,"")</f>
      </c>
      <c r="T263" s="29">
        <v>5</v>
      </c>
      <c r="U263" s="29">
        <v>0</v>
      </c>
      <c r="V263" s="29">
        <v>44</v>
      </c>
      <c r="W263" s="29">
        <v>0</v>
      </c>
      <c r="X263" s="29"/>
      <c r="Y263" s="30" t="s">
        <v>765</v>
      </c>
      <c r="Z263" s="31">
        <f>IF(W263&lt;&gt;0,V263/W263,"")</f>
      </c>
      <c r="AA263" s="32">
        <v>51</v>
      </c>
      <c r="AB263" s="32">
        <v>1</v>
      </c>
      <c r="AC263" s="32">
        <v>318</v>
      </c>
      <c r="AD263" s="33">
        <v>12</v>
      </c>
      <c r="AE263" s="33"/>
      <c r="AF263" s="33" t="s">
        <v>766</v>
      </c>
      <c r="AG263" s="28">
        <f>IF(AD263&lt;&gt;0,AC263/AD263,"")</f>
        <v>26.5</v>
      </c>
      <c r="AH263" s="34">
        <v>30</v>
      </c>
      <c r="AI263" s="34">
        <v>1</v>
      </c>
      <c r="AJ263" s="34">
        <v>150</v>
      </c>
      <c r="AK263" s="34">
        <v>7</v>
      </c>
      <c r="AL263" s="34"/>
      <c r="AM263" s="34" t="s">
        <v>764</v>
      </c>
      <c r="AN263" s="35">
        <f>IF(AK263&lt;&gt;0,AJ263/AK263,"")</f>
        <v>21.428571428571427</v>
      </c>
      <c r="AO263" s="36">
        <v>4</v>
      </c>
      <c r="AP263" s="36">
        <v>1</v>
      </c>
      <c r="AQ263" s="36">
        <v>8</v>
      </c>
      <c r="AR263" s="36">
        <v>3</v>
      </c>
      <c r="AS263" s="36"/>
      <c r="AT263" s="48" t="s">
        <v>767</v>
      </c>
      <c r="AU263" s="37">
        <f>IF(AR263&lt;&gt;0,AQ263/AR263,"")</f>
        <v>2.6666666666666665</v>
      </c>
      <c r="AV263" s="38"/>
      <c r="AW263" s="38"/>
      <c r="AX263" s="39"/>
      <c r="AY263" s="40"/>
      <c r="AZ263" s="40"/>
      <c r="BA263" s="40"/>
      <c r="BB263" s="39">
        <f>IF(AY263&lt;&gt;0,AX263/AY263,"")</f>
      </c>
      <c r="BC263" s="41"/>
      <c r="BD263" s="41"/>
      <c r="BI263" s="41"/>
      <c r="BN263" s="41"/>
      <c r="BO263" s="43"/>
      <c r="BP263" s="43"/>
      <c r="BQ263" s="43"/>
      <c r="BR263" s="44"/>
      <c r="BS263" s="41"/>
      <c r="BT263" s="45"/>
      <c r="BU263" s="45"/>
      <c r="BV263" s="45"/>
      <c r="BW263" s="45"/>
      <c r="BX263" s="41"/>
      <c r="BY263" s="46"/>
      <c r="BZ263" s="46"/>
      <c r="CA263" s="46"/>
      <c r="CB263" s="19"/>
      <c r="CC263" s="41"/>
      <c r="CD263" s="18"/>
      <c r="CE263" s="47"/>
      <c r="CF263" s="41"/>
      <c r="CJ263" s="41"/>
      <c r="CK263" s="41"/>
      <c r="CL263" s="41"/>
      <c r="CQ263" s="41"/>
      <c r="CV263" s="41"/>
      <c r="CW263" s="43"/>
      <c r="CX263" s="43"/>
      <c r="CY263" s="43"/>
      <c r="CZ263" s="44"/>
      <c r="DA263" s="41"/>
      <c r="DB263" s="45"/>
      <c r="DC263" s="45"/>
      <c r="DD263" s="45"/>
      <c r="DE263" s="45"/>
      <c r="DF263" s="41"/>
      <c r="DG263" s="46"/>
      <c r="DH263" s="46"/>
      <c r="DI263" s="46"/>
      <c r="DJ263" s="19"/>
      <c r="DK263" s="41"/>
      <c r="DL263" s="18"/>
      <c r="DM263" s="47"/>
      <c r="DN263" s="41"/>
      <c r="DR263" s="41"/>
      <c r="DS263" s="41"/>
      <c r="DT263" s="41"/>
      <c r="DY263" s="41"/>
      <c r="ED263" s="41"/>
      <c r="EE263" s="43"/>
      <c r="EF263" s="43"/>
      <c r="EG263" s="43"/>
      <c r="EH263" s="44"/>
      <c r="EI263" s="41"/>
      <c r="EJ263" s="45"/>
      <c r="EK263" s="45"/>
      <c r="EL263" s="45"/>
      <c r="EM263" s="45"/>
      <c r="EN263" s="41"/>
      <c r="EO263" s="46"/>
      <c r="EP263" s="46"/>
      <c r="EQ263" s="46"/>
      <c r="ER263" s="19"/>
      <c r="ES263" s="41"/>
      <c r="ET263" s="18"/>
      <c r="EU263" s="47"/>
      <c r="EV263" s="41"/>
      <c r="EZ263" s="41"/>
      <c r="FA263" s="41"/>
      <c r="FB263" s="41"/>
      <c r="FG263" s="41"/>
      <c r="FL263" s="41"/>
      <c r="FM263" s="43"/>
      <c r="FN263" s="43"/>
      <c r="FO263" s="43"/>
      <c r="FP263" s="44"/>
      <c r="FQ263" s="41"/>
      <c r="FR263" s="45"/>
      <c r="FS263" s="45"/>
      <c r="FT263" s="45"/>
      <c r="FU263" s="45"/>
      <c r="FV263" s="41"/>
      <c r="FW263" s="46"/>
      <c r="FX263" s="46"/>
      <c r="FY263" s="46"/>
      <c r="FZ263" s="19"/>
      <c r="GA263" s="41"/>
      <c r="GB263" s="18"/>
      <c r="GC263" s="47"/>
      <c r="GD263" s="41"/>
      <c r="GH263" s="41"/>
      <c r="GI263" s="41"/>
      <c r="GJ263" s="41"/>
      <c r="GO263" s="41"/>
      <c r="GT263" s="41"/>
      <c r="GU263" s="43"/>
      <c r="GV263" s="43"/>
      <c r="GW263" s="43"/>
      <c r="GX263" s="44"/>
      <c r="GY263" s="41"/>
      <c r="GZ263" s="45"/>
      <c r="HA263" s="45"/>
      <c r="HB263" s="45"/>
      <c r="HC263" s="45"/>
      <c r="HD263" s="41"/>
      <c r="HE263" s="46"/>
      <c r="HF263" s="46"/>
      <c r="HG263" s="46"/>
      <c r="HH263" s="19"/>
      <c r="HI263" s="41"/>
      <c r="HJ263" s="18"/>
      <c r="HK263" s="47"/>
      <c r="HL263" s="41"/>
      <c r="HP263" s="41"/>
      <c r="HQ263" s="41"/>
      <c r="HR263" s="41"/>
      <c r="HW263" s="41"/>
      <c r="IB263" s="41"/>
      <c r="IC263" s="43"/>
      <c r="ID263" s="43"/>
      <c r="IE263" s="43"/>
      <c r="IF263" s="44"/>
      <c r="IG263" s="41"/>
      <c r="IH263" s="45"/>
      <c r="II263" s="45"/>
      <c r="IJ263" s="45"/>
      <c r="IK263" s="45"/>
      <c r="IL263" s="41"/>
      <c r="IM263" s="46"/>
      <c r="IN263" s="46"/>
      <c r="IO263" s="46"/>
      <c r="IP263" s="19"/>
      <c r="IQ263" s="41"/>
      <c r="IR263" s="18"/>
      <c r="IS263" s="47"/>
      <c r="IT263" s="41"/>
    </row>
    <row r="264" spans="1:254" s="42" customFormat="1" ht="12.75">
      <c r="A264" s="20" t="s">
        <v>768</v>
      </c>
      <c r="B264" s="20"/>
      <c r="C264" s="21"/>
      <c r="D264" s="22">
        <f>IF(MOD(SUM($M264+$T264+$AA264+$AH264+$AO264+$AV264),1)&gt;=0.6,INT(SUM($M264+$T264+$AA264+$AH264+$AO264+$AV264))+1+MOD(SUM($M264+$T264+$AA264+$AH264+$AO264+$AV264),1)-0.6,SUM($M264+$T264+$AA264+$AH264+$AO264+$AV264))</f>
        <v>329.5</v>
      </c>
      <c r="E264" s="23">
        <f>$N264+$U264+$AB264+$AI264+$AP264+$AW264</f>
        <v>54</v>
      </c>
      <c r="F264" s="24">
        <f>$O264+$V264+$AC264+$AJ264+$AQ264+$AX264</f>
        <v>851</v>
      </c>
      <c r="G264" s="23">
        <f>$P264+$W264+$AD264+$AK264+$AR264+$AY264</f>
        <v>59</v>
      </c>
      <c r="H264" s="23">
        <f>$Q264+X264+AE264+AL264+AS264+AZ264</f>
        <v>1</v>
      </c>
      <c r="I264" s="25" t="s">
        <v>769</v>
      </c>
      <c r="J264" s="22">
        <f>IF(G264&lt;&gt;0,F264/G264,"")</f>
        <v>14.423728813559322</v>
      </c>
      <c r="K264" s="22">
        <f>IF(D264&lt;&gt;0,F264/D264,"")</f>
        <v>2.582701062215478</v>
      </c>
      <c r="L264" s="22">
        <f>IF(G264&lt;&gt;0,(INT(D264)*6+(10*(D264-INT(D264))))/G264,"")</f>
        <v>33.54237288135593</v>
      </c>
      <c r="M264" s="26">
        <v>36</v>
      </c>
      <c r="N264" s="26">
        <v>3</v>
      </c>
      <c r="O264" s="26">
        <v>156</v>
      </c>
      <c r="P264" s="26">
        <v>2</v>
      </c>
      <c r="Q264" s="26"/>
      <c r="R264" s="27" t="s">
        <v>399</v>
      </c>
      <c r="S264" s="28">
        <f>IF(P264&lt;&gt;0,O264/P264,"")</f>
        <v>78</v>
      </c>
      <c r="T264" s="29">
        <v>6</v>
      </c>
      <c r="U264" s="29">
        <v>0</v>
      </c>
      <c r="V264" s="29">
        <v>34</v>
      </c>
      <c r="W264" s="29">
        <v>1</v>
      </c>
      <c r="X264" s="29"/>
      <c r="Y264" s="30" t="s">
        <v>770</v>
      </c>
      <c r="Z264" s="31">
        <f>IF(W264&lt;&gt;0,V264/W264,"")</f>
        <v>34</v>
      </c>
      <c r="AA264" s="32">
        <f>283.5+4</f>
        <v>287.5</v>
      </c>
      <c r="AB264" s="32">
        <f>50+1</f>
        <v>51</v>
      </c>
      <c r="AC264" s="32">
        <f>648+13</f>
        <v>661</v>
      </c>
      <c r="AD264" s="33">
        <v>56</v>
      </c>
      <c r="AE264" s="33">
        <v>1</v>
      </c>
      <c r="AF264" s="33" t="s">
        <v>769</v>
      </c>
      <c r="AG264" s="28">
        <f>IF(AD264&lt;&gt;0,AC264/AD264,"")</f>
        <v>11.803571428571429</v>
      </c>
      <c r="AH264" s="34"/>
      <c r="AI264" s="34"/>
      <c r="AJ264" s="34"/>
      <c r="AK264" s="34"/>
      <c r="AL264" s="34"/>
      <c r="AM264" s="34"/>
      <c r="AN264" s="35">
        <f>IF(AK264&lt;&gt;0,AJ264/AK264,"")</f>
      </c>
      <c r="AO264" s="36"/>
      <c r="AP264" s="36"/>
      <c r="AQ264" s="36"/>
      <c r="AR264" s="36"/>
      <c r="AS264" s="36"/>
      <c r="AT264" s="36"/>
      <c r="AU264" s="37">
        <f>IF(AR264&lt;&gt;0,AQ264/AR264,"")</f>
      </c>
      <c r="AV264" s="38"/>
      <c r="AW264" s="38"/>
      <c r="AX264" s="39"/>
      <c r="AY264" s="40"/>
      <c r="AZ264" s="40"/>
      <c r="BA264" s="40"/>
      <c r="BB264" s="39">
        <f>IF(AY264&lt;&gt;0,AX264/AY264,"")</f>
      </c>
      <c r="BC264" s="41"/>
      <c r="BD264" s="41"/>
      <c r="BI264" s="41"/>
      <c r="BN264" s="41"/>
      <c r="BO264" s="43"/>
      <c r="BP264" s="43"/>
      <c r="BQ264" s="43"/>
      <c r="BR264" s="44"/>
      <c r="BS264" s="41"/>
      <c r="BT264" s="45"/>
      <c r="BU264" s="45"/>
      <c r="BV264" s="45"/>
      <c r="BW264" s="45"/>
      <c r="BX264" s="41"/>
      <c r="BY264" s="46"/>
      <c r="BZ264" s="46"/>
      <c r="CA264" s="46"/>
      <c r="CB264" s="19"/>
      <c r="CC264" s="41"/>
      <c r="CD264" s="18"/>
      <c r="CE264" s="47"/>
      <c r="CF264" s="41"/>
      <c r="CJ264" s="41"/>
      <c r="CK264" s="41"/>
      <c r="CL264" s="41"/>
      <c r="CQ264" s="41"/>
      <c r="CV264" s="41"/>
      <c r="CW264" s="43"/>
      <c r="CX264" s="43"/>
      <c r="CY264" s="43"/>
      <c r="CZ264" s="44"/>
      <c r="DA264" s="41"/>
      <c r="DB264" s="45"/>
      <c r="DC264" s="45"/>
      <c r="DD264" s="45"/>
      <c r="DE264" s="45"/>
      <c r="DF264" s="41"/>
      <c r="DG264" s="46"/>
      <c r="DH264" s="46"/>
      <c r="DI264" s="46"/>
      <c r="DJ264" s="19"/>
      <c r="DK264" s="41"/>
      <c r="DL264" s="18"/>
      <c r="DM264" s="47"/>
      <c r="DN264" s="41"/>
      <c r="DR264" s="41"/>
      <c r="DS264" s="41"/>
      <c r="DT264" s="41"/>
      <c r="DY264" s="41"/>
      <c r="ED264" s="41"/>
      <c r="EE264" s="43"/>
      <c r="EF264" s="43"/>
      <c r="EG264" s="43"/>
      <c r="EH264" s="44"/>
      <c r="EI264" s="41"/>
      <c r="EJ264" s="45"/>
      <c r="EK264" s="45"/>
      <c r="EL264" s="45"/>
      <c r="EM264" s="45"/>
      <c r="EN264" s="41"/>
      <c r="EO264" s="46"/>
      <c r="EP264" s="46"/>
      <c r="EQ264" s="46"/>
      <c r="ER264" s="19"/>
      <c r="ES264" s="41"/>
      <c r="ET264" s="18"/>
      <c r="EU264" s="47"/>
      <c r="EV264" s="41"/>
      <c r="EZ264" s="41"/>
      <c r="FA264" s="41"/>
      <c r="FB264" s="41"/>
      <c r="FG264" s="41"/>
      <c r="FL264" s="41"/>
      <c r="FM264" s="43"/>
      <c r="FN264" s="43"/>
      <c r="FO264" s="43"/>
      <c r="FP264" s="44"/>
      <c r="FQ264" s="41"/>
      <c r="FR264" s="45"/>
      <c r="FS264" s="45"/>
      <c r="FT264" s="45"/>
      <c r="FU264" s="45"/>
      <c r="FV264" s="41"/>
      <c r="FW264" s="46"/>
      <c r="FX264" s="46"/>
      <c r="FY264" s="46"/>
      <c r="FZ264" s="19"/>
      <c r="GA264" s="41"/>
      <c r="GB264" s="18"/>
      <c r="GC264" s="47"/>
      <c r="GD264" s="41"/>
      <c r="GH264" s="41"/>
      <c r="GI264" s="41"/>
      <c r="GJ264" s="41"/>
      <c r="GO264" s="41"/>
      <c r="GT264" s="41"/>
      <c r="GU264" s="43"/>
      <c r="GV264" s="43"/>
      <c r="GW264" s="43"/>
      <c r="GX264" s="44"/>
      <c r="GY264" s="41"/>
      <c r="GZ264" s="45"/>
      <c r="HA264" s="45"/>
      <c r="HB264" s="45"/>
      <c r="HC264" s="45"/>
      <c r="HD264" s="41"/>
      <c r="HE264" s="46"/>
      <c r="HF264" s="46"/>
      <c r="HG264" s="46"/>
      <c r="HH264" s="19"/>
      <c r="HI264" s="41"/>
      <c r="HJ264" s="18"/>
      <c r="HK264" s="47"/>
      <c r="HL264" s="41"/>
      <c r="HP264" s="41"/>
      <c r="HQ264" s="41"/>
      <c r="HR264" s="41"/>
      <c r="HW264" s="41"/>
      <c r="IB264" s="41"/>
      <c r="IC264" s="43"/>
      <c r="ID264" s="43"/>
      <c r="IE264" s="43"/>
      <c r="IF264" s="44"/>
      <c r="IG264" s="41"/>
      <c r="IH264" s="45"/>
      <c r="II264" s="45"/>
      <c r="IJ264" s="45"/>
      <c r="IK264" s="45"/>
      <c r="IL264" s="41"/>
      <c r="IM264" s="46"/>
      <c r="IN264" s="46"/>
      <c r="IO264" s="46"/>
      <c r="IP264" s="19"/>
      <c r="IQ264" s="41"/>
      <c r="IR264" s="18"/>
      <c r="IS264" s="47"/>
      <c r="IT264" s="41"/>
    </row>
    <row r="265" spans="1:254" s="42" customFormat="1" ht="12.75">
      <c r="A265" s="13" t="s">
        <v>771</v>
      </c>
      <c r="B265" s="13"/>
      <c r="C265" s="13"/>
      <c r="D265" s="22">
        <f>IF(MOD(SUM($M265+$T265+$AA265+$AH265+$AO265+$AV265),1)&gt;=0.6,INT(SUM($M265+$T265+$AA265+$AH265+$AO265+$AV265))+1+MOD(SUM($M265+$T265+$AA265+$AH265+$AO265+$AV265),1)-0.6,SUM($M265+$T265+$AA265+$AH265+$AO265+$AV265))</f>
        <v>24.2</v>
      </c>
      <c r="E265" s="23">
        <f>$N265+$U265+$AB265+$AI265+$AP265+$AW265</f>
        <v>6</v>
      </c>
      <c r="F265" s="24">
        <f>$O265+$V265+$AC265+$AJ265+$AQ265+$AX265</f>
        <v>95</v>
      </c>
      <c r="G265" s="23">
        <f>$P265+$W265+$AD265+$AK265+$AR265+$AY265</f>
        <v>6</v>
      </c>
      <c r="H265" s="23">
        <f>$Q265+X265+AE265+AL265+AS265+AZ265</f>
        <v>0</v>
      </c>
      <c r="I265" s="49" t="s">
        <v>772</v>
      </c>
      <c r="J265" s="22">
        <f>IF(G265&lt;&gt;0,F265/G265,"")</f>
        <v>15.833333333333334</v>
      </c>
      <c r="K265" s="22">
        <f>IF(D265&lt;&gt;0,F265/D265,"")</f>
        <v>3.925619834710744</v>
      </c>
      <c r="L265" s="22">
        <f>IF(G265&lt;&gt;0,(INT(D265)*6+(10*(D265-INT(D265))))/G265,"")</f>
        <v>24.333333333333332</v>
      </c>
      <c r="M265" s="50"/>
      <c r="N265" s="50"/>
      <c r="O265" s="50"/>
      <c r="P265" s="50"/>
      <c r="Q265" s="50"/>
      <c r="R265" s="50"/>
      <c r="S265" s="52">
        <f>IF(P265&lt;&gt;0,O265/P265,"")</f>
      </c>
      <c r="T265" s="53">
        <v>8</v>
      </c>
      <c r="U265" s="53">
        <v>1</v>
      </c>
      <c r="V265" s="53">
        <v>46</v>
      </c>
      <c r="W265" s="53">
        <v>1</v>
      </c>
      <c r="X265" s="53"/>
      <c r="Y265" s="71" t="s">
        <v>773</v>
      </c>
      <c r="Z265" s="54">
        <f>IF(W265&lt;&gt;0,V265/W265,"")</f>
        <v>46</v>
      </c>
      <c r="AA265" s="50">
        <v>16.2</v>
      </c>
      <c r="AB265" s="50">
        <v>5</v>
      </c>
      <c r="AC265" s="50">
        <v>49</v>
      </c>
      <c r="AD265" s="50">
        <v>5</v>
      </c>
      <c r="AE265" s="50"/>
      <c r="AF265" s="51" t="s">
        <v>772</v>
      </c>
      <c r="AG265" s="52">
        <f>IF(AD265&lt;&gt;0,AC265/AD265,"")</f>
        <v>9.8</v>
      </c>
      <c r="AH265" s="55"/>
      <c r="AI265" s="55"/>
      <c r="AJ265" s="55"/>
      <c r="AK265" s="55"/>
      <c r="AL265" s="55"/>
      <c r="AM265" s="55"/>
      <c r="AN265" s="56">
        <f>IF(AK265&lt;&gt;0,AJ265/AK265,"")</f>
      </c>
      <c r="AO265" s="57"/>
      <c r="AP265" s="57"/>
      <c r="AQ265" s="57"/>
      <c r="AR265" s="57"/>
      <c r="AS265" s="57"/>
      <c r="AT265" s="57"/>
      <c r="AU265" s="58">
        <f>IF(AR265&lt;&gt;0,AQ265/AR265,"")</f>
      </c>
      <c r="AV265" s="59"/>
      <c r="AW265" s="59"/>
      <c r="AX265" s="59"/>
      <c r="AY265" s="59"/>
      <c r="AZ265" s="59"/>
      <c r="BA265" s="59"/>
      <c r="BB265" s="60">
        <f>IF(AY265&lt;&gt;0,AX265/AY265,"")</f>
      </c>
      <c r="BC265" s="41"/>
      <c r="BD265" s="41"/>
      <c r="BI265" s="41"/>
      <c r="BN265" s="41"/>
      <c r="BO265" s="43"/>
      <c r="BP265" s="43"/>
      <c r="BQ265" s="43"/>
      <c r="BR265" s="44"/>
      <c r="BS265" s="41"/>
      <c r="BT265" s="45"/>
      <c r="BU265" s="45"/>
      <c r="BV265" s="45"/>
      <c r="BW265" s="45"/>
      <c r="BX265" s="41"/>
      <c r="BY265" s="46"/>
      <c r="BZ265" s="46"/>
      <c r="CA265" s="46"/>
      <c r="CB265" s="19"/>
      <c r="CC265" s="41"/>
      <c r="CD265" s="18"/>
      <c r="CE265" s="47"/>
      <c r="CF265" s="41"/>
      <c r="CJ265" s="41"/>
      <c r="CK265" s="41"/>
      <c r="CL265" s="41"/>
      <c r="CQ265" s="41"/>
      <c r="CV265" s="41"/>
      <c r="CW265" s="43"/>
      <c r="CX265" s="43"/>
      <c r="CY265" s="43"/>
      <c r="CZ265" s="44"/>
      <c r="DA265" s="41"/>
      <c r="DB265" s="45"/>
      <c r="DC265" s="45"/>
      <c r="DD265" s="45"/>
      <c r="DE265" s="45"/>
      <c r="DF265" s="41"/>
      <c r="DG265" s="46"/>
      <c r="DH265" s="46"/>
      <c r="DI265" s="46"/>
      <c r="DJ265" s="19"/>
      <c r="DK265" s="41"/>
      <c r="DL265" s="18"/>
      <c r="DM265" s="47"/>
      <c r="DN265" s="41"/>
      <c r="DR265" s="41"/>
      <c r="DS265" s="41"/>
      <c r="DT265" s="41"/>
      <c r="DY265" s="41"/>
      <c r="ED265" s="41"/>
      <c r="EE265" s="43"/>
      <c r="EF265" s="43"/>
      <c r="EG265" s="43"/>
      <c r="EH265" s="44"/>
      <c r="EI265" s="41"/>
      <c r="EJ265" s="45"/>
      <c r="EK265" s="45"/>
      <c r="EL265" s="45"/>
      <c r="EM265" s="45"/>
      <c r="EN265" s="41"/>
      <c r="EO265" s="46"/>
      <c r="EP265" s="46"/>
      <c r="EQ265" s="46"/>
      <c r="ER265" s="19"/>
      <c r="ES265" s="41"/>
      <c r="ET265" s="18"/>
      <c r="EU265" s="47"/>
      <c r="EV265" s="41"/>
      <c r="EZ265" s="41"/>
      <c r="FA265" s="41"/>
      <c r="FB265" s="41"/>
      <c r="FG265" s="41"/>
      <c r="FL265" s="41"/>
      <c r="FM265" s="43"/>
      <c r="FN265" s="43"/>
      <c r="FO265" s="43"/>
      <c r="FP265" s="44"/>
      <c r="FQ265" s="41"/>
      <c r="FR265" s="45"/>
      <c r="FS265" s="45"/>
      <c r="FT265" s="45"/>
      <c r="FU265" s="45"/>
      <c r="FV265" s="41"/>
      <c r="FW265" s="46"/>
      <c r="FX265" s="46"/>
      <c r="FY265" s="46"/>
      <c r="FZ265" s="19"/>
      <c r="GA265" s="41"/>
      <c r="GB265" s="18"/>
      <c r="GC265" s="47"/>
      <c r="GD265" s="41"/>
      <c r="GH265" s="41"/>
      <c r="GI265" s="41"/>
      <c r="GJ265" s="41"/>
      <c r="GO265" s="41"/>
      <c r="GT265" s="41"/>
      <c r="GU265" s="43"/>
      <c r="GV265" s="43"/>
      <c r="GW265" s="43"/>
      <c r="GX265" s="44"/>
      <c r="GY265" s="41"/>
      <c r="GZ265" s="45"/>
      <c r="HA265" s="45"/>
      <c r="HB265" s="45"/>
      <c r="HC265" s="45"/>
      <c r="HD265" s="41"/>
      <c r="HE265" s="46"/>
      <c r="HF265" s="46"/>
      <c r="HG265" s="46"/>
      <c r="HH265" s="19"/>
      <c r="HI265" s="41"/>
      <c r="HJ265" s="18"/>
      <c r="HK265" s="47"/>
      <c r="HL265" s="41"/>
      <c r="HP265" s="41"/>
      <c r="HQ265" s="41"/>
      <c r="HR265" s="41"/>
      <c r="HW265" s="41"/>
      <c r="IB265" s="41"/>
      <c r="IC265" s="43"/>
      <c r="ID265" s="43"/>
      <c r="IE265" s="43"/>
      <c r="IF265" s="44"/>
      <c r="IG265" s="41"/>
      <c r="IH265" s="45"/>
      <c r="II265" s="45"/>
      <c r="IJ265" s="45"/>
      <c r="IK265" s="45"/>
      <c r="IL265" s="41"/>
      <c r="IM265" s="46"/>
      <c r="IN265" s="46"/>
      <c r="IO265" s="46"/>
      <c r="IP265" s="19"/>
      <c r="IQ265" s="41"/>
      <c r="IR265" s="18"/>
      <c r="IS265" s="47"/>
      <c r="IT265" s="41"/>
    </row>
    <row r="266" spans="1:254" s="42" customFormat="1" ht="12.75">
      <c r="A266" s="20" t="s">
        <v>774</v>
      </c>
      <c r="B266" s="20"/>
      <c r="C266" s="21"/>
      <c r="D266" s="22">
        <f>IF(MOD(SUM($M266+$T266+$AA266+$AH266+$AO266+$AV266),1)&gt;=0.6,INT(SUM($M266+$T266+$AA266+$AH266+$AO266+$AV266))+1+MOD(SUM($M266+$T266+$AA266+$AH266+$AO266+$AV266),1)-0.6,SUM($M266+$T266+$AA266+$AH266+$AO266+$AV266))</f>
        <v>9</v>
      </c>
      <c r="E266" s="23">
        <f>$N266+$U266+$AB266+$AI266+$AP266+$AW266</f>
        <v>2</v>
      </c>
      <c r="F266" s="24">
        <f>$O266+$V266+$AC266+$AJ266+$AQ266+$AX266</f>
        <v>39</v>
      </c>
      <c r="G266" s="23">
        <f>$P266+$W266+$AD266+$AK266+$AR266+$AY266</f>
        <v>2</v>
      </c>
      <c r="H266" s="23">
        <f>$Q266+X266+AE266+AL266+AS266+AZ266</f>
        <v>0</v>
      </c>
      <c r="I266" s="25" t="s">
        <v>775</v>
      </c>
      <c r="J266" s="22">
        <f>IF(G266&lt;&gt;0,F266/G266,"")</f>
        <v>19.5</v>
      </c>
      <c r="K266" s="22">
        <f>IF(D266&lt;&gt;0,F266/D266,"")</f>
        <v>4.333333333333333</v>
      </c>
      <c r="L266" s="22">
        <f>IF(G266&lt;&gt;0,(INT(D266)*6+(10*(D266-INT(D266))))/G266,"")</f>
        <v>27</v>
      </c>
      <c r="M266" s="26"/>
      <c r="N266" s="26"/>
      <c r="O266" s="26"/>
      <c r="P266" s="26"/>
      <c r="Q266" s="26"/>
      <c r="R266" s="26"/>
      <c r="S266" s="28">
        <f>IF(P266&lt;&gt;0,O266/P266,"")</f>
      </c>
      <c r="T266" s="29"/>
      <c r="U266" s="29"/>
      <c r="V266" s="29"/>
      <c r="W266" s="29"/>
      <c r="X266" s="29"/>
      <c r="Y266" s="30"/>
      <c r="Z266" s="31">
        <f>IF(W266&lt;&gt;0,V266/W266,"")</f>
      </c>
      <c r="AA266" s="32"/>
      <c r="AB266" s="32"/>
      <c r="AC266" s="32"/>
      <c r="AD266" s="33"/>
      <c r="AE266" s="33"/>
      <c r="AF266" s="33"/>
      <c r="AG266" s="28">
        <f>IF(AD266&lt;&gt;0,AC266/AD266,"")</f>
      </c>
      <c r="AH266" s="34">
        <v>9</v>
      </c>
      <c r="AI266" s="34">
        <v>2</v>
      </c>
      <c r="AJ266" s="34">
        <v>39</v>
      </c>
      <c r="AK266" s="34">
        <v>2</v>
      </c>
      <c r="AL266" s="34"/>
      <c r="AM266" s="34" t="s">
        <v>775</v>
      </c>
      <c r="AN266" s="35">
        <f>IF(AK266&lt;&gt;0,AJ266/AK266,"")</f>
        <v>19.5</v>
      </c>
      <c r="AO266" s="36"/>
      <c r="AP266" s="36"/>
      <c r="AQ266" s="36"/>
      <c r="AR266" s="36"/>
      <c r="AS266" s="36"/>
      <c r="AT266" s="36"/>
      <c r="AU266" s="37">
        <f>IF(AR266&lt;&gt;0,AQ266/AR266,"")</f>
      </c>
      <c r="AV266" s="38"/>
      <c r="AW266" s="38"/>
      <c r="AX266" s="39"/>
      <c r="AY266" s="40"/>
      <c r="AZ266" s="40"/>
      <c r="BA266" s="40"/>
      <c r="BB266" s="39">
        <f>IF(AY266&lt;&gt;0,AX266/AY266,"")</f>
      </c>
      <c r="BC266" s="41"/>
      <c r="BD266" s="41"/>
      <c r="BI266" s="41"/>
      <c r="BN266" s="41"/>
      <c r="BO266" s="43"/>
      <c r="BP266" s="43"/>
      <c r="BQ266" s="43"/>
      <c r="BR266" s="44"/>
      <c r="BS266" s="41"/>
      <c r="BT266" s="45"/>
      <c r="BU266" s="45"/>
      <c r="BV266" s="45"/>
      <c r="BW266" s="45"/>
      <c r="BX266" s="41"/>
      <c r="BY266" s="46"/>
      <c r="BZ266" s="46"/>
      <c r="CA266" s="46"/>
      <c r="CB266" s="19"/>
      <c r="CC266" s="41"/>
      <c r="CD266" s="18"/>
      <c r="CE266" s="47"/>
      <c r="CF266" s="41"/>
      <c r="CJ266" s="41"/>
      <c r="CK266" s="41"/>
      <c r="CL266" s="41"/>
      <c r="CQ266" s="41"/>
      <c r="CV266" s="41"/>
      <c r="CW266" s="43"/>
      <c r="CX266" s="43"/>
      <c r="CY266" s="43"/>
      <c r="CZ266" s="44"/>
      <c r="DA266" s="41"/>
      <c r="DB266" s="45"/>
      <c r="DC266" s="45"/>
      <c r="DD266" s="45"/>
      <c r="DE266" s="45"/>
      <c r="DF266" s="41"/>
      <c r="DG266" s="46"/>
      <c r="DH266" s="46"/>
      <c r="DI266" s="46"/>
      <c r="DJ266" s="19"/>
      <c r="DK266" s="41"/>
      <c r="DL266" s="18"/>
      <c r="DM266" s="47"/>
      <c r="DN266" s="41"/>
      <c r="DR266" s="41"/>
      <c r="DS266" s="41"/>
      <c r="DT266" s="41"/>
      <c r="DY266" s="41"/>
      <c r="ED266" s="41"/>
      <c r="EE266" s="43"/>
      <c r="EF266" s="43"/>
      <c r="EG266" s="43"/>
      <c r="EH266" s="44"/>
      <c r="EI266" s="41"/>
      <c r="EJ266" s="45"/>
      <c r="EK266" s="45"/>
      <c r="EL266" s="45"/>
      <c r="EM266" s="45"/>
      <c r="EN266" s="41"/>
      <c r="EO266" s="46"/>
      <c r="EP266" s="46"/>
      <c r="EQ266" s="46"/>
      <c r="ER266" s="19"/>
      <c r="ES266" s="41"/>
      <c r="ET266" s="18"/>
      <c r="EU266" s="47"/>
      <c r="EV266" s="41"/>
      <c r="EZ266" s="41"/>
      <c r="FA266" s="41"/>
      <c r="FB266" s="41"/>
      <c r="FG266" s="41"/>
      <c r="FL266" s="41"/>
      <c r="FM266" s="43"/>
      <c r="FN266" s="43"/>
      <c r="FO266" s="43"/>
      <c r="FP266" s="44"/>
      <c r="FQ266" s="41"/>
      <c r="FR266" s="45"/>
      <c r="FS266" s="45"/>
      <c r="FT266" s="45"/>
      <c r="FU266" s="45"/>
      <c r="FV266" s="41"/>
      <c r="FW266" s="46"/>
      <c r="FX266" s="46"/>
      <c r="FY266" s="46"/>
      <c r="FZ266" s="19"/>
      <c r="GA266" s="41"/>
      <c r="GB266" s="18"/>
      <c r="GC266" s="47"/>
      <c r="GD266" s="41"/>
      <c r="GH266" s="41"/>
      <c r="GI266" s="41"/>
      <c r="GJ266" s="41"/>
      <c r="GO266" s="41"/>
      <c r="GT266" s="41"/>
      <c r="GU266" s="43"/>
      <c r="GV266" s="43"/>
      <c r="GW266" s="43"/>
      <c r="GX266" s="44"/>
      <c r="GY266" s="41"/>
      <c r="GZ266" s="45"/>
      <c r="HA266" s="45"/>
      <c r="HB266" s="45"/>
      <c r="HC266" s="45"/>
      <c r="HD266" s="41"/>
      <c r="HE266" s="46"/>
      <c r="HF266" s="46"/>
      <c r="HG266" s="46"/>
      <c r="HH266" s="19"/>
      <c r="HI266" s="41"/>
      <c r="HJ266" s="18"/>
      <c r="HK266" s="47"/>
      <c r="HL266" s="41"/>
      <c r="HP266" s="41"/>
      <c r="HQ266" s="41"/>
      <c r="HR266" s="41"/>
      <c r="HW266" s="41"/>
      <c r="IB266" s="41"/>
      <c r="IC266" s="43"/>
      <c r="ID266" s="43"/>
      <c r="IE266" s="43"/>
      <c r="IF266" s="44"/>
      <c r="IG266" s="41"/>
      <c r="IH266" s="45"/>
      <c r="II266" s="45"/>
      <c r="IJ266" s="45"/>
      <c r="IK266" s="45"/>
      <c r="IL266" s="41"/>
      <c r="IM266" s="46"/>
      <c r="IN266" s="46"/>
      <c r="IO266" s="46"/>
      <c r="IP266" s="19"/>
      <c r="IQ266" s="41"/>
      <c r="IR266" s="18"/>
      <c r="IS266" s="47"/>
      <c r="IT266" s="41"/>
    </row>
    <row r="267" spans="1:254" s="42" customFormat="1" ht="12.75">
      <c r="A267" s="20" t="s">
        <v>776</v>
      </c>
      <c r="B267" s="20"/>
      <c r="C267" s="21"/>
      <c r="D267" s="22">
        <f>IF(MOD(SUM($M267+$T267+$AA267+$AH267+$AO267+$AV267),1)&gt;=0.6,INT(SUM($M267+$T267+$AA267+$AH267+$AO267+$AV267))+1+MOD(SUM($M267+$T267+$AA267+$AH267+$AO267+$AV267),1)-0.6,SUM($M267+$T267+$AA267+$AH267+$AO267+$AV267))</f>
        <v>31</v>
      </c>
      <c r="E267" s="23">
        <f>$N267+$U267+$AB267+$AI267+$AP267+$AW267</f>
        <v>1</v>
      </c>
      <c r="F267" s="24">
        <f>$O267+$V267+$AC267+$AJ267+$AQ267+$AX267</f>
        <v>189</v>
      </c>
      <c r="G267" s="23">
        <f>$P267+$W267+$AD267+$AK267+$AR267+$AY267</f>
        <v>5</v>
      </c>
      <c r="H267" s="23">
        <f>$Q267+X267+AE267+AL267+AS267+AZ267</f>
        <v>0</v>
      </c>
      <c r="I267" s="25" t="s">
        <v>777</v>
      </c>
      <c r="J267" s="22">
        <f>IF(G267&lt;&gt;0,F267/G267,"")</f>
        <v>37.8</v>
      </c>
      <c r="K267" s="22">
        <f>IF(D267&lt;&gt;0,F267/D267,"")</f>
        <v>6.096774193548387</v>
      </c>
      <c r="L267" s="22">
        <f>IF(G267&lt;&gt;0,(INT(D267)*6+(10*(D267-INT(D267))))/G267,"")</f>
        <v>37.2</v>
      </c>
      <c r="M267" s="26"/>
      <c r="N267" s="26"/>
      <c r="O267" s="26"/>
      <c r="P267" s="26"/>
      <c r="Q267" s="26"/>
      <c r="R267" s="26"/>
      <c r="S267" s="28">
        <f>IF(P267&lt;&gt;0,O267/P267,"")</f>
      </c>
      <c r="T267" s="29"/>
      <c r="U267" s="29"/>
      <c r="V267" s="29"/>
      <c r="W267" s="29"/>
      <c r="X267" s="29"/>
      <c r="Y267" s="30"/>
      <c r="Z267" s="31">
        <f>IF(W267&lt;&gt;0,V267/W267,"")</f>
      </c>
      <c r="AA267" s="32">
        <v>9</v>
      </c>
      <c r="AB267" s="32">
        <v>1</v>
      </c>
      <c r="AC267" s="32">
        <v>83</v>
      </c>
      <c r="AD267" s="33">
        <v>1</v>
      </c>
      <c r="AE267" s="33"/>
      <c r="AF267" s="33" t="s">
        <v>778</v>
      </c>
      <c r="AG267" s="28">
        <f>IF(AD267&lt;&gt;0,AC267/AD267,"")</f>
        <v>83</v>
      </c>
      <c r="AH267" s="34">
        <v>14</v>
      </c>
      <c r="AI267" s="34">
        <v>0</v>
      </c>
      <c r="AJ267" s="34">
        <v>72</v>
      </c>
      <c r="AK267" s="34">
        <v>3</v>
      </c>
      <c r="AL267" s="34"/>
      <c r="AM267" s="34" t="s">
        <v>777</v>
      </c>
      <c r="AN267" s="35">
        <f>IF(AK267&lt;&gt;0,AJ267/AK267,"")</f>
        <v>24</v>
      </c>
      <c r="AO267" s="36">
        <v>8</v>
      </c>
      <c r="AP267" s="36">
        <v>0</v>
      </c>
      <c r="AQ267" s="36">
        <v>34</v>
      </c>
      <c r="AR267" s="36">
        <v>1</v>
      </c>
      <c r="AS267" s="36"/>
      <c r="AT267" s="48" t="s">
        <v>779</v>
      </c>
      <c r="AU267" s="37">
        <f>IF(AR267&lt;&gt;0,AQ267/AR267,"")</f>
        <v>34</v>
      </c>
      <c r="AV267" s="38"/>
      <c r="AW267" s="38"/>
      <c r="AX267" s="39"/>
      <c r="AY267" s="40"/>
      <c r="AZ267" s="40"/>
      <c r="BA267" s="40"/>
      <c r="BB267" s="39">
        <f>IF(AY267&lt;&gt;0,AX267/AY267,"")</f>
      </c>
      <c r="BC267" s="41"/>
      <c r="BD267" s="41"/>
      <c r="BI267" s="41"/>
      <c r="BN267" s="41"/>
      <c r="BO267" s="43"/>
      <c r="BP267" s="43"/>
      <c r="BQ267" s="43"/>
      <c r="BR267" s="44"/>
      <c r="BS267" s="41"/>
      <c r="BT267" s="45"/>
      <c r="BU267" s="45"/>
      <c r="BV267" s="45"/>
      <c r="BW267" s="45"/>
      <c r="BX267" s="41"/>
      <c r="BY267" s="46"/>
      <c r="BZ267" s="46"/>
      <c r="CA267" s="46"/>
      <c r="CB267" s="19"/>
      <c r="CC267" s="41"/>
      <c r="CD267" s="18"/>
      <c r="CE267" s="47"/>
      <c r="CF267" s="41"/>
      <c r="CJ267" s="41"/>
      <c r="CK267" s="41"/>
      <c r="CL267" s="41"/>
      <c r="CQ267" s="41"/>
      <c r="CV267" s="41"/>
      <c r="CW267" s="43"/>
      <c r="CX267" s="43"/>
      <c r="CY267" s="43"/>
      <c r="CZ267" s="44"/>
      <c r="DA267" s="41"/>
      <c r="DB267" s="45"/>
      <c r="DC267" s="45"/>
      <c r="DD267" s="45"/>
      <c r="DE267" s="45"/>
      <c r="DF267" s="41"/>
      <c r="DG267" s="46"/>
      <c r="DH267" s="46"/>
      <c r="DI267" s="46"/>
      <c r="DJ267" s="19"/>
      <c r="DK267" s="41"/>
      <c r="DL267" s="18"/>
      <c r="DM267" s="47"/>
      <c r="DN267" s="41"/>
      <c r="DR267" s="41"/>
      <c r="DS267" s="41"/>
      <c r="DT267" s="41"/>
      <c r="DY267" s="41"/>
      <c r="ED267" s="41"/>
      <c r="EE267" s="43"/>
      <c r="EF267" s="43"/>
      <c r="EG267" s="43"/>
      <c r="EH267" s="44"/>
      <c r="EI267" s="41"/>
      <c r="EJ267" s="45"/>
      <c r="EK267" s="45"/>
      <c r="EL267" s="45"/>
      <c r="EM267" s="45"/>
      <c r="EN267" s="41"/>
      <c r="EO267" s="46"/>
      <c r="EP267" s="46"/>
      <c r="EQ267" s="46"/>
      <c r="ER267" s="19"/>
      <c r="ES267" s="41"/>
      <c r="ET267" s="18"/>
      <c r="EU267" s="47"/>
      <c r="EV267" s="41"/>
      <c r="EZ267" s="41"/>
      <c r="FA267" s="41"/>
      <c r="FB267" s="41"/>
      <c r="FG267" s="41"/>
      <c r="FL267" s="41"/>
      <c r="FM267" s="43"/>
      <c r="FN267" s="43"/>
      <c r="FO267" s="43"/>
      <c r="FP267" s="44"/>
      <c r="FQ267" s="41"/>
      <c r="FR267" s="45"/>
      <c r="FS267" s="45"/>
      <c r="FT267" s="45"/>
      <c r="FU267" s="45"/>
      <c r="FV267" s="41"/>
      <c r="FW267" s="46"/>
      <c r="FX267" s="46"/>
      <c r="FY267" s="46"/>
      <c r="FZ267" s="19"/>
      <c r="GA267" s="41"/>
      <c r="GB267" s="18"/>
      <c r="GC267" s="47"/>
      <c r="GD267" s="41"/>
      <c r="GH267" s="41"/>
      <c r="GI267" s="41"/>
      <c r="GJ267" s="41"/>
      <c r="GO267" s="41"/>
      <c r="GT267" s="41"/>
      <c r="GU267" s="43"/>
      <c r="GV267" s="43"/>
      <c r="GW267" s="43"/>
      <c r="GX267" s="44"/>
      <c r="GY267" s="41"/>
      <c r="GZ267" s="45"/>
      <c r="HA267" s="45"/>
      <c r="HB267" s="45"/>
      <c r="HC267" s="45"/>
      <c r="HD267" s="41"/>
      <c r="HE267" s="46"/>
      <c r="HF267" s="46"/>
      <c r="HG267" s="46"/>
      <c r="HH267" s="19"/>
      <c r="HI267" s="41"/>
      <c r="HJ267" s="18"/>
      <c r="HK267" s="47"/>
      <c r="HL267" s="41"/>
      <c r="HP267" s="41"/>
      <c r="HQ267" s="41"/>
      <c r="HR267" s="41"/>
      <c r="HW267" s="41"/>
      <c r="IB267" s="41"/>
      <c r="IC267" s="43"/>
      <c r="ID267" s="43"/>
      <c r="IE267" s="43"/>
      <c r="IF267" s="44"/>
      <c r="IG267" s="41"/>
      <c r="IH267" s="45"/>
      <c r="II267" s="45"/>
      <c r="IJ267" s="45"/>
      <c r="IK267" s="45"/>
      <c r="IL267" s="41"/>
      <c r="IM267" s="46"/>
      <c r="IN267" s="46"/>
      <c r="IO267" s="46"/>
      <c r="IP267" s="19"/>
      <c r="IQ267" s="41"/>
      <c r="IR267" s="18"/>
      <c r="IS267" s="47"/>
      <c r="IT267" s="41"/>
    </row>
    <row r="268" spans="1:254" s="42" customFormat="1" ht="12.75">
      <c r="A268" s="20" t="s">
        <v>780</v>
      </c>
      <c r="B268" s="20"/>
      <c r="C268" s="21"/>
      <c r="D268" s="22">
        <f>IF(MOD(SUM($M268+$T268+$AA268+$AH268+$AO268+$AV268),1)&gt;=0.6,INT(SUM($M268+$T268+$AA268+$AH268+$AO268+$AV268))+1+MOD(SUM($M268+$T268+$AA268+$AH268+$AO268+$AV268),1)-0.6,SUM($M268+$T268+$AA268+$AH268+$AO268+$AV268))</f>
        <v>2</v>
      </c>
      <c r="E268" s="23">
        <f>$N268+$U268+$AB268+$AI268+$AP268+$AW268</f>
        <v>0</v>
      </c>
      <c r="F268" s="24">
        <f>$O268+$V268+$AC268+$AJ268+$AQ268+$AX268</f>
        <v>17</v>
      </c>
      <c r="G268" s="23">
        <f>$P268+$W268+$AD268+$AK268+$AR268+$AY268</f>
        <v>0</v>
      </c>
      <c r="H268" s="23">
        <f>$Q268+X268+AE268+AL268+AS268+AZ268</f>
        <v>0</v>
      </c>
      <c r="I268" s="25" t="s">
        <v>781</v>
      </c>
      <c r="J268" s="22">
        <f>IF(G268&lt;&gt;0,F268/G268,"")</f>
      </c>
      <c r="K268" s="22">
        <f>IF(D268&lt;&gt;0,F268/D268,"")</f>
        <v>8.5</v>
      </c>
      <c r="L268" s="22">
        <f>IF(G268&lt;&gt;0,(INT(D268)*6+(10*(D268-INT(D268))))/G268,"")</f>
      </c>
      <c r="M268" s="26"/>
      <c r="N268" s="26"/>
      <c r="O268" s="26"/>
      <c r="P268" s="26"/>
      <c r="Q268" s="26"/>
      <c r="R268" s="26"/>
      <c r="S268" s="28">
        <f>IF(P268&lt;&gt;0,O268/P268,"")</f>
      </c>
      <c r="T268" s="29"/>
      <c r="U268" s="29"/>
      <c r="V268" s="29"/>
      <c r="W268" s="29"/>
      <c r="X268" s="29"/>
      <c r="Y268" s="30"/>
      <c r="Z268" s="31">
        <f>IF(W268&lt;&gt;0,V268/W268,"")</f>
      </c>
      <c r="AA268" s="32">
        <v>2</v>
      </c>
      <c r="AB268" s="32">
        <v>0</v>
      </c>
      <c r="AC268" s="32">
        <v>17</v>
      </c>
      <c r="AD268" s="33">
        <v>0</v>
      </c>
      <c r="AE268" s="33"/>
      <c r="AF268" s="33" t="s">
        <v>781</v>
      </c>
      <c r="AG268" s="28">
        <f>IF(AD268&lt;&gt;0,AC268/AD268,"")</f>
      </c>
      <c r="AH268" s="34"/>
      <c r="AI268" s="34"/>
      <c r="AJ268" s="34"/>
      <c r="AK268" s="34"/>
      <c r="AL268" s="34"/>
      <c r="AM268" s="34"/>
      <c r="AN268" s="35">
        <f>IF(AK268&lt;&gt;0,AJ268/AK268,"")</f>
      </c>
      <c r="AO268" s="36"/>
      <c r="AP268" s="36"/>
      <c r="AQ268" s="36"/>
      <c r="AR268" s="36"/>
      <c r="AS268" s="36"/>
      <c r="AT268" s="36"/>
      <c r="AU268" s="37">
        <f>IF(AR268&lt;&gt;0,AQ268/AR268,"")</f>
      </c>
      <c r="AV268" s="38"/>
      <c r="AW268" s="38"/>
      <c r="AX268" s="39"/>
      <c r="AY268" s="40"/>
      <c r="AZ268" s="40"/>
      <c r="BA268" s="40"/>
      <c r="BB268" s="39">
        <f>IF(AY268&lt;&gt;0,AX268/AY268,"")</f>
      </c>
      <c r="BC268" s="41"/>
      <c r="BD268" s="41"/>
      <c r="BI268" s="41"/>
      <c r="BN268" s="41"/>
      <c r="BO268" s="43"/>
      <c r="BP268" s="43"/>
      <c r="BQ268" s="43"/>
      <c r="BR268" s="44"/>
      <c r="BS268" s="41"/>
      <c r="BT268" s="45"/>
      <c r="BU268" s="45"/>
      <c r="BV268" s="45"/>
      <c r="BW268" s="45"/>
      <c r="BX268" s="41"/>
      <c r="BY268" s="46"/>
      <c r="BZ268" s="46"/>
      <c r="CA268" s="46"/>
      <c r="CB268" s="19"/>
      <c r="CC268" s="41"/>
      <c r="CD268" s="18"/>
      <c r="CE268" s="47"/>
      <c r="CF268" s="41"/>
      <c r="CJ268" s="41"/>
      <c r="CK268" s="41"/>
      <c r="CL268" s="41"/>
      <c r="CQ268" s="41"/>
      <c r="CV268" s="41"/>
      <c r="CW268" s="43"/>
      <c r="CX268" s="43"/>
      <c r="CY268" s="43"/>
      <c r="CZ268" s="44"/>
      <c r="DA268" s="41"/>
      <c r="DB268" s="45"/>
      <c r="DC268" s="45"/>
      <c r="DD268" s="45"/>
      <c r="DE268" s="45"/>
      <c r="DF268" s="41"/>
      <c r="DG268" s="46"/>
      <c r="DH268" s="46"/>
      <c r="DI268" s="46"/>
      <c r="DJ268" s="19"/>
      <c r="DK268" s="41"/>
      <c r="DL268" s="18"/>
      <c r="DM268" s="47"/>
      <c r="DN268" s="41"/>
      <c r="DR268" s="41"/>
      <c r="DS268" s="41"/>
      <c r="DT268" s="41"/>
      <c r="DY268" s="41"/>
      <c r="ED268" s="41"/>
      <c r="EE268" s="43"/>
      <c r="EF268" s="43"/>
      <c r="EG268" s="43"/>
      <c r="EH268" s="44"/>
      <c r="EI268" s="41"/>
      <c r="EJ268" s="45"/>
      <c r="EK268" s="45"/>
      <c r="EL268" s="45"/>
      <c r="EM268" s="45"/>
      <c r="EN268" s="41"/>
      <c r="EO268" s="46"/>
      <c r="EP268" s="46"/>
      <c r="EQ268" s="46"/>
      <c r="ER268" s="19"/>
      <c r="ES268" s="41"/>
      <c r="ET268" s="18"/>
      <c r="EU268" s="47"/>
      <c r="EV268" s="41"/>
      <c r="EZ268" s="41"/>
      <c r="FA268" s="41"/>
      <c r="FB268" s="41"/>
      <c r="FG268" s="41"/>
      <c r="FL268" s="41"/>
      <c r="FM268" s="43"/>
      <c r="FN268" s="43"/>
      <c r="FO268" s="43"/>
      <c r="FP268" s="44"/>
      <c r="FQ268" s="41"/>
      <c r="FR268" s="45"/>
      <c r="FS268" s="45"/>
      <c r="FT268" s="45"/>
      <c r="FU268" s="45"/>
      <c r="FV268" s="41"/>
      <c r="FW268" s="46"/>
      <c r="FX268" s="46"/>
      <c r="FY268" s="46"/>
      <c r="FZ268" s="19"/>
      <c r="GA268" s="41"/>
      <c r="GB268" s="18"/>
      <c r="GC268" s="47"/>
      <c r="GD268" s="41"/>
      <c r="GH268" s="41"/>
      <c r="GI268" s="41"/>
      <c r="GJ268" s="41"/>
      <c r="GO268" s="41"/>
      <c r="GT268" s="41"/>
      <c r="GU268" s="43"/>
      <c r="GV268" s="43"/>
      <c r="GW268" s="43"/>
      <c r="GX268" s="44"/>
      <c r="GY268" s="41"/>
      <c r="GZ268" s="45"/>
      <c r="HA268" s="45"/>
      <c r="HB268" s="45"/>
      <c r="HC268" s="45"/>
      <c r="HD268" s="41"/>
      <c r="HE268" s="46"/>
      <c r="HF268" s="46"/>
      <c r="HG268" s="46"/>
      <c r="HH268" s="19"/>
      <c r="HI268" s="41"/>
      <c r="HJ268" s="18"/>
      <c r="HK268" s="47"/>
      <c r="HL268" s="41"/>
      <c r="HP268" s="41"/>
      <c r="HQ268" s="41"/>
      <c r="HR268" s="41"/>
      <c r="HW268" s="41"/>
      <c r="IB268" s="41"/>
      <c r="IC268" s="43"/>
      <c r="ID268" s="43"/>
      <c r="IE268" s="43"/>
      <c r="IF268" s="44"/>
      <c r="IG268" s="41"/>
      <c r="IH268" s="45"/>
      <c r="II268" s="45"/>
      <c r="IJ268" s="45"/>
      <c r="IK268" s="45"/>
      <c r="IL268" s="41"/>
      <c r="IM268" s="46"/>
      <c r="IN268" s="46"/>
      <c r="IO268" s="46"/>
      <c r="IP268" s="19"/>
      <c r="IQ268" s="41"/>
      <c r="IR268" s="18"/>
      <c r="IS268" s="47"/>
      <c r="IT268" s="41"/>
    </row>
    <row r="269" spans="1:254" s="42" customFormat="1" ht="12.75">
      <c r="A269" s="20" t="s">
        <v>782</v>
      </c>
      <c r="B269" s="20"/>
      <c r="C269" s="21"/>
      <c r="D269" s="22">
        <f>IF(MOD(SUM($M269+$T269+$AA269+$AH269+$AO269+$AV269),1)&gt;=0.6,INT(SUM($M269+$T269+$AA269+$AH269+$AO269+$AV269))+1+MOD(SUM($M269+$T269+$AA269+$AH269+$AO269+$AV269),1)-0.6,SUM($M269+$T269+$AA269+$AH269+$AO269+$AV269))</f>
        <v>2</v>
      </c>
      <c r="E269" s="23">
        <f>$N269+$U269+$AB269+$AI269+$AP269+$AW269</f>
        <v>0</v>
      </c>
      <c r="F269" s="24">
        <f>$O269+$V269+$AC269+$AJ269+$AQ269+$AX269</f>
        <v>19</v>
      </c>
      <c r="G269" s="23">
        <f>$P269+$W269+$AD269+$AK269+$AR269+$AY269</f>
        <v>0</v>
      </c>
      <c r="H269" s="23">
        <f>$Q269+X269+AE269+AL269+AS269+AZ269</f>
        <v>0</v>
      </c>
      <c r="I269" s="25" t="s">
        <v>621</v>
      </c>
      <c r="J269" s="22">
        <f>IF(G269&lt;&gt;0,F269/G269,"")</f>
      </c>
      <c r="K269" s="22">
        <f>IF(D269&lt;&gt;0,F269/D269,"")</f>
        <v>9.5</v>
      </c>
      <c r="L269" s="22">
        <f>IF(G269&lt;&gt;0,(INT(D269)*6+(10*(D269-INT(D269))))/G269,"")</f>
      </c>
      <c r="M269" s="26"/>
      <c r="N269" s="26"/>
      <c r="O269" s="26"/>
      <c r="P269" s="26"/>
      <c r="Q269" s="26"/>
      <c r="R269" s="26"/>
      <c r="S269" s="28">
        <f>IF(P269&lt;&gt;0,O269/P269,"")</f>
      </c>
      <c r="T269" s="29"/>
      <c r="U269" s="29"/>
      <c r="V269" s="29"/>
      <c r="W269" s="29"/>
      <c r="X269" s="29"/>
      <c r="Y269" s="30"/>
      <c r="Z269" s="31">
        <f>IF(W269&lt;&gt;0,V269/W269,"")</f>
      </c>
      <c r="AA269" s="32">
        <v>2</v>
      </c>
      <c r="AB269" s="32">
        <v>0</v>
      </c>
      <c r="AC269" s="32">
        <v>19</v>
      </c>
      <c r="AD269" s="33">
        <v>0</v>
      </c>
      <c r="AE269" s="33"/>
      <c r="AF269" s="33" t="s">
        <v>621</v>
      </c>
      <c r="AG269" s="28">
        <f>IF(AD269&lt;&gt;0,AC269/AD269,"")</f>
      </c>
      <c r="AH269" s="34"/>
      <c r="AI269" s="34"/>
      <c r="AJ269" s="34"/>
      <c r="AK269" s="34"/>
      <c r="AL269" s="34"/>
      <c r="AM269" s="34"/>
      <c r="AN269" s="35">
        <f>IF(AK269&lt;&gt;0,AJ269/AK269,"")</f>
      </c>
      <c r="AO269" s="36"/>
      <c r="AP269" s="36"/>
      <c r="AQ269" s="36"/>
      <c r="AR269" s="36"/>
      <c r="AS269" s="36"/>
      <c r="AT269" s="36"/>
      <c r="AU269" s="37">
        <f>IF(AR269&lt;&gt;0,AQ269/AR269,"")</f>
      </c>
      <c r="AV269" s="38"/>
      <c r="AW269" s="38"/>
      <c r="AX269" s="39"/>
      <c r="AY269" s="40"/>
      <c r="AZ269" s="40"/>
      <c r="BA269" s="40"/>
      <c r="BB269" s="39">
        <f>IF(AY269&lt;&gt;0,AX269/AY269,"")</f>
      </c>
      <c r="BC269" s="41"/>
      <c r="BD269" s="41"/>
      <c r="BI269" s="41"/>
      <c r="BN269" s="41"/>
      <c r="BO269" s="43"/>
      <c r="BP269" s="43"/>
      <c r="BQ269" s="43"/>
      <c r="BR269" s="44"/>
      <c r="BS269" s="41"/>
      <c r="BT269" s="45"/>
      <c r="BU269" s="45"/>
      <c r="BV269" s="45"/>
      <c r="BW269" s="45"/>
      <c r="BX269" s="41"/>
      <c r="BY269" s="46"/>
      <c r="BZ269" s="46"/>
      <c r="CA269" s="46"/>
      <c r="CB269" s="19"/>
      <c r="CC269" s="41"/>
      <c r="CD269" s="18"/>
      <c r="CE269" s="47"/>
      <c r="CF269" s="41"/>
      <c r="CJ269" s="41"/>
      <c r="CK269" s="41"/>
      <c r="CL269" s="41"/>
      <c r="CQ269" s="41"/>
      <c r="CV269" s="41"/>
      <c r="CW269" s="43"/>
      <c r="CX269" s="43"/>
      <c r="CY269" s="43"/>
      <c r="CZ269" s="44"/>
      <c r="DA269" s="41"/>
      <c r="DB269" s="45"/>
      <c r="DC269" s="45"/>
      <c r="DD269" s="45"/>
      <c r="DE269" s="45"/>
      <c r="DF269" s="41"/>
      <c r="DG269" s="46"/>
      <c r="DH269" s="46"/>
      <c r="DI269" s="46"/>
      <c r="DJ269" s="19"/>
      <c r="DK269" s="41"/>
      <c r="DL269" s="18"/>
      <c r="DM269" s="47"/>
      <c r="DN269" s="41"/>
      <c r="DR269" s="41"/>
      <c r="DS269" s="41"/>
      <c r="DT269" s="41"/>
      <c r="DY269" s="41"/>
      <c r="ED269" s="41"/>
      <c r="EE269" s="43"/>
      <c r="EF269" s="43"/>
      <c r="EG269" s="43"/>
      <c r="EH269" s="44"/>
      <c r="EI269" s="41"/>
      <c r="EJ269" s="45"/>
      <c r="EK269" s="45"/>
      <c r="EL269" s="45"/>
      <c r="EM269" s="45"/>
      <c r="EN269" s="41"/>
      <c r="EO269" s="46"/>
      <c r="EP269" s="46"/>
      <c r="EQ269" s="46"/>
      <c r="ER269" s="19"/>
      <c r="ES269" s="41"/>
      <c r="ET269" s="18"/>
      <c r="EU269" s="47"/>
      <c r="EV269" s="41"/>
      <c r="EZ269" s="41"/>
      <c r="FA269" s="41"/>
      <c r="FB269" s="41"/>
      <c r="FG269" s="41"/>
      <c r="FL269" s="41"/>
      <c r="FM269" s="43"/>
      <c r="FN269" s="43"/>
      <c r="FO269" s="43"/>
      <c r="FP269" s="44"/>
      <c r="FQ269" s="41"/>
      <c r="FR269" s="45"/>
      <c r="FS269" s="45"/>
      <c r="FT269" s="45"/>
      <c r="FU269" s="45"/>
      <c r="FV269" s="41"/>
      <c r="FW269" s="46"/>
      <c r="FX269" s="46"/>
      <c r="FY269" s="46"/>
      <c r="FZ269" s="19"/>
      <c r="GA269" s="41"/>
      <c r="GB269" s="18"/>
      <c r="GC269" s="47"/>
      <c r="GD269" s="41"/>
      <c r="GH269" s="41"/>
      <c r="GI269" s="41"/>
      <c r="GJ269" s="41"/>
      <c r="GO269" s="41"/>
      <c r="GT269" s="41"/>
      <c r="GU269" s="43"/>
      <c r="GV269" s="43"/>
      <c r="GW269" s="43"/>
      <c r="GX269" s="44"/>
      <c r="GY269" s="41"/>
      <c r="GZ269" s="45"/>
      <c r="HA269" s="45"/>
      <c r="HB269" s="45"/>
      <c r="HC269" s="45"/>
      <c r="HD269" s="41"/>
      <c r="HE269" s="46"/>
      <c r="HF269" s="46"/>
      <c r="HG269" s="46"/>
      <c r="HH269" s="19"/>
      <c r="HI269" s="41"/>
      <c r="HJ269" s="18"/>
      <c r="HK269" s="47"/>
      <c r="HL269" s="41"/>
      <c r="HP269" s="41"/>
      <c r="HQ269" s="41"/>
      <c r="HR269" s="41"/>
      <c r="HW269" s="41"/>
      <c r="IB269" s="41"/>
      <c r="IC269" s="43"/>
      <c r="ID269" s="43"/>
      <c r="IE269" s="43"/>
      <c r="IF269" s="44"/>
      <c r="IG269" s="41"/>
      <c r="IH269" s="45"/>
      <c r="II269" s="45"/>
      <c r="IJ269" s="45"/>
      <c r="IK269" s="45"/>
      <c r="IL269" s="41"/>
      <c r="IM269" s="46"/>
      <c r="IN269" s="46"/>
      <c r="IO269" s="46"/>
      <c r="IP269" s="19"/>
      <c r="IQ269" s="41"/>
      <c r="IR269" s="18"/>
      <c r="IS269" s="47"/>
      <c r="IT269" s="41"/>
    </row>
    <row r="270" spans="1:254" s="42" customFormat="1" ht="12.75">
      <c r="A270" s="13" t="s">
        <v>783</v>
      </c>
      <c r="B270" s="13"/>
      <c r="C270" s="13"/>
      <c r="D270" s="22">
        <f>IF(MOD(SUM($M270+$T270+$AA270+$AH270+$AO270+$AV270),1)&gt;=0.6,INT(SUM($M270+$T270+$AA270+$AH270+$AO270+$AV270))+1+MOD(SUM($M270+$T270+$AA270+$AH270+$AO270+$AV270),1)-0.6,SUM($M270+$T270+$AA270+$AH270+$AO270+$AV270))</f>
        <v>9.1</v>
      </c>
      <c r="E270" s="23">
        <f>$N270+$U270+$AB270+$AI270+$AP270+$AW270</f>
        <v>0</v>
      </c>
      <c r="F270" s="24">
        <f>$O270+$V270+$AC270+$AJ270+$AQ270+$AX270</f>
        <v>45</v>
      </c>
      <c r="G270" s="23">
        <f>$P270+$W270+$AD270+$AK270+$AR270+$AY270</f>
        <v>2</v>
      </c>
      <c r="H270" s="23">
        <f>$Q270+X270+AE270+AL270+AS270+AZ270</f>
        <v>0</v>
      </c>
      <c r="I270" s="49" t="s">
        <v>784</v>
      </c>
      <c r="J270" s="22">
        <f>IF(G270&lt;&gt;0,F270/G270,"")</f>
        <v>22.5</v>
      </c>
      <c r="K270" s="22">
        <f>IF(D270&lt;&gt;0,F270/D270,"")</f>
        <v>4.945054945054945</v>
      </c>
      <c r="L270" s="22">
        <f>IF(G270&lt;&gt;0,(INT(D270)*6+(10*(D270-INT(D270))))/G270,"")</f>
        <v>27.5</v>
      </c>
      <c r="M270" s="50"/>
      <c r="N270" s="50"/>
      <c r="O270" s="50"/>
      <c r="P270" s="50"/>
      <c r="Q270" s="50"/>
      <c r="R270" s="50"/>
      <c r="S270" s="52">
        <f>IF(P270&lt;&gt;0,O270/P270,"")</f>
      </c>
      <c r="T270" s="53"/>
      <c r="U270" s="53"/>
      <c r="V270" s="53"/>
      <c r="W270" s="53"/>
      <c r="X270" s="53"/>
      <c r="Y270" s="53"/>
      <c r="Z270" s="54">
        <f>IF(W270&lt;&gt;0,V270/W270,"")</f>
      </c>
      <c r="AA270" s="50"/>
      <c r="AB270" s="50"/>
      <c r="AC270" s="50"/>
      <c r="AD270" s="50"/>
      <c r="AE270" s="50"/>
      <c r="AF270" s="50"/>
      <c r="AG270" s="52">
        <f>IF(AD270&lt;&gt;0,AC270/AD270,"")</f>
      </c>
      <c r="AH270" s="55"/>
      <c r="AI270" s="55"/>
      <c r="AJ270" s="55"/>
      <c r="AK270" s="55"/>
      <c r="AL270" s="55"/>
      <c r="AM270" s="55"/>
      <c r="AN270" s="56">
        <f>IF(AK270&lt;&gt;0,AJ270/AK270,"")</f>
      </c>
      <c r="AO270" s="57"/>
      <c r="AP270" s="57"/>
      <c r="AQ270" s="57"/>
      <c r="AR270" s="57"/>
      <c r="AS270" s="57"/>
      <c r="AT270" s="57"/>
      <c r="AU270" s="58">
        <f>IF(AR270&lt;&gt;0,AQ270/AR270,"")</f>
      </c>
      <c r="AV270" s="59">
        <v>9.1</v>
      </c>
      <c r="AW270" s="59">
        <v>0</v>
      </c>
      <c r="AX270" s="59">
        <v>45</v>
      </c>
      <c r="AY270" s="59">
        <v>2</v>
      </c>
      <c r="AZ270" s="59"/>
      <c r="BA270" s="59" t="s">
        <v>784</v>
      </c>
      <c r="BB270" s="60">
        <f>IF(AY270&lt;&gt;0,AX270/AY270,"")</f>
        <v>22.5</v>
      </c>
      <c r="BC270" s="41"/>
      <c r="BD270" s="41"/>
      <c r="BI270" s="41"/>
      <c r="BN270" s="41"/>
      <c r="BO270" s="43"/>
      <c r="BP270" s="43"/>
      <c r="BQ270" s="43"/>
      <c r="BR270" s="44"/>
      <c r="BS270" s="41"/>
      <c r="BT270" s="45"/>
      <c r="BU270" s="45"/>
      <c r="BV270" s="45"/>
      <c r="BW270" s="45"/>
      <c r="BX270" s="41"/>
      <c r="BY270" s="46"/>
      <c r="BZ270" s="46"/>
      <c r="CA270" s="46"/>
      <c r="CB270" s="19"/>
      <c r="CC270" s="41"/>
      <c r="CD270" s="18"/>
      <c r="CE270" s="47"/>
      <c r="CF270" s="41"/>
      <c r="CJ270" s="41"/>
      <c r="CK270" s="41"/>
      <c r="CL270" s="41"/>
      <c r="CQ270" s="41"/>
      <c r="CV270" s="41"/>
      <c r="CW270" s="43"/>
      <c r="CX270" s="43"/>
      <c r="CY270" s="43"/>
      <c r="CZ270" s="44"/>
      <c r="DA270" s="41"/>
      <c r="DB270" s="45"/>
      <c r="DC270" s="45"/>
      <c r="DD270" s="45"/>
      <c r="DE270" s="45"/>
      <c r="DF270" s="41"/>
      <c r="DG270" s="46"/>
      <c r="DH270" s="46"/>
      <c r="DI270" s="46"/>
      <c r="DJ270" s="19"/>
      <c r="DK270" s="41"/>
      <c r="DL270" s="18"/>
      <c r="DM270" s="47"/>
      <c r="DN270" s="41"/>
      <c r="DR270" s="41"/>
      <c r="DS270" s="41"/>
      <c r="DT270" s="41"/>
      <c r="DY270" s="41"/>
      <c r="ED270" s="41"/>
      <c r="EE270" s="43"/>
      <c r="EF270" s="43"/>
      <c r="EG270" s="43"/>
      <c r="EH270" s="44"/>
      <c r="EI270" s="41"/>
      <c r="EJ270" s="45"/>
      <c r="EK270" s="45"/>
      <c r="EL270" s="45"/>
      <c r="EM270" s="45"/>
      <c r="EN270" s="41"/>
      <c r="EO270" s="46"/>
      <c r="EP270" s="46"/>
      <c r="EQ270" s="46"/>
      <c r="ER270" s="19"/>
      <c r="ES270" s="41"/>
      <c r="ET270" s="18"/>
      <c r="EU270" s="47"/>
      <c r="EV270" s="41"/>
      <c r="EZ270" s="41"/>
      <c r="FA270" s="41"/>
      <c r="FB270" s="41"/>
      <c r="FG270" s="41"/>
      <c r="FL270" s="41"/>
      <c r="FM270" s="43"/>
      <c r="FN270" s="43"/>
      <c r="FO270" s="43"/>
      <c r="FP270" s="44"/>
      <c r="FQ270" s="41"/>
      <c r="FR270" s="45"/>
      <c r="FS270" s="45"/>
      <c r="FT270" s="45"/>
      <c r="FU270" s="45"/>
      <c r="FV270" s="41"/>
      <c r="FW270" s="46"/>
      <c r="FX270" s="46"/>
      <c r="FY270" s="46"/>
      <c r="FZ270" s="19"/>
      <c r="GA270" s="41"/>
      <c r="GB270" s="18"/>
      <c r="GC270" s="47"/>
      <c r="GD270" s="41"/>
      <c r="GH270" s="41"/>
      <c r="GI270" s="41"/>
      <c r="GJ270" s="41"/>
      <c r="GO270" s="41"/>
      <c r="GT270" s="41"/>
      <c r="GU270" s="43"/>
      <c r="GV270" s="43"/>
      <c r="GW270" s="43"/>
      <c r="GX270" s="44"/>
      <c r="GY270" s="41"/>
      <c r="GZ270" s="45"/>
      <c r="HA270" s="45"/>
      <c r="HB270" s="45"/>
      <c r="HC270" s="45"/>
      <c r="HD270" s="41"/>
      <c r="HE270" s="46"/>
      <c r="HF270" s="46"/>
      <c r="HG270" s="46"/>
      <c r="HH270" s="19"/>
      <c r="HI270" s="41"/>
      <c r="HJ270" s="18"/>
      <c r="HK270" s="47"/>
      <c r="HL270" s="41"/>
      <c r="HP270" s="41"/>
      <c r="HQ270" s="41"/>
      <c r="HR270" s="41"/>
      <c r="HW270" s="41"/>
      <c r="IB270" s="41"/>
      <c r="IC270" s="43"/>
      <c r="ID270" s="43"/>
      <c r="IE270" s="43"/>
      <c r="IF270" s="44"/>
      <c r="IG270" s="41"/>
      <c r="IH270" s="45"/>
      <c r="II270" s="45"/>
      <c r="IJ270" s="45"/>
      <c r="IK270" s="45"/>
      <c r="IL270" s="41"/>
      <c r="IM270" s="46"/>
      <c r="IN270" s="46"/>
      <c r="IO270" s="46"/>
      <c r="IP270" s="19"/>
      <c r="IQ270" s="41"/>
      <c r="IR270" s="18"/>
      <c r="IS270" s="47"/>
      <c r="IT270" s="41"/>
    </row>
    <row r="271" spans="1:254" s="42" customFormat="1" ht="12.75">
      <c r="A271" s="20" t="s">
        <v>785</v>
      </c>
      <c r="B271" s="20"/>
      <c r="C271" s="21"/>
      <c r="D271" s="22">
        <f>IF(MOD(SUM($M271+$T271+$AA271+$AH271+$AO271+$AV271),1)&gt;=0.6,INT(SUM($M271+$T271+$AA271+$AH271+$AO271+$AV271))+1+MOD(SUM($M271+$T271+$AA271+$AH271+$AO271+$AV271),1)-0.6,SUM($M271+$T271+$AA271+$AH271+$AO271+$AV271))</f>
        <v>52.4</v>
      </c>
      <c r="E271" s="23">
        <f>$N271+$U271+$AB271+$AI271+$AP271+$AW271</f>
        <v>2</v>
      </c>
      <c r="F271" s="24">
        <f>$O271+$V271+$AC271+$AJ271+$AQ271+$AX271</f>
        <v>269</v>
      </c>
      <c r="G271" s="23">
        <f>$P271+$W271+$AD271+$AK271+$AR271+$AY271</f>
        <v>7</v>
      </c>
      <c r="H271" s="23">
        <f>$Q271+X271+AE271+AL271+AS271+AZ271</f>
        <v>0</v>
      </c>
      <c r="I271" s="25" t="s">
        <v>786</v>
      </c>
      <c r="J271" s="22">
        <f>IF(G271&lt;&gt;0,F271/G271,"")</f>
        <v>38.42857142857143</v>
      </c>
      <c r="K271" s="22">
        <f>IF(D271&lt;&gt;0,F271/D271,"")</f>
        <v>5.133587786259542</v>
      </c>
      <c r="L271" s="22">
        <f>IF(G271&lt;&gt;0,(INT(D271)*6+(10*(D271-INT(D271))))/G271,"")</f>
        <v>45.142857142857146</v>
      </c>
      <c r="M271" s="26">
        <v>30.4</v>
      </c>
      <c r="N271" s="26">
        <v>1</v>
      </c>
      <c r="O271" s="26">
        <v>167</v>
      </c>
      <c r="P271" s="26">
        <v>3</v>
      </c>
      <c r="Q271" s="26"/>
      <c r="R271" s="27" t="s">
        <v>787</v>
      </c>
      <c r="S271" s="28">
        <f>IF(P271&lt;&gt;0,O271/P271,"")</f>
        <v>55.666666666666664</v>
      </c>
      <c r="T271" s="29">
        <v>15</v>
      </c>
      <c r="U271" s="29">
        <v>1</v>
      </c>
      <c r="V271" s="29">
        <v>60</v>
      </c>
      <c r="W271" s="29">
        <v>2</v>
      </c>
      <c r="X271" s="29"/>
      <c r="Y271" s="30" t="s">
        <v>786</v>
      </c>
      <c r="Z271" s="31">
        <f>IF(W271&lt;&gt;0,V271/W271,"")</f>
        <v>30</v>
      </c>
      <c r="AA271" s="32">
        <v>7</v>
      </c>
      <c r="AB271" s="32">
        <v>0</v>
      </c>
      <c r="AC271" s="32">
        <v>42</v>
      </c>
      <c r="AD271" s="33">
        <v>2</v>
      </c>
      <c r="AE271" s="33"/>
      <c r="AF271" s="33" t="s">
        <v>788</v>
      </c>
      <c r="AG271" s="28">
        <f>IF(AD271&lt;&gt;0,AC271/AD271,"")</f>
        <v>21</v>
      </c>
      <c r="AH271" s="34"/>
      <c r="AI271" s="34"/>
      <c r="AJ271" s="34"/>
      <c r="AK271" s="34"/>
      <c r="AL271" s="34"/>
      <c r="AM271" s="34"/>
      <c r="AN271" s="35">
        <f>IF(AK271&lt;&gt;0,AJ271/AK271,"")</f>
      </c>
      <c r="AO271" s="36"/>
      <c r="AP271" s="36"/>
      <c r="AQ271" s="36"/>
      <c r="AR271" s="36"/>
      <c r="AS271" s="36"/>
      <c r="AT271" s="36"/>
      <c r="AU271" s="37">
        <f>IF(AR271&lt;&gt;0,AQ271/AR271,"")</f>
      </c>
      <c r="AV271" s="38"/>
      <c r="AW271" s="38"/>
      <c r="AX271" s="39"/>
      <c r="AY271" s="40"/>
      <c r="AZ271" s="40"/>
      <c r="BA271" s="40"/>
      <c r="BB271" s="39">
        <f>IF(AY271&lt;&gt;0,AX271/AY271,"")</f>
      </c>
      <c r="BC271" s="41"/>
      <c r="BD271" s="41"/>
      <c r="BI271" s="41"/>
      <c r="BN271" s="41"/>
      <c r="BO271" s="43"/>
      <c r="BP271" s="43"/>
      <c r="BQ271" s="43"/>
      <c r="BR271" s="44"/>
      <c r="BS271" s="41"/>
      <c r="BT271" s="45"/>
      <c r="BU271" s="45"/>
      <c r="BV271" s="45"/>
      <c r="BW271" s="45"/>
      <c r="BX271" s="41"/>
      <c r="BY271" s="46"/>
      <c r="BZ271" s="46"/>
      <c r="CA271" s="46"/>
      <c r="CB271" s="19"/>
      <c r="CC271" s="41"/>
      <c r="CD271" s="18"/>
      <c r="CE271" s="47"/>
      <c r="CF271" s="41"/>
      <c r="CJ271" s="41"/>
      <c r="CK271" s="41"/>
      <c r="CL271" s="41"/>
      <c r="CQ271" s="41"/>
      <c r="CV271" s="41"/>
      <c r="CW271" s="43"/>
      <c r="CX271" s="43"/>
      <c r="CY271" s="43"/>
      <c r="CZ271" s="44"/>
      <c r="DA271" s="41"/>
      <c r="DB271" s="45"/>
      <c r="DC271" s="45"/>
      <c r="DD271" s="45"/>
      <c r="DE271" s="45"/>
      <c r="DF271" s="41"/>
      <c r="DG271" s="46"/>
      <c r="DH271" s="46"/>
      <c r="DI271" s="46"/>
      <c r="DJ271" s="19"/>
      <c r="DK271" s="41"/>
      <c r="DL271" s="18"/>
      <c r="DM271" s="47"/>
      <c r="DN271" s="41"/>
      <c r="DR271" s="41"/>
      <c r="DS271" s="41"/>
      <c r="DT271" s="41"/>
      <c r="DY271" s="41"/>
      <c r="ED271" s="41"/>
      <c r="EE271" s="43"/>
      <c r="EF271" s="43"/>
      <c r="EG271" s="43"/>
      <c r="EH271" s="44"/>
      <c r="EI271" s="41"/>
      <c r="EJ271" s="45"/>
      <c r="EK271" s="45"/>
      <c r="EL271" s="45"/>
      <c r="EM271" s="45"/>
      <c r="EN271" s="41"/>
      <c r="EO271" s="46"/>
      <c r="EP271" s="46"/>
      <c r="EQ271" s="46"/>
      <c r="ER271" s="19"/>
      <c r="ES271" s="41"/>
      <c r="ET271" s="18"/>
      <c r="EU271" s="47"/>
      <c r="EV271" s="41"/>
      <c r="EZ271" s="41"/>
      <c r="FA271" s="41"/>
      <c r="FB271" s="41"/>
      <c r="FG271" s="41"/>
      <c r="FL271" s="41"/>
      <c r="FM271" s="43"/>
      <c r="FN271" s="43"/>
      <c r="FO271" s="43"/>
      <c r="FP271" s="44"/>
      <c r="FQ271" s="41"/>
      <c r="FR271" s="45"/>
      <c r="FS271" s="45"/>
      <c r="FT271" s="45"/>
      <c r="FU271" s="45"/>
      <c r="FV271" s="41"/>
      <c r="FW271" s="46"/>
      <c r="FX271" s="46"/>
      <c r="FY271" s="46"/>
      <c r="FZ271" s="19"/>
      <c r="GA271" s="41"/>
      <c r="GB271" s="18"/>
      <c r="GC271" s="47"/>
      <c r="GD271" s="41"/>
      <c r="GH271" s="41"/>
      <c r="GI271" s="41"/>
      <c r="GJ271" s="41"/>
      <c r="GO271" s="41"/>
      <c r="GT271" s="41"/>
      <c r="GU271" s="43"/>
      <c r="GV271" s="43"/>
      <c r="GW271" s="43"/>
      <c r="GX271" s="44"/>
      <c r="GY271" s="41"/>
      <c r="GZ271" s="45"/>
      <c r="HA271" s="45"/>
      <c r="HB271" s="45"/>
      <c r="HC271" s="45"/>
      <c r="HD271" s="41"/>
      <c r="HE271" s="46"/>
      <c r="HF271" s="46"/>
      <c r="HG271" s="46"/>
      <c r="HH271" s="19"/>
      <c r="HI271" s="41"/>
      <c r="HJ271" s="18"/>
      <c r="HK271" s="47"/>
      <c r="HL271" s="41"/>
      <c r="HP271" s="41"/>
      <c r="HQ271" s="41"/>
      <c r="HR271" s="41"/>
      <c r="HW271" s="41"/>
      <c r="IB271" s="41"/>
      <c r="IC271" s="43"/>
      <c r="ID271" s="43"/>
      <c r="IE271" s="43"/>
      <c r="IF271" s="44"/>
      <c r="IG271" s="41"/>
      <c r="IH271" s="45"/>
      <c r="II271" s="45"/>
      <c r="IJ271" s="45"/>
      <c r="IK271" s="45"/>
      <c r="IL271" s="41"/>
      <c r="IM271" s="46"/>
      <c r="IN271" s="46"/>
      <c r="IO271" s="46"/>
      <c r="IP271" s="19"/>
      <c r="IQ271" s="41"/>
      <c r="IR271" s="18"/>
      <c r="IS271" s="47"/>
      <c r="IT271" s="41"/>
    </row>
    <row r="272" spans="1:254" s="42" customFormat="1" ht="12.75">
      <c r="A272" s="20" t="s">
        <v>789</v>
      </c>
      <c r="B272" s="20"/>
      <c r="C272" s="63"/>
      <c r="D272" s="22">
        <f>IF(MOD(SUM($M272+$T272+$AA272+$AH272+$AO272+$AV272),1)&gt;=0.6,INT(SUM($M272+$T272+$AA272+$AH272+$AO272+$AV272))+1+MOD(SUM($M272+$T272+$AA272+$AH272+$AO272+$AV272),1)-0.6,SUM($M272+$T272+$AA272+$AH272+$AO272+$AV272))</f>
        <v>2</v>
      </c>
      <c r="E272" s="23">
        <f>$N272+$U272+$AB272+$AI272+$AP272+$AW272</f>
        <v>0</v>
      </c>
      <c r="F272" s="24">
        <f>$O272+$V272+$AC272+$AJ272+$AQ272+$AX272</f>
        <v>20</v>
      </c>
      <c r="G272" s="23">
        <f>$P272+$W272+$AD272+$AK272+$AR272+$AY272</f>
        <v>0</v>
      </c>
      <c r="H272" s="23">
        <f>$Q272+X272+AE272+AL272+AS272+AZ272</f>
        <v>0</v>
      </c>
      <c r="I272" s="25" t="s">
        <v>626</v>
      </c>
      <c r="J272" s="22">
        <f>IF(G272&lt;&gt;0,F272/G272,"")</f>
      </c>
      <c r="K272" s="22">
        <f>IF(D272&lt;&gt;0,F272/D272,"")</f>
        <v>10</v>
      </c>
      <c r="L272" s="22">
        <f>IF(G272&lt;&gt;0,(INT(D272)*6+(10*(D272-INT(D272))))/G272,"")</f>
      </c>
      <c r="M272" s="26"/>
      <c r="N272" s="26"/>
      <c r="O272" s="26"/>
      <c r="P272" s="26"/>
      <c r="Q272" s="26"/>
      <c r="R272" s="26"/>
      <c r="S272" s="28">
        <f>IF(P272&lt;&gt;0,O272/P272,"")</f>
      </c>
      <c r="T272" s="29"/>
      <c r="U272" s="29"/>
      <c r="V272" s="29"/>
      <c r="W272" s="29"/>
      <c r="X272" s="29"/>
      <c r="Y272" s="29"/>
      <c r="Z272" s="31">
        <f>IF(W272&lt;&gt;0,V272/W272,"")</f>
      </c>
      <c r="AA272" s="26"/>
      <c r="AB272" s="26"/>
      <c r="AC272" s="26"/>
      <c r="AD272" s="26"/>
      <c r="AE272" s="26"/>
      <c r="AF272" s="26"/>
      <c r="AG272" s="28">
        <f>IF(AD272&lt;&gt;0,AC272/AD272,"")</f>
      </c>
      <c r="AH272" s="64">
        <v>2</v>
      </c>
      <c r="AI272" s="64">
        <v>0</v>
      </c>
      <c r="AJ272" s="64">
        <v>20</v>
      </c>
      <c r="AK272" s="64">
        <v>0</v>
      </c>
      <c r="AL272" s="64"/>
      <c r="AM272" s="66" t="s">
        <v>626</v>
      </c>
      <c r="AN272" s="35">
        <f>IF(AK272&lt;&gt;0,AJ272/AK272,"")</f>
      </c>
      <c r="AO272" s="36"/>
      <c r="AP272" s="36"/>
      <c r="AQ272" s="36"/>
      <c r="AR272" s="36"/>
      <c r="AS272" s="36"/>
      <c r="AT272" s="36"/>
      <c r="AU272" s="37">
        <f>IF(AR272&lt;&gt;0,AQ272/AR272,"")</f>
      </c>
      <c r="AV272" s="38"/>
      <c r="AW272" s="38"/>
      <c r="AX272" s="39"/>
      <c r="AY272" s="40"/>
      <c r="AZ272" s="40"/>
      <c r="BA272" s="40"/>
      <c r="BB272" s="39">
        <f>IF(AY272&lt;&gt;0,AX272/AY272,"")</f>
      </c>
      <c r="BC272" s="41"/>
      <c r="BD272" s="41"/>
      <c r="BI272" s="41"/>
      <c r="BN272" s="41"/>
      <c r="BO272" s="43"/>
      <c r="BP272" s="43"/>
      <c r="BQ272" s="43"/>
      <c r="BR272" s="44"/>
      <c r="BS272" s="41"/>
      <c r="BT272" s="45"/>
      <c r="BU272" s="45"/>
      <c r="BV272" s="45"/>
      <c r="BW272" s="45"/>
      <c r="BX272" s="41"/>
      <c r="BY272" s="46"/>
      <c r="BZ272" s="46"/>
      <c r="CA272" s="46"/>
      <c r="CB272" s="19"/>
      <c r="CC272" s="41"/>
      <c r="CD272" s="18"/>
      <c r="CE272" s="47"/>
      <c r="CF272" s="41"/>
      <c r="CJ272" s="41"/>
      <c r="CK272" s="41"/>
      <c r="CL272" s="41"/>
      <c r="CQ272" s="41"/>
      <c r="CV272" s="41"/>
      <c r="CW272" s="43"/>
      <c r="CX272" s="43"/>
      <c r="CY272" s="43"/>
      <c r="CZ272" s="44"/>
      <c r="DA272" s="41"/>
      <c r="DB272" s="45"/>
      <c r="DC272" s="45"/>
      <c r="DD272" s="45"/>
      <c r="DE272" s="45"/>
      <c r="DF272" s="41"/>
      <c r="DG272" s="46"/>
      <c r="DH272" s="46"/>
      <c r="DI272" s="46"/>
      <c r="DJ272" s="19"/>
      <c r="DK272" s="41"/>
      <c r="DL272" s="18"/>
      <c r="DM272" s="47"/>
      <c r="DN272" s="41"/>
      <c r="DR272" s="41"/>
      <c r="DS272" s="41"/>
      <c r="DT272" s="41"/>
      <c r="DY272" s="41"/>
      <c r="ED272" s="41"/>
      <c r="EE272" s="43"/>
      <c r="EF272" s="43"/>
      <c r="EG272" s="43"/>
      <c r="EH272" s="44"/>
      <c r="EI272" s="41"/>
      <c r="EJ272" s="45"/>
      <c r="EK272" s="45"/>
      <c r="EL272" s="45"/>
      <c r="EM272" s="45"/>
      <c r="EN272" s="41"/>
      <c r="EO272" s="46"/>
      <c r="EP272" s="46"/>
      <c r="EQ272" s="46"/>
      <c r="ER272" s="19"/>
      <c r="ES272" s="41"/>
      <c r="ET272" s="18"/>
      <c r="EU272" s="47"/>
      <c r="EV272" s="41"/>
      <c r="EZ272" s="41"/>
      <c r="FA272" s="41"/>
      <c r="FB272" s="41"/>
      <c r="FG272" s="41"/>
      <c r="FL272" s="41"/>
      <c r="FM272" s="43"/>
      <c r="FN272" s="43"/>
      <c r="FO272" s="43"/>
      <c r="FP272" s="44"/>
      <c r="FQ272" s="41"/>
      <c r="FR272" s="45"/>
      <c r="FS272" s="45"/>
      <c r="FT272" s="45"/>
      <c r="FU272" s="45"/>
      <c r="FV272" s="41"/>
      <c r="FW272" s="46"/>
      <c r="FX272" s="46"/>
      <c r="FY272" s="46"/>
      <c r="FZ272" s="19"/>
      <c r="GA272" s="41"/>
      <c r="GB272" s="18"/>
      <c r="GC272" s="47"/>
      <c r="GD272" s="41"/>
      <c r="GH272" s="41"/>
      <c r="GI272" s="41"/>
      <c r="GJ272" s="41"/>
      <c r="GO272" s="41"/>
      <c r="GT272" s="41"/>
      <c r="GU272" s="43"/>
      <c r="GV272" s="43"/>
      <c r="GW272" s="43"/>
      <c r="GX272" s="44"/>
      <c r="GY272" s="41"/>
      <c r="GZ272" s="45"/>
      <c r="HA272" s="45"/>
      <c r="HB272" s="45"/>
      <c r="HC272" s="45"/>
      <c r="HD272" s="41"/>
      <c r="HE272" s="46"/>
      <c r="HF272" s="46"/>
      <c r="HG272" s="46"/>
      <c r="HH272" s="19"/>
      <c r="HI272" s="41"/>
      <c r="HJ272" s="18"/>
      <c r="HK272" s="47"/>
      <c r="HL272" s="41"/>
      <c r="HP272" s="41"/>
      <c r="HQ272" s="41"/>
      <c r="HR272" s="41"/>
      <c r="HW272" s="41"/>
      <c r="IB272" s="41"/>
      <c r="IC272" s="43"/>
      <c r="ID272" s="43"/>
      <c r="IE272" s="43"/>
      <c r="IF272" s="44"/>
      <c r="IG272" s="41"/>
      <c r="IH272" s="45"/>
      <c r="II272" s="45"/>
      <c r="IJ272" s="45"/>
      <c r="IK272" s="45"/>
      <c r="IL272" s="41"/>
      <c r="IM272" s="46"/>
      <c r="IN272" s="46"/>
      <c r="IO272" s="46"/>
      <c r="IP272" s="19"/>
      <c r="IQ272" s="41"/>
      <c r="IR272" s="18"/>
      <c r="IS272" s="47"/>
      <c r="IT272" s="41"/>
    </row>
    <row r="273" spans="1:254" s="42" customFormat="1" ht="12.75">
      <c r="A273" s="20" t="s">
        <v>790</v>
      </c>
      <c r="B273" s="20"/>
      <c r="C273" s="21"/>
      <c r="D273" s="22">
        <f>IF(MOD(SUM($M273+$T273+$AA273+$AH273+$AO273+$AV273),1)&gt;=0.6,INT(SUM($M273+$T273+$AA273+$AH273+$AO273+$AV273))+1+MOD(SUM($M273+$T273+$AA273+$AH273+$AO273+$AV273),1)-0.6,SUM($M273+$T273+$AA273+$AH273+$AO273+$AV273))</f>
        <v>328.4</v>
      </c>
      <c r="E273" s="23">
        <f>$N273+$U273+$AB273+$AI273+$AP273+$AW273</f>
        <v>47</v>
      </c>
      <c r="F273" s="24">
        <f>$O273+$V273+$AC273+$AJ273+$AQ273+$AX273</f>
        <v>1240</v>
      </c>
      <c r="G273" s="23">
        <f>$P273+$W273+$AD273+$AK273+$AR273+$AY273</f>
        <v>55</v>
      </c>
      <c r="H273" s="23">
        <f>$Q273+X273+AE273+AL273+AS273+AZ273</f>
        <v>1</v>
      </c>
      <c r="I273" s="25" t="s">
        <v>791</v>
      </c>
      <c r="J273" s="22">
        <f>IF(G273&lt;&gt;0,F273/G273,"")</f>
        <v>22.545454545454547</v>
      </c>
      <c r="K273" s="22">
        <f>IF(D273&lt;&gt;0,F273/D273,"")</f>
        <v>3.7758830694275276</v>
      </c>
      <c r="L273" s="22">
        <f>IF(G273&lt;&gt;0,(INT(D273)*6+(10*(D273-INT(D273))))/G273,"")</f>
        <v>35.85454545454545</v>
      </c>
      <c r="M273" s="26">
        <v>101</v>
      </c>
      <c r="N273" s="26">
        <v>13</v>
      </c>
      <c r="O273" s="26">
        <v>434</v>
      </c>
      <c r="P273" s="26">
        <v>11</v>
      </c>
      <c r="Q273" s="26"/>
      <c r="R273" s="27" t="s">
        <v>792</v>
      </c>
      <c r="S273" s="28">
        <f>IF(P273&lt;&gt;0,O273/P273,"")</f>
        <v>39.45454545454545</v>
      </c>
      <c r="T273" s="29">
        <v>178.4</v>
      </c>
      <c r="U273" s="29">
        <v>29</v>
      </c>
      <c r="V273" s="29">
        <v>632</v>
      </c>
      <c r="W273" s="29">
        <v>37</v>
      </c>
      <c r="X273" s="29">
        <v>1</v>
      </c>
      <c r="Y273" s="30" t="s">
        <v>791</v>
      </c>
      <c r="Z273" s="31">
        <f>IF(W273&lt;&gt;0,V273/W273,"")</f>
        <v>17.08108108108108</v>
      </c>
      <c r="AA273" s="32">
        <v>49</v>
      </c>
      <c r="AB273" s="32">
        <v>5</v>
      </c>
      <c r="AC273" s="32">
        <v>174</v>
      </c>
      <c r="AD273" s="33">
        <v>7</v>
      </c>
      <c r="AE273" s="33"/>
      <c r="AF273" s="33" t="s">
        <v>793</v>
      </c>
      <c r="AG273" s="28">
        <f>IF(AD273&lt;&gt;0,AC273/AD273,"")</f>
        <v>24.857142857142858</v>
      </c>
      <c r="AH273" s="34"/>
      <c r="AI273" s="34"/>
      <c r="AJ273" s="34"/>
      <c r="AK273" s="34"/>
      <c r="AL273" s="34"/>
      <c r="AM273" s="34"/>
      <c r="AN273" s="35">
        <f>IF(AK273&lt;&gt;0,AJ273/AK273,"")</f>
      </c>
      <c r="AO273" s="36"/>
      <c r="AP273" s="36"/>
      <c r="AQ273" s="36"/>
      <c r="AR273" s="36"/>
      <c r="AS273" s="36"/>
      <c r="AT273" s="36"/>
      <c r="AU273" s="37">
        <f>IF(AR273&lt;&gt;0,AQ273/AR273,"")</f>
      </c>
      <c r="AV273" s="38"/>
      <c r="AW273" s="38"/>
      <c r="AX273" s="39"/>
      <c r="AY273" s="40"/>
      <c r="AZ273" s="40"/>
      <c r="BA273" s="40"/>
      <c r="BB273" s="39">
        <f>IF(AY273&lt;&gt;0,AX273/AY273,"")</f>
      </c>
      <c r="BC273" s="41"/>
      <c r="BD273" s="41"/>
      <c r="BI273" s="41"/>
      <c r="BN273" s="41"/>
      <c r="BO273" s="43"/>
      <c r="BP273" s="43"/>
      <c r="BQ273" s="43"/>
      <c r="BR273" s="44"/>
      <c r="BS273" s="41"/>
      <c r="BT273" s="45"/>
      <c r="BU273" s="45"/>
      <c r="BV273" s="45"/>
      <c r="BW273" s="45"/>
      <c r="BX273" s="41"/>
      <c r="BY273" s="46"/>
      <c r="BZ273" s="46"/>
      <c r="CA273" s="46"/>
      <c r="CB273" s="19"/>
      <c r="CC273" s="41"/>
      <c r="CD273" s="18"/>
      <c r="CE273" s="47"/>
      <c r="CF273" s="41"/>
      <c r="CJ273" s="41"/>
      <c r="CK273" s="41"/>
      <c r="CL273" s="41"/>
      <c r="CQ273" s="41"/>
      <c r="CV273" s="41"/>
      <c r="CW273" s="43"/>
      <c r="CX273" s="43"/>
      <c r="CY273" s="43"/>
      <c r="CZ273" s="44"/>
      <c r="DA273" s="41"/>
      <c r="DB273" s="45"/>
      <c r="DC273" s="45"/>
      <c r="DD273" s="45"/>
      <c r="DE273" s="45"/>
      <c r="DF273" s="41"/>
      <c r="DG273" s="46"/>
      <c r="DH273" s="46"/>
      <c r="DI273" s="46"/>
      <c r="DJ273" s="19"/>
      <c r="DK273" s="41"/>
      <c r="DL273" s="18"/>
      <c r="DM273" s="47"/>
      <c r="DN273" s="41"/>
      <c r="DR273" s="41"/>
      <c r="DS273" s="41"/>
      <c r="DT273" s="41"/>
      <c r="DY273" s="41"/>
      <c r="ED273" s="41"/>
      <c r="EE273" s="43"/>
      <c r="EF273" s="43"/>
      <c r="EG273" s="43"/>
      <c r="EH273" s="44"/>
      <c r="EI273" s="41"/>
      <c r="EJ273" s="45"/>
      <c r="EK273" s="45"/>
      <c r="EL273" s="45"/>
      <c r="EM273" s="45"/>
      <c r="EN273" s="41"/>
      <c r="EO273" s="46"/>
      <c r="EP273" s="46"/>
      <c r="EQ273" s="46"/>
      <c r="ER273" s="19"/>
      <c r="ES273" s="41"/>
      <c r="ET273" s="18"/>
      <c r="EU273" s="47"/>
      <c r="EV273" s="41"/>
      <c r="EZ273" s="41"/>
      <c r="FA273" s="41"/>
      <c r="FB273" s="41"/>
      <c r="FG273" s="41"/>
      <c r="FL273" s="41"/>
      <c r="FM273" s="43"/>
      <c r="FN273" s="43"/>
      <c r="FO273" s="43"/>
      <c r="FP273" s="44"/>
      <c r="FQ273" s="41"/>
      <c r="FR273" s="45"/>
      <c r="FS273" s="45"/>
      <c r="FT273" s="45"/>
      <c r="FU273" s="45"/>
      <c r="FV273" s="41"/>
      <c r="FW273" s="46"/>
      <c r="FX273" s="46"/>
      <c r="FY273" s="46"/>
      <c r="FZ273" s="19"/>
      <c r="GA273" s="41"/>
      <c r="GB273" s="18"/>
      <c r="GC273" s="47"/>
      <c r="GD273" s="41"/>
      <c r="GH273" s="41"/>
      <c r="GI273" s="41"/>
      <c r="GJ273" s="41"/>
      <c r="GO273" s="41"/>
      <c r="GT273" s="41"/>
      <c r="GU273" s="43"/>
      <c r="GV273" s="43"/>
      <c r="GW273" s="43"/>
      <c r="GX273" s="44"/>
      <c r="GY273" s="41"/>
      <c r="GZ273" s="45"/>
      <c r="HA273" s="45"/>
      <c r="HB273" s="45"/>
      <c r="HC273" s="45"/>
      <c r="HD273" s="41"/>
      <c r="HE273" s="46"/>
      <c r="HF273" s="46"/>
      <c r="HG273" s="46"/>
      <c r="HH273" s="19"/>
      <c r="HI273" s="41"/>
      <c r="HJ273" s="18"/>
      <c r="HK273" s="47"/>
      <c r="HL273" s="41"/>
      <c r="HP273" s="41"/>
      <c r="HQ273" s="41"/>
      <c r="HR273" s="41"/>
      <c r="HW273" s="41"/>
      <c r="IB273" s="41"/>
      <c r="IC273" s="43"/>
      <c r="ID273" s="43"/>
      <c r="IE273" s="43"/>
      <c r="IF273" s="44"/>
      <c r="IG273" s="41"/>
      <c r="IH273" s="45"/>
      <c r="II273" s="45"/>
      <c r="IJ273" s="45"/>
      <c r="IK273" s="45"/>
      <c r="IL273" s="41"/>
      <c r="IM273" s="46"/>
      <c r="IN273" s="46"/>
      <c r="IO273" s="46"/>
      <c r="IP273" s="19"/>
      <c r="IQ273" s="41"/>
      <c r="IR273" s="18"/>
      <c r="IS273" s="47"/>
      <c r="IT273" s="41"/>
    </row>
    <row r="274" spans="1:254" s="42" customFormat="1" ht="12.75">
      <c r="A274" s="20" t="s">
        <v>794</v>
      </c>
      <c r="B274" s="20"/>
      <c r="C274" s="21"/>
      <c r="D274" s="22">
        <f>IF(MOD(SUM($M274+$T274+$AA274+$AH274+$AO274+$AV274),1)&gt;=0.6,INT(SUM($M274+$T274+$AA274+$AH274+$AO274+$AV274))+1+MOD(SUM($M274+$T274+$AA274+$AH274+$AO274+$AV274),1)-0.6,SUM($M274+$T274+$AA274+$AH274+$AO274+$AV274))</f>
        <v>16</v>
      </c>
      <c r="E274" s="23">
        <f>$N274+$U274+$AB274+$AI274+$AP274+$AW274</f>
        <v>3</v>
      </c>
      <c r="F274" s="24">
        <f>$O274+$V274+$AC274+$AJ274+$AQ274+$AX274</f>
        <v>52</v>
      </c>
      <c r="G274" s="23">
        <f>$P274+$W274+$AD274+$AK274+$AR274+$AY274</f>
        <v>3</v>
      </c>
      <c r="H274" s="23">
        <f>$Q274+X274+AE274+AL274+AS274+AZ274</f>
        <v>0</v>
      </c>
      <c r="I274" s="25" t="s">
        <v>795</v>
      </c>
      <c r="J274" s="22">
        <f>IF(G274&lt;&gt;0,F274/G274,"")</f>
        <v>17.333333333333332</v>
      </c>
      <c r="K274" s="22">
        <f>IF(D274&lt;&gt;0,F274/D274,"")</f>
        <v>3.25</v>
      </c>
      <c r="L274" s="22">
        <f>IF(G274&lt;&gt;0,(INT(D274)*6+(10*(D274-INT(D274))))/G274,"")</f>
        <v>32</v>
      </c>
      <c r="M274" s="26"/>
      <c r="N274" s="26"/>
      <c r="O274" s="26"/>
      <c r="P274" s="26"/>
      <c r="Q274" s="26"/>
      <c r="R274" s="26"/>
      <c r="S274" s="28">
        <f>IF(P274&lt;&gt;0,O274/P274,"")</f>
      </c>
      <c r="T274" s="29"/>
      <c r="U274" s="29"/>
      <c r="V274" s="29"/>
      <c r="W274" s="29"/>
      <c r="X274" s="29"/>
      <c r="Y274" s="30"/>
      <c r="Z274" s="31">
        <f>IF(W274&lt;&gt;0,V274/W274,"")</f>
      </c>
      <c r="AA274" s="32"/>
      <c r="AB274" s="32"/>
      <c r="AC274" s="32"/>
      <c r="AD274" s="33"/>
      <c r="AE274" s="33"/>
      <c r="AF274" s="33"/>
      <c r="AG274" s="28">
        <f>IF(AD274&lt;&gt;0,AC274/AD274,"")</f>
      </c>
      <c r="AH274" s="34">
        <v>16</v>
      </c>
      <c r="AI274" s="34">
        <v>3</v>
      </c>
      <c r="AJ274" s="34">
        <v>52</v>
      </c>
      <c r="AK274" s="34">
        <v>3</v>
      </c>
      <c r="AL274" s="34"/>
      <c r="AM274" s="34" t="s">
        <v>795</v>
      </c>
      <c r="AN274" s="35">
        <f>IF(AK274&lt;&gt;0,AJ274/AK274,"")</f>
        <v>17.333333333333332</v>
      </c>
      <c r="AO274" s="36"/>
      <c r="AP274" s="36"/>
      <c r="AQ274" s="36"/>
      <c r="AR274" s="36"/>
      <c r="AS274" s="36"/>
      <c r="AT274" s="36"/>
      <c r="AU274" s="37">
        <f>IF(AR274&lt;&gt;0,AQ274/AR274,"")</f>
      </c>
      <c r="AV274" s="38"/>
      <c r="AW274" s="38"/>
      <c r="AX274" s="39"/>
      <c r="AY274" s="40"/>
      <c r="AZ274" s="40"/>
      <c r="BA274" s="40"/>
      <c r="BB274" s="39">
        <f>IF(AY274&lt;&gt;0,AX274/AY274,"")</f>
      </c>
      <c r="BC274" s="41"/>
      <c r="BD274" s="41"/>
      <c r="BI274" s="41"/>
      <c r="BN274" s="41"/>
      <c r="BO274" s="43"/>
      <c r="BP274" s="43"/>
      <c r="BQ274" s="43"/>
      <c r="BR274" s="44"/>
      <c r="BS274" s="41"/>
      <c r="BT274" s="45"/>
      <c r="BU274" s="45"/>
      <c r="BV274" s="45"/>
      <c r="BW274" s="45"/>
      <c r="BX274" s="41"/>
      <c r="BY274" s="46"/>
      <c r="BZ274" s="46"/>
      <c r="CA274" s="46"/>
      <c r="CB274" s="19"/>
      <c r="CC274" s="41"/>
      <c r="CD274" s="18"/>
      <c r="CE274" s="47"/>
      <c r="CF274" s="41"/>
      <c r="CJ274" s="41"/>
      <c r="CK274" s="41"/>
      <c r="CL274" s="41"/>
      <c r="CQ274" s="41"/>
      <c r="CV274" s="41"/>
      <c r="CW274" s="43"/>
      <c r="CX274" s="43"/>
      <c r="CY274" s="43"/>
      <c r="CZ274" s="44"/>
      <c r="DA274" s="41"/>
      <c r="DB274" s="45"/>
      <c r="DC274" s="45"/>
      <c r="DD274" s="45"/>
      <c r="DE274" s="45"/>
      <c r="DF274" s="41"/>
      <c r="DG274" s="46"/>
      <c r="DH274" s="46"/>
      <c r="DI274" s="46"/>
      <c r="DJ274" s="19"/>
      <c r="DK274" s="41"/>
      <c r="DL274" s="18"/>
      <c r="DM274" s="47"/>
      <c r="DN274" s="41"/>
      <c r="DR274" s="41"/>
      <c r="DS274" s="41"/>
      <c r="DT274" s="41"/>
      <c r="DY274" s="41"/>
      <c r="ED274" s="41"/>
      <c r="EE274" s="43"/>
      <c r="EF274" s="43"/>
      <c r="EG274" s="43"/>
      <c r="EH274" s="44"/>
      <c r="EI274" s="41"/>
      <c r="EJ274" s="45"/>
      <c r="EK274" s="45"/>
      <c r="EL274" s="45"/>
      <c r="EM274" s="45"/>
      <c r="EN274" s="41"/>
      <c r="EO274" s="46"/>
      <c r="EP274" s="46"/>
      <c r="EQ274" s="46"/>
      <c r="ER274" s="19"/>
      <c r="ES274" s="41"/>
      <c r="ET274" s="18"/>
      <c r="EU274" s="47"/>
      <c r="EV274" s="41"/>
      <c r="EZ274" s="41"/>
      <c r="FA274" s="41"/>
      <c r="FB274" s="41"/>
      <c r="FG274" s="41"/>
      <c r="FL274" s="41"/>
      <c r="FM274" s="43"/>
      <c r="FN274" s="43"/>
      <c r="FO274" s="43"/>
      <c r="FP274" s="44"/>
      <c r="FQ274" s="41"/>
      <c r="FR274" s="45"/>
      <c r="FS274" s="45"/>
      <c r="FT274" s="45"/>
      <c r="FU274" s="45"/>
      <c r="FV274" s="41"/>
      <c r="FW274" s="46"/>
      <c r="FX274" s="46"/>
      <c r="FY274" s="46"/>
      <c r="FZ274" s="19"/>
      <c r="GA274" s="41"/>
      <c r="GB274" s="18"/>
      <c r="GC274" s="47"/>
      <c r="GD274" s="41"/>
      <c r="GH274" s="41"/>
      <c r="GI274" s="41"/>
      <c r="GJ274" s="41"/>
      <c r="GO274" s="41"/>
      <c r="GT274" s="41"/>
      <c r="GU274" s="43"/>
      <c r="GV274" s="43"/>
      <c r="GW274" s="43"/>
      <c r="GX274" s="44"/>
      <c r="GY274" s="41"/>
      <c r="GZ274" s="45"/>
      <c r="HA274" s="45"/>
      <c r="HB274" s="45"/>
      <c r="HC274" s="45"/>
      <c r="HD274" s="41"/>
      <c r="HE274" s="46"/>
      <c r="HF274" s="46"/>
      <c r="HG274" s="46"/>
      <c r="HH274" s="19"/>
      <c r="HI274" s="41"/>
      <c r="HJ274" s="18"/>
      <c r="HK274" s="47"/>
      <c r="HL274" s="41"/>
      <c r="HP274" s="41"/>
      <c r="HQ274" s="41"/>
      <c r="HR274" s="41"/>
      <c r="HW274" s="41"/>
      <c r="IB274" s="41"/>
      <c r="IC274" s="43"/>
      <c r="ID274" s="43"/>
      <c r="IE274" s="43"/>
      <c r="IF274" s="44"/>
      <c r="IG274" s="41"/>
      <c r="IH274" s="45"/>
      <c r="II274" s="45"/>
      <c r="IJ274" s="45"/>
      <c r="IK274" s="45"/>
      <c r="IL274" s="41"/>
      <c r="IM274" s="46"/>
      <c r="IN274" s="46"/>
      <c r="IO274" s="46"/>
      <c r="IP274" s="19"/>
      <c r="IQ274" s="41"/>
      <c r="IR274" s="18"/>
      <c r="IS274" s="47"/>
      <c r="IT274" s="41"/>
    </row>
    <row r="275" spans="1:254" s="42" customFormat="1" ht="12.75">
      <c r="A275" s="20" t="s">
        <v>796</v>
      </c>
      <c r="B275" s="20"/>
      <c r="C275" s="21"/>
      <c r="D275" s="22">
        <f>IF(MOD(SUM($M275+$T275+$AA275+$AH275+$AO275+$AV275),1)&gt;=0.6,INT(SUM($M275+$T275+$AA275+$AH275+$AO275+$AV275))+1+MOD(SUM($M275+$T275+$AA275+$AH275+$AO275+$AV275),1)-0.6,SUM($M275+$T275+$AA275+$AH275+$AO275+$AV275))</f>
        <v>66.2</v>
      </c>
      <c r="E275" s="23">
        <f>$N275+$U275+$AB275+$AI275+$AP275+$AW275</f>
        <v>9</v>
      </c>
      <c r="F275" s="24">
        <f>$O275+$V275+$AC275+$AJ275+$AQ275+$AX275</f>
        <v>233</v>
      </c>
      <c r="G275" s="23">
        <f>$P275+$W275+$AD275+$AK275+$AR275+$AY275</f>
        <v>14</v>
      </c>
      <c r="H275" s="23">
        <f>$Q275+X275+AE275+AL275+AS275+AZ275</f>
        <v>1</v>
      </c>
      <c r="I275" s="25" t="s">
        <v>797</v>
      </c>
      <c r="J275" s="22">
        <f>IF(G275&lt;&gt;0,F275/G275,"")</f>
        <v>16.642857142857142</v>
      </c>
      <c r="K275" s="22">
        <f>IF(D275&lt;&gt;0,F275/D275,"")</f>
        <v>3.519637462235649</v>
      </c>
      <c r="L275" s="22">
        <f>IF(G275&lt;&gt;0,(INT(D275)*6+(10*(D275-INT(D275))))/G275,"")</f>
        <v>28.428571428571427</v>
      </c>
      <c r="M275" s="26"/>
      <c r="N275" s="26"/>
      <c r="O275" s="26"/>
      <c r="P275" s="26"/>
      <c r="Q275" s="26"/>
      <c r="R275" s="26"/>
      <c r="S275" s="28">
        <f>IF(P275&lt;&gt;0,O275/P275,"")</f>
      </c>
      <c r="T275" s="29"/>
      <c r="U275" s="29"/>
      <c r="V275" s="29"/>
      <c r="W275" s="29"/>
      <c r="X275" s="29"/>
      <c r="Y275" s="30"/>
      <c r="Z275" s="31">
        <f>IF(W275&lt;&gt;0,V275/W275,"")</f>
      </c>
      <c r="AA275" s="32">
        <f>20+7.2</f>
        <v>27.2</v>
      </c>
      <c r="AB275" s="32">
        <f>3+1</f>
        <v>4</v>
      </c>
      <c r="AC275" s="32">
        <v>95</v>
      </c>
      <c r="AD275" s="33">
        <f>3+1</f>
        <v>4</v>
      </c>
      <c r="AE275" s="33"/>
      <c r="AF275" s="33" t="s">
        <v>798</v>
      </c>
      <c r="AG275" s="28">
        <f>IF(AD275&lt;&gt;0,AC275/AD275,"")</f>
        <v>23.75</v>
      </c>
      <c r="AH275" s="34">
        <f>18+21</f>
        <v>39</v>
      </c>
      <c r="AI275" s="34">
        <f>1+4</f>
        <v>5</v>
      </c>
      <c r="AJ275" s="34">
        <f>82+56</f>
        <v>138</v>
      </c>
      <c r="AK275" s="34">
        <f>2+8</f>
        <v>10</v>
      </c>
      <c r="AL275" s="34">
        <v>1</v>
      </c>
      <c r="AM275" s="34" t="s">
        <v>797</v>
      </c>
      <c r="AN275" s="35">
        <f>IF(AK275&lt;&gt;0,AJ275/AK275,"")</f>
        <v>13.8</v>
      </c>
      <c r="AO275" s="36"/>
      <c r="AP275" s="36"/>
      <c r="AQ275" s="36"/>
      <c r="AR275" s="36"/>
      <c r="AS275" s="36"/>
      <c r="AT275" s="36"/>
      <c r="AU275" s="37">
        <f>IF(AR275&lt;&gt;0,AQ275/AR275,"")</f>
      </c>
      <c r="AV275" s="38"/>
      <c r="AW275" s="38"/>
      <c r="AX275" s="39"/>
      <c r="AY275" s="40"/>
      <c r="AZ275" s="40"/>
      <c r="BA275" s="40"/>
      <c r="BB275" s="39">
        <f>IF(AY275&lt;&gt;0,AX275/AY275,"")</f>
      </c>
      <c r="BC275" s="41"/>
      <c r="BD275" s="41"/>
      <c r="BI275" s="41"/>
      <c r="BN275" s="41"/>
      <c r="BO275" s="43"/>
      <c r="BP275" s="43"/>
      <c r="BQ275" s="43"/>
      <c r="BR275" s="44"/>
      <c r="BS275" s="41"/>
      <c r="BT275" s="45"/>
      <c r="BU275" s="45"/>
      <c r="BV275" s="45"/>
      <c r="BW275" s="45"/>
      <c r="BX275" s="41"/>
      <c r="BY275" s="46"/>
      <c r="BZ275" s="46"/>
      <c r="CA275" s="46"/>
      <c r="CB275" s="19"/>
      <c r="CC275" s="41"/>
      <c r="CD275" s="18"/>
      <c r="CE275" s="47"/>
      <c r="CF275" s="41"/>
      <c r="CJ275" s="41"/>
      <c r="CK275" s="41"/>
      <c r="CL275" s="41"/>
      <c r="CQ275" s="41"/>
      <c r="CV275" s="41"/>
      <c r="CW275" s="43"/>
      <c r="CX275" s="43"/>
      <c r="CY275" s="43"/>
      <c r="CZ275" s="44"/>
      <c r="DA275" s="41"/>
      <c r="DB275" s="45"/>
      <c r="DC275" s="45"/>
      <c r="DD275" s="45"/>
      <c r="DE275" s="45"/>
      <c r="DF275" s="41"/>
      <c r="DG275" s="46"/>
      <c r="DH275" s="46"/>
      <c r="DI275" s="46"/>
      <c r="DJ275" s="19"/>
      <c r="DK275" s="41"/>
      <c r="DL275" s="18"/>
      <c r="DM275" s="47"/>
      <c r="DN275" s="41"/>
      <c r="DR275" s="41"/>
      <c r="DS275" s="41"/>
      <c r="DT275" s="41"/>
      <c r="DY275" s="41"/>
      <c r="ED275" s="41"/>
      <c r="EE275" s="43"/>
      <c r="EF275" s="43"/>
      <c r="EG275" s="43"/>
      <c r="EH275" s="44"/>
      <c r="EI275" s="41"/>
      <c r="EJ275" s="45"/>
      <c r="EK275" s="45"/>
      <c r="EL275" s="45"/>
      <c r="EM275" s="45"/>
      <c r="EN275" s="41"/>
      <c r="EO275" s="46"/>
      <c r="EP275" s="46"/>
      <c r="EQ275" s="46"/>
      <c r="ER275" s="19"/>
      <c r="ES275" s="41"/>
      <c r="ET275" s="18"/>
      <c r="EU275" s="47"/>
      <c r="EV275" s="41"/>
      <c r="EZ275" s="41"/>
      <c r="FA275" s="41"/>
      <c r="FB275" s="41"/>
      <c r="FG275" s="41"/>
      <c r="FL275" s="41"/>
      <c r="FM275" s="43"/>
      <c r="FN275" s="43"/>
      <c r="FO275" s="43"/>
      <c r="FP275" s="44"/>
      <c r="FQ275" s="41"/>
      <c r="FR275" s="45"/>
      <c r="FS275" s="45"/>
      <c r="FT275" s="45"/>
      <c r="FU275" s="45"/>
      <c r="FV275" s="41"/>
      <c r="FW275" s="46"/>
      <c r="FX275" s="46"/>
      <c r="FY275" s="46"/>
      <c r="FZ275" s="19"/>
      <c r="GA275" s="41"/>
      <c r="GB275" s="18"/>
      <c r="GC275" s="47"/>
      <c r="GD275" s="41"/>
      <c r="GH275" s="41"/>
      <c r="GI275" s="41"/>
      <c r="GJ275" s="41"/>
      <c r="GO275" s="41"/>
      <c r="GT275" s="41"/>
      <c r="GU275" s="43"/>
      <c r="GV275" s="43"/>
      <c r="GW275" s="43"/>
      <c r="GX275" s="44"/>
      <c r="GY275" s="41"/>
      <c r="GZ275" s="45"/>
      <c r="HA275" s="45"/>
      <c r="HB275" s="45"/>
      <c r="HC275" s="45"/>
      <c r="HD275" s="41"/>
      <c r="HE275" s="46"/>
      <c r="HF275" s="46"/>
      <c r="HG275" s="46"/>
      <c r="HH275" s="19"/>
      <c r="HI275" s="41"/>
      <c r="HJ275" s="18"/>
      <c r="HK275" s="47"/>
      <c r="HL275" s="41"/>
      <c r="HP275" s="41"/>
      <c r="HQ275" s="41"/>
      <c r="HR275" s="41"/>
      <c r="HW275" s="41"/>
      <c r="IB275" s="41"/>
      <c r="IC275" s="43"/>
      <c r="ID275" s="43"/>
      <c r="IE275" s="43"/>
      <c r="IF275" s="44"/>
      <c r="IG275" s="41"/>
      <c r="IH275" s="45"/>
      <c r="II275" s="45"/>
      <c r="IJ275" s="45"/>
      <c r="IK275" s="45"/>
      <c r="IL275" s="41"/>
      <c r="IM275" s="46"/>
      <c r="IN275" s="46"/>
      <c r="IO275" s="46"/>
      <c r="IP275" s="19"/>
      <c r="IQ275" s="41"/>
      <c r="IR275" s="18"/>
      <c r="IS275" s="47"/>
      <c r="IT275" s="41"/>
    </row>
    <row r="276" spans="1:254" s="42" customFormat="1" ht="12.75">
      <c r="A276" s="20" t="s">
        <v>799</v>
      </c>
      <c r="B276" s="20"/>
      <c r="C276" s="21"/>
      <c r="D276" s="22">
        <f>IF(MOD(SUM($M276+$T276+$AA276+$AH276+$AO276+$AV276),1)&gt;=0.6,INT(SUM($M276+$T276+$AA276+$AH276+$AO276+$AV276))+1+MOD(SUM($M276+$T276+$AA276+$AH276+$AO276+$AV276),1)-0.6,SUM($M276+$T276+$AA276+$AH276+$AO276+$AV276))</f>
        <v>15.2</v>
      </c>
      <c r="E276" s="23">
        <f>$N276+$U276+$AB276+$AI276+$AP276+$AW276</f>
        <v>0</v>
      </c>
      <c r="F276" s="24">
        <f>$O276+$V276+$AC276+$AJ276+$AQ276+$AX276</f>
        <v>74</v>
      </c>
      <c r="G276" s="23">
        <f>$P276+$W276+$AD276+$AK276+$AR276+$AY276</f>
        <v>3</v>
      </c>
      <c r="H276" s="23">
        <f>$Q276+X276+AE276+AL276+AS276+AZ276</f>
        <v>0</v>
      </c>
      <c r="I276" s="25" t="s">
        <v>800</v>
      </c>
      <c r="J276" s="22">
        <f>IF(G276&lt;&gt;0,F276/G276,"")</f>
        <v>24.666666666666668</v>
      </c>
      <c r="K276" s="22">
        <f>IF(D276&lt;&gt;0,F276/D276,"")</f>
        <v>4.868421052631579</v>
      </c>
      <c r="L276" s="22">
        <f>IF(G276&lt;&gt;0,(INT(D276)*6+(10*(D276-INT(D276))))/G276,"")</f>
        <v>30.666666666666668</v>
      </c>
      <c r="M276" s="26"/>
      <c r="N276" s="26"/>
      <c r="O276" s="26"/>
      <c r="P276" s="26"/>
      <c r="Q276" s="26"/>
      <c r="R276" s="26"/>
      <c r="S276" s="28">
        <f>IF(P276&lt;&gt;0,O276/P276,"")</f>
      </c>
      <c r="T276" s="29">
        <v>15.2</v>
      </c>
      <c r="U276" s="29">
        <v>0</v>
      </c>
      <c r="V276" s="29">
        <v>74</v>
      </c>
      <c r="W276" s="29">
        <v>3</v>
      </c>
      <c r="X276" s="29"/>
      <c r="Y276" s="30" t="s">
        <v>800</v>
      </c>
      <c r="Z276" s="31">
        <f>IF(W276&lt;&gt;0,V276/W276,"")</f>
        <v>24.666666666666668</v>
      </c>
      <c r="AA276" s="32"/>
      <c r="AB276" s="32"/>
      <c r="AC276" s="32"/>
      <c r="AD276" s="33"/>
      <c r="AE276" s="33"/>
      <c r="AF276" s="33"/>
      <c r="AG276" s="28">
        <f>IF(AD276&lt;&gt;0,AC276/AD276,"")</f>
      </c>
      <c r="AH276" s="34"/>
      <c r="AI276" s="34"/>
      <c r="AJ276" s="34"/>
      <c r="AK276" s="34"/>
      <c r="AL276" s="34"/>
      <c r="AM276" s="34"/>
      <c r="AN276" s="35">
        <f>IF(AK276&lt;&gt;0,AJ276/AK276,"")</f>
      </c>
      <c r="AO276" s="36"/>
      <c r="AP276" s="36"/>
      <c r="AQ276" s="36"/>
      <c r="AR276" s="36"/>
      <c r="AS276" s="36"/>
      <c r="AT276" s="36"/>
      <c r="AU276" s="37">
        <f>IF(AR276&lt;&gt;0,AQ276/AR276,"")</f>
      </c>
      <c r="AV276" s="38"/>
      <c r="AW276" s="38"/>
      <c r="AX276" s="39"/>
      <c r="AY276" s="40"/>
      <c r="AZ276" s="40"/>
      <c r="BA276" s="40"/>
      <c r="BB276" s="39">
        <f>IF(AY276&lt;&gt;0,AX276/AY276,"")</f>
      </c>
      <c r="BC276" s="41"/>
      <c r="BD276" s="41"/>
      <c r="BI276" s="41"/>
      <c r="BN276" s="41"/>
      <c r="BO276" s="43"/>
      <c r="BP276" s="43"/>
      <c r="BQ276" s="43"/>
      <c r="BR276" s="44"/>
      <c r="BS276" s="41"/>
      <c r="BT276" s="45"/>
      <c r="BU276" s="45"/>
      <c r="BV276" s="45"/>
      <c r="BW276" s="45"/>
      <c r="BX276" s="41"/>
      <c r="BY276" s="46"/>
      <c r="BZ276" s="46"/>
      <c r="CA276" s="46"/>
      <c r="CB276" s="19"/>
      <c r="CC276" s="41"/>
      <c r="CD276" s="18"/>
      <c r="CE276" s="47"/>
      <c r="CF276" s="41"/>
      <c r="CJ276" s="41"/>
      <c r="CK276" s="41"/>
      <c r="CL276" s="41"/>
      <c r="CQ276" s="41"/>
      <c r="CV276" s="41"/>
      <c r="CW276" s="43"/>
      <c r="CX276" s="43"/>
      <c r="CY276" s="43"/>
      <c r="CZ276" s="44"/>
      <c r="DA276" s="41"/>
      <c r="DB276" s="45"/>
      <c r="DC276" s="45"/>
      <c r="DD276" s="45"/>
      <c r="DE276" s="45"/>
      <c r="DF276" s="41"/>
      <c r="DG276" s="46"/>
      <c r="DH276" s="46"/>
      <c r="DI276" s="46"/>
      <c r="DJ276" s="19"/>
      <c r="DK276" s="41"/>
      <c r="DL276" s="18"/>
      <c r="DM276" s="47"/>
      <c r="DN276" s="41"/>
      <c r="DR276" s="41"/>
      <c r="DS276" s="41"/>
      <c r="DT276" s="41"/>
      <c r="DY276" s="41"/>
      <c r="ED276" s="41"/>
      <c r="EE276" s="43"/>
      <c r="EF276" s="43"/>
      <c r="EG276" s="43"/>
      <c r="EH276" s="44"/>
      <c r="EI276" s="41"/>
      <c r="EJ276" s="45"/>
      <c r="EK276" s="45"/>
      <c r="EL276" s="45"/>
      <c r="EM276" s="45"/>
      <c r="EN276" s="41"/>
      <c r="EO276" s="46"/>
      <c r="EP276" s="46"/>
      <c r="EQ276" s="46"/>
      <c r="ER276" s="19"/>
      <c r="ES276" s="41"/>
      <c r="ET276" s="18"/>
      <c r="EU276" s="47"/>
      <c r="EV276" s="41"/>
      <c r="EZ276" s="41"/>
      <c r="FA276" s="41"/>
      <c r="FB276" s="41"/>
      <c r="FG276" s="41"/>
      <c r="FL276" s="41"/>
      <c r="FM276" s="43"/>
      <c r="FN276" s="43"/>
      <c r="FO276" s="43"/>
      <c r="FP276" s="44"/>
      <c r="FQ276" s="41"/>
      <c r="FR276" s="45"/>
      <c r="FS276" s="45"/>
      <c r="FT276" s="45"/>
      <c r="FU276" s="45"/>
      <c r="FV276" s="41"/>
      <c r="FW276" s="46"/>
      <c r="FX276" s="46"/>
      <c r="FY276" s="46"/>
      <c r="FZ276" s="19"/>
      <c r="GA276" s="41"/>
      <c r="GB276" s="18"/>
      <c r="GC276" s="47"/>
      <c r="GD276" s="41"/>
      <c r="GH276" s="41"/>
      <c r="GI276" s="41"/>
      <c r="GJ276" s="41"/>
      <c r="GO276" s="41"/>
      <c r="GT276" s="41"/>
      <c r="GU276" s="43"/>
      <c r="GV276" s="43"/>
      <c r="GW276" s="43"/>
      <c r="GX276" s="44"/>
      <c r="GY276" s="41"/>
      <c r="GZ276" s="45"/>
      <c r="HA276" s="45"/>
      <c r="HB276" s="45"/>
      <c r="HC276" s="45"/>
      <c r="HD276" s="41"/>
      <c r="HE276" s="46"/>
      <c r="HF276" s="46"/>
      <c r="HG276" s="46"/>
      <c r="HH276" s="19"/>
      <c r="HI276" s="41"/>
      <c r="HJ276" s="18"/>
      <c r="HK276" s="47"/>
      <c r="HL276" s="41"/>
      <c r="HP276" s="41"/>
      <c r="HQ276" s="41"/>
      <c r="HR276" s="41"/>
      <c r="HW276" s="41"/>
      <c r="IB276" s="41"/>
      <c r="IC276" s="43"/>
      <c r="ID276" s="43"/>
      <c r="IE276" s="43"/>
      <c r="IF276" s="44"/>
      <c r="IG276" s="41"/>
      <c r="IH276" s="45"/>
      <c r="II276" s="45"/>
      <c r="IJ276" s="45"/>
      <c r="IK276" s="45"/>
      <c r="IL276" s="41"/>
      <c r="IM276" s="46"/>
      <c r="IN276" s="46"/>
      <c r="IO276" s="46"/>
      <c r="IP276" s="19"/>
      <c r="IQ276" s="41"/>
      <c r="IR276" s="18"/>
      <c r="IS276" s="47"/>
      <c r="IT276" s="41"/>
    </row>
    <row r="277" spans="1:254" s="42" customFormat="1" ht="12.75">
      <c r="A277" s="20" t="s">
        <v>801</v>
      </c>
      <c r="B277" s="20"/>
      <c r="C277" s="63"/>
      <c r="D277" s="22">
        <f>IF(MOD(SUM($M277+$T277+$AA277+$AH277+$AO277+$AV277),1)&gt;=0.6,INT(SUM($M277+$T277+$AA277+$AH277+$AO277+$AV277))+1+MOD(SUM($M277+$T277+$AA277+$AH277+$AO277+$AV277),1)-0.6,SUM($M277+$T277+$AA277+$AH277+$AO277+$AV277))</f>
        <v>31</v>
      </c>
      <c r="E277" s="23">
        <f>$N277+$U277+$AB277+$AI277+$AP277+$AW277</f>
        <v>4</v>
      </c>
      <c r="F277" s="24">
        <f>$O277+$V277+$AC277+$AJ277+$AQ277+$AX277</f>
        <v>131</v>
      </c>
      <c r="G277" s="23">
        <f>$P277+$W277+$AD277+$AK277+$AR277+$AY277</f>
        <v>4</v>
      </c>
      <c r="H277" s="23">
        <f>$Q277+X277+AE277+AL277+AS277+AZ277</f>
        <v>0</v>
      </c>
      <c r="I277" s="25" t="s">
        <v>802</v>
      </c>
      <c r="J277" s="22">
        <f>IF(G277&lt;&gt;0,F277/G277,"")</f>
        <v>32.75</v>
      </c>
      <c r="K277" s="22">
        <f>IF(D277&lt;&gt;0,F277/D277,"")</f>
        <v>4.225806451612903</v>
      </c>
      <c r="L277" s="22">
        <f>IF(G277&lt;&gt;0,(INT(D277)*6+(10*(D277-INT(D277))))/G277,"")</f>
        <v>46.5</v>
      </c>
      <c r="M277" s="26"/>
      <c r="N277" s="26"/>
      <c r="O277" s="26"/>
      <c r="P277" s="26"/>
      <c r="Q277" s="26"/>
      <c r="R277" s="26"/>
      <c r="S277" s="28">
        <f>IF(P277&lt;&gt;0,O277/P277,"")</f>
      </c>
      <c r="T277" s="29"/>
      <c r="U277" s="29"/>
      <c r="V277" s="29"/>
      <c r="W277" s="29"/>
      <c r="X277" s="29"/>
      <c r="Y277" s="29"/>
      <c r="Z277" s="31">
        <f>IF(W277&lt;&gt;0,V277/W277,"")</f>
      </c>
      <c r="AA277" s="26">
        <v>16</v>
      </c>
      <c r="AB277" s="26">
        <v>0</v>
      </c>
      <c r="AC277" s="26">
        <v>83</v>
      </c>
      <c r="AD277" s="26">
        <v>2</v>
      </c>
      <c r="AE277" s="26"/>
      <c r="AF277" s="27" t="s">
        <v>802</v>
      </c>
      <c r="AG277" s="28">
        <f>IF(AD277&lt;&gt;0,AC277/AD277,"")</f>
        <v>41.5</v>
      </c>
      <c r="AH277" s="64"/>
      <c r="AI277" s="64"/>
      <c r="AJ277" s="64"/>
      <c r="AK277" s="64"/>
      <c r="AL277" s="64"/>
      <c r="AM277" s="64"/>
      <c r="AN277" s="35">
        <f>IF(AK277&lt;&gt;0,AJ277/AK277,"")</f>
      </c>
      <c r="AO277" s="36">
        <v>15</v>
      </c>
      <c r="AP277" s="36">
        <v>4</v>
      </c>
      <c r="AQ277" s="36">
        <v>48</v>
      </c>
      <c r="AR277" s="36">
        <v>2</v>
      </c>
      <c r="AS277" s="36"/>
      <c r="AT277" s="48" t="s">
        <v>803</v>
      </c>
      <c r="AU277" s="37">
        <f>IF(AR277&lt;&gt;0,AQ277/AR277,"")</f>
        <v>24</v>
      </c>
      <c r="AV277" s="38"/>
      <c r="AW277" s="38"/>
      <c r="AX277" s="39"/>
      <c r="AY277" s="40"/>
      <c r="AZ277" s="40"/>
      <c r="BA277" s="40"/>
      <c r="BB277" s="39">
        <f>IF(AY277&lt;&gt;0,AX277/AY277,"")</f>
      </c>
      <c r="BC277" s="41"/>
      <c r="BD277" s="41"/>
      <c r="BI277" s="41"/>
      <c r="BN277" s="41"/>
      <c r="BO277" s="43"/>
      <c r="BP277" s="43"/>
      <c r="BQ277" s="43"/>
      <c r="BR277" s="44"/>
      <c r="BS277" s="41"/>
      <c r="BT277" s="45"/>
      <c r="BU277" s="45"/>
      <c r="BV277" s="45"/>
      <c r="BW277" s="45"/>
      <c r="BX277" s="41"/>
      <c r="BY277" s="46"/>
      <c r="BZ277" s="46"/>
      <c r="CA277" s="46"/>
      <c r="CB277" s="19"/>
      <c r="CC277" s="41"/>
      <c r="CD277" s="18"/>
      <c r="CE277" s="47"/>
      <c r="CF277" s="41"/>
      <c r="CJ277" s="41"/>
      <c r="CK277" s="41"/>
      <c r="CL277" s="41"/>
      <c r="CQ277" s="41"/>
      <c r="CV277" s="41"/>
      <c r="CW277" s="43"/>
      <c r="CX277" s="43"/>
      <c r="CY277" s="43"/>
      <c r="CZ277" s="44"/>
      <c r="DA277" s="41"/>
      <c r="DB277" s="45"/>
      <c r="DC277" s="45"/>
      <c r="DD277" s="45"/>
      <c r="DE277" s="45"/>
      <c r="DF277" s="41"/>
      <c r="DG277" s="46"/>
      <c r="DH277" s="46"/>
      <c r="DI277" s="46"/>
      <c r="DJ277" s="19"/>
      <c r="DK277" s="41"/>
      <c r="DL277" s="18"/>
      <c r="DM277" s="47"/>
      <c r="DN277" s="41"/>
      <c r="DR277" s="41"/>
      <c r="DS277" s="41"/>
      <c r="DT277" s="41"/>
      <c r="DY277" s="41"/>
      <c r="ED277" s="41"/>
      <c r="EE277" s="43"/>
      <c r="EF277" s="43"/>
      <c r="EG277" s="43"/>
      <c r="EH277" s="44"/>
      <c r="EI277" s="41"/>
      <c r="EJ277" s="45"/>
      <c r="EK277" s="45"/>
      <c r="EL277" s="45"/>
      <c r="EM277" s="45"/>
      <c r="EN277" s="41"/>
      <c r="EO277" s="46"/>
      <c r="EP277" s="46"/>
      <c r="EQ277" s="46"/>
      <c r="ER277" s="19"/>
      <c r="ES277" s="41"/>
      <c r="ET277" s="18"/>
      <c r="EU277" s="47"/>
      <c r="EV277" s="41"/>
      <c r="EZ277" s="41"/>
      <c r="FA277" s="41"/>
      <c r="FB277" s="41"/>
      <c r="FG277" s="41"/>
      <c r="FL277" s="41"/>
      <c r="FM277" s="43"/>
      <c r="FN277" s="43"/>
      <c r="FO277" s="43"/>
      <c r="FP277" s="44"/>
      <c r="FQ277" s="41"/>
      <c r="FR277" s="45"/>
      <c r="FS277" s="45"/>
      <c r="FT277" s="45"/>
      <c r="FU277" s="45"/>
      <c r="FV277" s="41"/>
      <c r="FW277" s="46"/>
      <c r="FX277" s="46"/>
      <c r="FY277" s="46"/>
      <c r="FZ277" s="19"/>
      <c r="GA277" s="41"/>
      <c r="GB277" s="18"/>
      <c r="GC277" s="47"/>
      <c r="GD277" s="41"/>
      <c r="GH277" s="41"/>
      <c r="GI277" s="41"/>
      <c r="GJ277" s="41"/>
      <c r="GO277" s="41"/>
      <c r="GT277" s="41"/>
      <c r="GU277" s="43"/>
      <c r="GV277" s="43"/>
      <c r="GW277" s="43"/>
      <c r="GX277" s="44"/>
      <c r="GY277" s="41"/>
      <c r="GZ277" s="45"/>
      <c r="HA277" s="45"/>
      <c r="HB277" s="45"/>
      <c r="HC277" s="45"/>
      <c r="HD277" s="41"/>
      <c r="HE277" s="46"/>
      <c r="HF277" s="46"/>
      <c r="HG277" s="46"/>
      <c r="HH277" s="19"/>
      <c r="HI277" s="41"/>
      <c r="HJ277" s="18"/>
      <c r="HK277" s="47"/>
      <c r="HL277" s="41"/>
      <c r="HP277" s="41"/>
      <c r="HQ277" s="41"/>
      <c r="HR277" s="41"/>
      <c r="HW277" s="41"/>
      <c r="IB277" s="41"/>
      <c r="IC277" s="43"/>
      <c r="ID277" s="43"/>
      <c r="IE277" s="43"/>
      <c r="IF277" s="44"/>
      <c r="IG277" s="41"/>
      <c r="IH277" s="45"/>
      <c r="II277" s="45"/>
      <c r="IJ277" s="45"/>
      <c r="IK277" s="45"/>
      <c r="IL277" s="41"/>
      <c r="IM277" s="46"/>
      <c r="IN277" s="46"/>
      <c r="IO277" s="46"/>
      <c r="IP277" s="19"/>
      <c r="IQ277" s="41"/>
      <c r="IR277" s="18"/>
      <c r="IS277" s="47"/>
      <c r="IT277" s="41"/>
    </row>
    <row r="278" spans="1:254" s="42" customFormat="1" ht="12.75">
      <c r="A278" s="20" t="s">
        <v>804</v>
      </c>
      <c r="B278" s="20"/>
      <c r="C278" s="21"/>
      <c r="D278" s="22">
        <f>IF(MOD(SUM($M278+$T278+$AA278+$AH278+$AO278+$AV278),1)&gt;=0.6,INT(SUM($M278+$T278+$AA278+$AH278+$AO278+$AV278))+1+MOD(SUM($M278+$T278+$AA278+$AH278+$AO278+$AV278),1)-0.6,SUM($M278+$T278+$AA278+$AH278+$AO278+$AV278))</f>
        <v>33</v>
      </c>
      <c r="E278" s="23">
        <f>$N278+$U278+$AB278+$AI278+$AP278+$AW278</f>
        <v>4</v>
      </c>
      <c r="F278" s="24">
        <f>$O278+$V278+$AC278+$AJ278+$AQ278+$AX278</f>
        <v>113</v>
      </c>
      <c r="G278" s="23">
        <f>$P278+$W278+$AD278+$AK278+$AR278+$AY278</f>
        <v>4</v>
      </c>
      <c r="H278" s="23">
        <f>$Q278+X278+AE278+AL278+AS278+AZ278</f>
        <v>0</v>
      </c>
      <c r="I278" s="25" t="s">
        <v>805</v>
      </c>
      <c r="J278" s="22">
        <f>IF(G278&lt;&gt;0,F278/G278,"")</f>
        <v>28.25</v>
      </c>
      <c r="K278" s="22">
        <f>IF(D278&lt;&gt;0,F278/D278,"")</f>
        <v>3.4242424242424243</v>
      </c>
      <c r="L278" s="22">
        <f>IF(G278&lt;&gt;0,(INT(D278)*6+(10*(D278-INT(D278))))/G278,"")</f>
        <v>49.5</v>
      </c>
      <c r="M278" s="26"/>
      <c r="N278" s="26"/>
      <c r="O278" s="26"/>
      <c r="P278" s="26"/>
      <c r="Q278" s="26"/>
      <c r="R278" s="26"/>
      <c r="S278" s="28">
        <f>IF(P278&lt;&gt;0,O278/P278,"")</f>
      </c>
      <c r="T278" s="29">
        <v>33</v>
      </c>
      <c r="U278" s="29">
        <v>4</v>
      </c>
      <c r="V278" s="29">
        <v>113</v>
      </c>
      <c r="W278" s="29">
        <v>4</v>
      </c>
      <c r="X278" s="29"/>
      <c r="Y278" s="30" t="s">
        <v>805</v>
      </c>
      <c r="Z278" s="31">
        <f>IF(W278&lt;&gt;0,V278/W278,"")</f>
        <v>28.25</v>
      </c>
      <c r="AA278" s="32"/>
      <c r="AB278" s="32"/>
      <c r="AC278" s="32"/>
      <c r="AD278" s="33"/>
      <c r="AE278" s="33"/>
      <c r="AF278" s="33"/>
      <c r="AG278" s="28">
        <f>IF(AD278&lt;&gt;0,AC278/AD278,"")</f>
      </c>
      <c r="AH278" s="34"/>
      <c r="AI278" s="34"/>
      <c r="AJ278" s="34"/>
      <c r="AK278" s="34"/>
      <c r="AL278" s="34"/>
      <c r="AM278" s="34"/>
      <c r="AN278" s="35">
        <f>IF(AK278&lt;&gt;0,AJ278/AK278,"")</f>
      </c>
      <c r="AO278" s="36"/>
      <c r="AP278" s="36"/>
      <c r="AQ278" s="36"/>
      <c r="AR278" s="36"/>
      <c r="AS278" s="36"/>
      <c r="AT278" s="36"/>
      <c r="AU278" s="37">
        <f>IF(AR278&lt;&gt;0,AQ278/AR278,"")</f>
      </c>
      <c r="AV278" s="38"/>
      <c r="AW278" s="38"/>
      <c r="AX278" s="39"/>
      <c r="AY278" s="40"/>
      <c r="AZ278" s="40"/>
      <c r="BA278" s="40"/>
      <c r="BB278" s="39">
        <f>IF(AY278&lt;&gt;0,AX278/AY278,"")</f>
      </c>
      <c r="BC278" s="41"/>
      <c r="BD278" s="41"/>
      <c r="BI278" s="41"/>
      <c r="BN278" s="41"/>
      <c r="BO278" s="43"/>
      <c r="BP278" s="43"/>
      <c r="BQ278" s="43"/>
      <c r="BR278" s="44"/>
      <c r="BS278" s="41"/>
      <c r="BT278" s="45"/>
      <c r="BU278" s="45"/>
      <c r="BV278" s="45"/>
      <c r="BW278" s="45"/>
      <c r="BX278" s="41"/>
      <c r="BY278" s="46"/>
      <c r="BZ278" s="46"/>
      <c r="CA278" s="46"/>
      <c r="CB278" s="19"/>
      <c r="CC278" s="41"/>
      <c r="CD278" s="18"/>
      <c r="CE278" s="47"/>
      <c r="CF278" s="41"/>
      <c r="CJ278" s="41"/>
      <c r="CK278" s="41"/>
      <c r="CL278" s="41"/>
      <c r="CQ278" s="41"/>
      <c r="CV278" s="41"/>
      <c r="CW278" s="43"/>
      <c r="CX278" s="43"/>
      <c r="CY278" s="43"/>
      <c r="CZ278" s="44"/>
      <c r="DA278" s="41"/>
      <c r="DB278" s="45"/>
      <c r="DC278" s="45"/>
      <c r="DD278" s="45"/>
      <c r="DE278" s="45"/>
      <c r="DF278" s="41"/>
      <c r="DG278" s="46"/>
      <c r="DH278" s="46"/>
      <c r="DI278" s="46"/>
      <c r="DJ278" s="19"/>
      <c r="DK278" s="41"/>
      <c r="DL278" s="18"/>
      <c r="DM278" s="47"/>
      <c r="DN278" s="41"/>
      <c r="DR278" s="41"/>
      <c r="DS278" s="41"/>
      <c r="DT278" s="41"/>
      <c r="DY278" s="41"/>
      <c r="ED278" s="41"/>
      <c r="EE278" s="43"/>
      <c r="EF278" s="43"/>
      <c r="EG278" s="43"/>
      <c r="EH278" s="44"/>
      <c r="EI278" s="41"/>
      <c r="EJ278" s="45"/>
      <c r="EK278" s="45"/>
      <c r="EL278" s="45"/>
      <c r="EM278" s="45"/>
      <c r="EN278" s="41"/>
      <c r="EO278" s="46"/>
      <c r="EP278" s="46"/>
      <c r="EQ278" s="46"/>
      <c r="ER278" s="19"/>
      <c r="ES278" s="41"/>
      <c r="ET278" s="18"/>
      <c r="EU278" s="47"/>
      <c r="EV278" s="41"/>
      <c r="EZ278" s="41"/>
      <c r="FA278" s="41"/>
      <c r="FB278" s="41"/>
      <c r="FG278" s="41"/>
      <c r="FL278" s="41"/>
      <c r="FM278" s="43"/>
      <c r="FN278" s="43"/>
      <c r="FO278" s="43"/>
      <c r="FP278" s="44"/>
      <c r="FQ278" s="41"/>
      <c r="FR278" s="45"/>
      <c r="FS278" s="45"/>
      <c r="FT278" s="45"/>
      <c r="FU278" s="45"/>
      <c r="FV278" s="41"/>
      <c r="FW278" s="46"/>
      <c r="FX278" s="46"/>
      <c r="FY278" s="46"/>
      <c r="FZ278" s="19"/>
      <c r="GA278" s="41"/>
      <c r="GB278" s="18"/>
      <c r="GC278" s="47"/>
      <c r="GD278" s="41"/>
      <c r="GH278" s="41"/>
      <c r="GI278" s="41"/>
      <c r="GJ278" s="41"/>
      <c r="GO278" s="41"/>
      <c r="GT278" s="41"/>
      <c r="GU278" s="43"/>
      <c r="GV278" s="43"/>
      <c r="GW278" s="43"/>
      <c r="GX278" s="44"/>
      <c r="GY278" s="41"/>
      <c r="GZ278" s="45"/>
      <c r="HA278" s="45"/>
      <c r="HB278" s="45"/>
      <c r="HC278" s="45"/>
      <c r="HD278" s="41"/>
      <c r="HE278" s="46"/>
      <c r="HF278" s="46"/>
      <c r="HG278" s="46"/>
      <c r="HH278" s="19"/>
      <c r="HI278" s="41"/>
      <c r="HJ278" s="18"/>
      <c r="HK278" s="47"/>
      <c r="HL278" s="41"/>
      <c r="HP278" s="41"/>
      <c r="HQ278" s="41"/>
      <c r="HR278" s="41"/>
      <c r="HW278" s="41"/>
      <c r="IB278" s="41"/>
      <c r="IC278" s="43"/>
      <c r="ID278" s="43"/>
      <c r="IE278" s="43"/>
      <c r="IF278" s="44"/>
      <c r="IG278" s="41"/>
      <c r="IH278" s="45"/>
      <c r="II278" s="45"/>
      <c r="IJ278" s="45"/>
      <c r="IK278" s="45"/>
      <c r="IL278" s="41"/>
      <c r="IM278" s="46"/>
      <c r="IN278" s="46"/>
      <c r="IO278" s="46"/>
      <c r="IP278" s="19"/>
      <c r="IQ278" s="41"/>
      <c r="IR278" s="18"/>
      <c r="IS278" s="47"/>
      <c r="IT278" s="41"/>
    </row>
    <row r="279" spans="1:254" s="42" customFormat="1" ht="12.75">
      <c r="A279" s="20" t="s">
        <v>806</v>
      </c>
      <c r="B279" s="20"/>
      <c r="C279" s="21"/>
      <c r="D279" s="22">
        <f>IF(MOD(SUM($M279+$T279+$AA279+$AH279+$AO279+$AV279),1)&gt;=0.6,INT(SUM($M279+$T279+$AA279+$AH279+$AO279+$AV279))+1+MOD(SUM($M279+$T279+$AA279+$AH279+$AO279+$AV279),1)-0.6,SUM($M279+$T279+$AA279+$AH279+$AO279+$AV279))</f>
        <v>1.1</v>
      </c>
      <c r="E279" s="23">
        <f>$N279+$U279+$AB279+$AI279+$AP279+$AW279</f>
        <v>0</v>
      </c>
      <c r="F279" s="24">
        <f>$O279+$V279+$AC279+$AJ279+$AQ279+$AX279</f>
        <v>6</v>
      </c>
      <c r="G279" s="23">
        <f>$P279+$W279+$AD279+$AK279+$AR279+$AY279</f>
        <v>0</v>
      </c>
      <c r="H279" s="23">
        <f>$Q279+X279+AE279+AL279+AS279+AZ279</f>
        <v>0</v>
      </c>
      <c r="I279" s="25" t="s">
        <v>807</v>
      </c>
      <c r="J279" s="22">
        <f>IF(G279&lt;&gt;0,F279/G279,"")</f>
      </c>
      <c r="K279" s="22">
        <f>IF(D279&lt;&gt;0,F279/D279,"")</f>
        <v>5.454545454545454</v>
      </c>
      <c r="L279" s="22">
        <f>IF(G279&lt;&gt;0,(INT(D279)*6+(10*(D279-INT(D279))))/G279,"")</f>
      </c>
      <c r="M279" s="26"/>
      <c r="N279" s="26"/>
      <c r="O279" s="26"/>
      <c r="P279" s="26"/>
      <c r="Q279" s="26"/>
      <c r="R279" s="26"/>
      <c r="S279" s="28">
        <f>IF(P279&lt;&gt;0,O279/P279,"")</f>
      </c>
      <c r="T279" s="29"/>
      <c r="U279" s="29"/>
      <c r="V279" s="29"/>
      <c r="W279" s="29"/>
      <c r="X279" s="29"/>
      <c r="Y279" s="30"/>
      <c r="Z279" s="31">
        <f>IF(W279&lt;&gt;0,V279/W279,"")</f>
      </c>
      <c r="AA279" s="32">
        <v>1.1</v>
      </c>
      <c r="AB279" s="32">
        <v>0</v>
      </c>
      <c r="AC279" s="32">
        <v>6</v>
      </c>
      <c r="AD279" s="33">
        <v>0</v>
      </c>
      <c r="AE279" s="33"/>
      <c r="AF279" s="33" t="s">
        <v>807</v>
      </c>
      <c r="AG279" s="28">
        <f>IF(AD279&lt;&gt;0,AC279/AD279,"")</f>
      </c>
      <c r="AH279" s="34"/>
      <c r="AI279" s="34"/>
      <c r="AJ279" s="34"/>
      <c r="AK279" s="34"/>
      <c r="AL279" s="34"/>
      <c r="AM279" s="34"/>
      <c r="AN279" s="35">
        <f>IF(AK279&lt;&gt;0,AJ279/AK279,"")</f>
      </c>
      <c r="AO279" s="36"/>
      <c r="AP279" s="36"/>
      <c r="AQ279" s="36"/>
      <c r="AR279" s="36"/>
      <c r="AS279" s="36"/>
      <c r="AT279" s="36"/>
      <c r="AU279" s="37">
        <f>IF(AR279&lt;&gt;0,AQ279/AR279,"")</f>
      </c>
      <c r="AV279" s="38"/>
      <c r="AW279" s="38"/>
      <c r="AX279" s="39"/>
      <c r="AY279" s="40"/>
      <c r="AZ279" s="40"/>
      <c r="BA279" s="40"/>
      <c r="BB279" s="39">
        <f>IF(AY279&lt;&gt;0,AX279/AY279,"")</f>
      </c>
      <c r="BC279" s="41"/>
      <c r="BD279" s="41"/>
      <c r="BI279" s="41"/>
      <c r="BN279" s="41"/>
      <c r="BO279" s="43"/>
      <c r="BP279" s="43"/>
      <c r="BQ279" s="43"/>
      <c r="BR279" s="44"/>
      <c r="BS279" s="41"/>
      <c r="BT279" s="45"/>
      <c r="BU279" s="45"/>
      <c r="BV279" s="45"/>
      <c r="BW279" s="45"/>
      <c r="BX279" s="41"/>
      <c r="BY279" s="46"/>
      <c r="BZ279" s="46"/>
      <c r="CA279" s="46"/>
      <c r="CB279" s="19"/>
      <c r="CC279" s="41"/>
      <c r="CD279" s="18"/>
      <c r="CE279" s="47"/>
      <c r="CF279" s="41"/>
      <c r="CJ279" s="41"/>
      <c r="CK279" s="41"/>
      <c r="CL279" s="41"/>
      <c r="CQ279" s="41"/>
      <c r="CV279" s="41"/>
      <c r="CW279" s="43"/>
      <c r="CX279" s="43"/>
      <c r="CY279" s="43"/>
      <c r="CZ279" s="44"/>
      <c r="DA279" s="41"/>
      <c r="DB279" s="45"/>
      <c r="DC279" s="45"/>
      <c r="DD279" s="45"/>
      <c r="DE279" s="45"/>
      <c r="DF279" s="41"/>
      <c r="DG279" s="46"/>
      <c r="DH279" s="46"/>
      <c r="DI279" s="46"/>
      <c r="DJ279" s="19"/>
      <c r="DK279" s="41"/>
      <c r="DL279" s="18"/>
      <c r="DM279" s="47"/>
      <c r="DN279" s="41"/>
      <c r="DR279" s="41"/>
      <c r="DS279" s="41"/>
      <c r="DT279" s="41"/>
      <c r="DY279" s="41"/>
      <c r="ED279" s="41"/>
      <c r="EE279" s="43"/>
      <c r="EF279" s="43"/>
      <c r="EG279" s="43"/>
      <c r="EH279" s="44"/>
      <c r="EI279" s="41"/>
      <c r="EJ279" s="45"/>
      <c r="EK279" s="45"/>
      <c r="EL279" s="45"/>
      <c r="EM279" s="45"/>
      <c r="EN279" s="41"/>
      <c r="EO279" s="46"/>
      <c r="EP279" s="46"/>
      <c r="EQ279" s="46"/>
      <c r="ER279" s="19"/>
      <c r="ES279" s="41"/>
      <c r="ET279" s="18"/>
      <c r="EU279" s="47"/>
      <c r="EV279" s="41"/>
      <c r="EZ279" s="41"/>
      <c r="FA279" s="41"/>
      <c r="FB279" s="41"/>
      <c r="FG279" s="41"/>
      <c r="FL279" s="41"/>
      <c r="FM279" s="43"/>
      <c r="FN279" s="43"/>
      <c r="FO279" s="43"/>
      <c r="FP279" s="44"/>
      <c r="FQ279" s="41"/>
      <c r="FR279" s="45"/>
      <c r="FS279" s="45"/>
      <c r="FT279" s="45"/>
      <c r="FU279" s="45"/>
      <c r="FV279" s="41"/>
      <c r="FW279" s="46"/>
      <c r="FX279" s="46"/>
      <c r="FY279" s="46"/>
      <c r="FZ279" s="19"/>
      <c r="GA279" s="41"/>
      <c r="GB279" s="18"/>
      <c r="GC279" s="47"/>
      <c r="GD279" s="41"/>
      <c r="GH279" s="41"/>
      <c r="GI279" s="41"/>
      <c r="GJ279" s="41"/>
      <c r="GO279" s="41"/>
      <c r="GT279" s="41"/>
      <c r="GU279" s="43"/>
      <c r="GV279" s="43"/>
      <c r="GW279" s="43"/>
      <c r="GX279" s="44"/>
      <c r="GY279" s="41"/>
      <c r="GZ279" s="45"/>
      <c r="HA279" s="45"/>
      <c r="HB279" s="45"/>
      <c r="HC279" s="45"/>
      <c r="HD279" s="41"/>
      <c r="HE279" s="46"/>
      <c r="HF279" s="46"/>
      <c r="HG279" s="46"/>
      <c r="HH279" s="19"/>
      <c r="HI279" s="41"/>
      <c r="HJ279" s="18"/>
      <c r="HK279" s="47"/>
      <c r="HL279" s="41"/>
      <c r="HP279" s="41"/>
      <c r="HQ279" s="41"/>
      <c r="HR279" s="41"/>
      <c r="HW279" s="41"/>
      <c r="IB279" s="41"/>
      <c r="IC279" s="43"/>
      <c r="ID279" s="43"/>
      <c r="IE279" s="43"/>
      <c r="IF279" s="44"/>
      <c r="IG279" s="41"/>
      <c r="IH279" s="45"/>
      <c r="II279" s="45"/>
      <c r="IJ279" s="45"/>
      <c r="IK279" s="45"/>
      <c r="IL279" s="41"/>
      <c r="IM279" s="46"/>
      <c r="IN279" s="46"/>
      <c r="IO279" s="46"/>
      <c r="IP279" s="19"/>
      <c r="IQ279" s="41"/>
      <c r="IR279" s="18"/>
      <c r="IS279" s="47"/>
      <c r="IT279" s="41"/>
    </row>
    <row r="280" spans="1:254" s="42" customFormat="1" ht="12.75">
      <c r="A280" s="20" t="s">
        <v>808</v>
      </c>
      <c r="B280" s="20"/>
      <c r="C280" s="21"/>
      <c r="D280" s="22">
        <f>IF(MOD(SUM($M280+$T280+$AA280+$AH280+$AO280+$AV280),1)&gt;=0.6,INT(SUM($M280+$T280+$AA280+$AH280+$AO280+$AV280))+1+MOD(SUM($M280+$T280+$AA280+$AH280+$AO280+$AV280),1)-0.6,SUM($M280+$T280+$AA280+$AH280+$AO280+$AV280))</f>
        <v>50.5</v>
      </c>
      <c r="E280" s="23">
        <f>$N280+$U280+$AB280+$AI280+$AP280+$AW280</f>
        <v>5</v>
      </c>
      <c r="F280" s="24">
        <f>$O280+$V280+$AC280+$AJ280+$AQ280+$AX280</f>
        <v>194</v>
      </c>
      <c r="G280" s="23">
        <f>$P280+$W280+$AD280+$AK280+$AR280+$AY280</f>
        <v>18</v>
      </c>
      <c r="H280" s="23">
        <f>$Q280+X280+AE280+AL280+AS280+AZ280</f>
        <v>1</v>
      </c>
      <c r="I280" s="25" t="s">
        <v>809</v>
      </c>
      <c r="J280" s="22">
        <f>IF(G280&lt;&gt;0,F280/G280,"")</f>
        <v>10.777777777777779</v>
      </c>
      <c r="K280" s="22">
        <f>IF(D280&lt;&gt;0,F280/D280,"")</f>
        <v>3.8415841584158414</v>
      </c>
      <c r="L280" s="22">
        <f>IF(G280&lt;&gt;0,(INT(D280)*6+(10*(D280-INT(D280))))/G280,"")</f>
        <v>16.944444444444443</v>
      </c>
      <c r="M280" s="26"/>
      <c r="N280" s="26"/>
      <c r="O280" s="26"/>
      <c r="P280" s="26"/>
      <c r="Q280" s="26"/>
      <c r="R280" s="26"/>
      <c r="S280" s="28">
        <f>IF(P280&lt;&gt;0,O280/P280,"")</f>
      </c>
      <c r="T280" s="29"/>
      <c r="U280" s="29"/>
      <c r="V280" s="29"/>
      <c r="W280" s="29"/>
      <c r="X280" s="29"/>
      <c r="Y280" s="30"/>
      <c r="Z280" s="31">
        <f>IF(W280&lt;&gt;0,V280/W280,"")</f>
      </c>
      <c r="AA280" s="32">
        <v>38.5</v>
      </c>
      <c r="AB280" s="32">
        <v>3</v>
      </c>
      <c r="AC280" s="32">
        <v>165</v>
      </c>
      <c r="AD280" s="33">
        <v>13</v>
      </c>
      <c r="AE280" s="33"/>
      <c r="AF280" s="33"/>
      <c r="AG280" s="28">
        <f>IF(AD280&lt;&gt;0,AC280/AD280,"")</f>
        <v>12.692307692307692</v>
      </c>
      <c r="AH280" s="34">
        <v>12</v>
      </c>
      <c r="AI280" s="34">
        <v>2</v>
      </c>
      <c r="AJ280" s="34">
        <v>29</v>
      </c>
      <c r="AK280" s="34">
        <v>5</v>
      </c>
      <c r="AL280" s="34">
        <v>1</v>
      </c>
      <c r="AM280" s="34" t="s">
        <v>809</v>
      </c>
      <c r="AN280" s="35">
        <f>IF(AK280&lt;&gt;0,AJ280/AK280,"")</f>
        <v>5.8</v>
      </c>
      <c r="AO280" s="36"/>
      <c r="AP280" s="36"/>
      <c r="AQ280" s="36"/>
      <c r="AR280" s="36"/>
      <c r="AS280" s="36"/>
      <c r="AT280" s="36"/>
      <c r="AU280" s="37">
        <f>IF(AR280&lt;&gt;0,AQ280/AR280,"")</f>
      </c>
      <c r="AV280" s="38"/>
      <c r="AW280" s="38"/>
      <c r="AX280" s="39"/>
      <c r="AY280" s="40"/>
      <c r="AZ280" s="40"/>
      <c r="BA280" s="40"/>
      <c r="BB280" s="39">
        <f>IF(AY280&lt;&gt;0,AX280/AY280,"")</f>
      </c>
      <c r="BC280" s="41"/>
      <c r="BD280" s="41"/>
      <c r="BI280" s="41"/>
      <c r="BN280" s="41"/>
      <c r="BO280" s="43"/>
      <c r="BP280" s="43"/>
      <c r="BQ280" s="43"/>
      <c r="BR280" s="44"/>
      <c r="BS280" s="41"/>
      <c r="BT280" s="45"/>
      <c r="BU280" s="45"/>
      <c r="BV280" s="45"/>
      <c r="BW280" s="45"/>
      <c r="BX280" s="41"/>
      <c r="BY280" s="46"/>
      <c r="BZ280" s="46"/>
      <c r="CA280" s="46"/>
      <c r="CB280" s="19"/>
      <c r="CC280" s="41"/>
      <c r="CD280" s="18"/>
      <c r="CE280" s="47"/>
      <c r="CF280" s="41"/>
      <c r="CJ280" s="41"/>
      <c r="CK280" s="41"/>
      <c r="CL280" s="41"/>
      <c r="CQ280" s="41"/>
      <c r="CV280" s="41"/>
      <c r="CW280" s="43"/>
      <c r="CX280" s="43"/>
      <c r="CY280" s="43"/>
      <c r="CZ280" s="44"/>
      <c r="DA280" s="41"/>
      <c r="DB280" s="45"/>
      <c r="DC280" s="45"/>
      <c r="DD280" s="45"/>
      <c r="DE280" s="45"/>
      <c r="DF280" s="41"/>
      <c r="DG280" s="46"/>
      <c r="DH280" s="46"/>
      <c r="DI280" s="46"/>
      <c r="DJ280" s="19"/>
      <c r="DK280" s="41"/>
      <c r="DL280" s="18"/>
      <c r="DM280" s="47"/>
      <c r="DN280" s="41"/>
      <c r="DR280" s="41"/>
      <c r="DS280" s="41"/>
      <c r="DT280" s="41"/>
      <c r="DY280" s="41"/>
      <c r="ED280" s="41"/>
      <c r="EE280" s="43"/>
      <c r="EF280" s="43"/>
      <c r="EG280" s="43"/>
      <c r="EH280" s="44"/>
      <c r="EI280" s="41"/>
      <c r="EJ280" s="45"/>
      <c r="EK280" s="45"/>
      <c r="EL280" s="45"/>
      <c r="EM280" s="45"/>
      <c r="EN280" s="41"/>
      <c r="EO280" s="46"/>
      <c r="EP280" s="46"/>
      <c r="EQ280" s="46"/>
      <c r="ER280" s="19"/>
      <c r="ES280" s="41"/>
      <c r="ET280" s="18"/>
      <c r="EU280" s="47"/>
      <c r="EV280" s="41"/>
      <c r="EZ280" s="41"/>
      <c r="FA280" s="41"/>
      <c r="FB280" s="41"/>
      <c r="FG280" s="41"/>
      <c r="FL280" s="41"/>
      <c r="FM280" s="43"/>
      <c r="FN280" s="43"/>
      <c r="FO280" s="43"/>
      <c r="FP280" s="44"/>
      <c r="FQ280" s="41"/>
      <c r="FR280" s="45"/>
      <c r="FS280" s="45"/>
      <c r="FT280" s="45"/>
      <c r="FU280" s="45"/>
      <c r="FV280" s="41"/>
      <c r="FW280" s="46"/>
      <c r="FX280" s="46"/>
      <c r="FY280" s="46"/>
      <c r="FZ280" s="19"/>
      <c r="GA280" s="41"/>
      <c r="GB280" s="18"/>
      <c r="GC280" s="47"/>
      <c r="GD280" s="41"/>
      <c r="GH280" s="41"/>
      <c r="GI280" s="41"/>
      <c r="GJ280" s="41"/>
      <c r="GO280" s="41"/>
      <c r="GT280" s="41"/>
      <c r="GU280" s="43"/>
      <c r="GV280" s="43"/>
      <c r="GW280" s="43"/>
      <c r="GX280" s="44"/>
      <c r="GY280" s="41"/>
      <c r="GZ280" s="45"/>
      <c r="HA280" s="45"/>
      <c r="HB280" s="45"/>
      <c r="HC280" s="45"/>
      <c r="HD280" s="41"/>
      <c r="HE280" s="46"/>
      <c r="HF280" s="46"/>
      <c r="HG280" s="46"/>
      <c r="HH280" s="19"/>
      <c r="HI280" s="41"/>
      <c r="HJ280" s="18"/>
      <c r="HK280" s="47"/>
      <c r="HL280" s="41"/>
      <c r="HP280" s="41"/>
      <c r="HQ280" s="41"/>
      <c r="HR280" s="41"/>
      <c r="HW280" s="41"/>
      <c r="IB280" s="41"/>
      <c r="IC280" s="43"/>
      <c r="ID280" s="43"/>
      <c r="IE280" s="43"/>
      <c r="IF280" s="44"/>
      <c r="IG280" s="41"/>
      <c r="IH280" s="45"/>
      <c r="II280" s="45"/>
      <c r="IJ280" s="45"/>
      <c r="IK280" s="45"/>
      <c r="IL280" s="41"/>
      <c r="IM280" s="46"/>
      <c r="IN280" s="46"/>
      <c r="IO280" s="46"/>
      <c r="IP280" s="19"/>
      <c r="IQ280" s="41"/>
      <c r="IR280" s="18"/>
      <c r="IS280" s="47"/>
      <c r="IT280" s="41"/>
    </row>
    <row r="281" spans="1:254" s="42" customFormat="1" ht="12.75">
      <c r="A281" s="20" t="s">
        <v>810</v>
      </c>
      <c r="B281" s="20"/>
      <c r="C281" s="63"/>
      <c r="D281" s="22">
        <f>IF(MOD(SUM($M281+$T281+$AA281+$AH281+$AO281+$AV281),1)&gt;=0.6,INT(SUM($M281+$T281+$AA281+$AH281+$AO281+$AV281))+1+MOD(SUM($M281+$T281+$AA281+$AH281+$AO281+$AV281),1)-0.6,SUM($M281+$T281+$AA281+$AH281+$AO281+$AV281))</f>
        <v>65</v>
      </c>
      <c r="E281" s="23">
        <f>$N281+$U281+$AB281+$AI281+$AP281+$AW281</f>
        <v>4</v>
      </c>
      <c r="F281" s="24">
        <f>$O281+$V281+$AC281+$AJ281+$AQ281+$AX281</f>
        <v>385</v>
      </c>
      <c r="G281" s="23">
        <f>$P281+$W281+$AD281+$AK281+$AR281+$AY281</f>
        <v>9</v>
      </c>
      <c r="H281" s="23">
        <f>$Q281+X281+AE281+AL281+AS281+AZ281</f>
        <v>0</v>
      </c>
      <c r="I281" s="25" t="s">
        <v>762</v>
      </c>
      <c r="J281" s="22">
        <f>IF(G281&lt;&gt;0,F281/G281,"")</f>
        <v>42.77777777777778</v>
      </c>
      <c r="K281" s="22">
        <f>IF(D281&lt;&gt;0,F281/D281,"")</f>
        <v>5.923076923076923</v>
      </c>
      <c r="L281" s="22">
        <f>IF(G281&lt;&gt;0,(INT(D281)*6+(10*(D281-INT(D281))))/G281,"")</f>
        <v>43.333333333333336</v>
      </c>
      <c r="M281" s="26">
        <v>23</v>
      </c>
      <c r="N281" s="26">
        <v>1</v>
      </c>
      <c r="O281" s="26">
        <v>147</v>
      </c>
      <c r="P281" s="26">
        <v>5</v>
      </c>
      <c r="Q281" s="26"/>
      <c r="R281" s="27" t="s">
        <v>811</v>
      </c>
      <c r="S281" s="28">
        <f>IF(P281&lt;&gt;0,O281/P281,"")</f>
        <v>29.4</v>
      </c>
      <c r="T281" s="29">
        <v>18</v>
      </c>
      <c r="U281" s="29">
        <v>3</v>
      </c>
      <c r="V281" s="29">
        <v>98</v>
      </c>
      <c r="W281" s="29">
        <v>1</v>
      </c>
      <c r="X281" s="29"/>
      <c r="Y281" s="30" t="s">
        <v>812</v>
      </c>
      <c r="Z281" s="31">
        <f>IF(W281&lt;&gt;0,V281/W281,"")</f>
        <v>98</v>
      </c>
      <c r="AA281" s="26">
        <v>20</v>
      </c>
      <c r="AB281" s="26">
        <v>0</v>
      </c>
      <c r="AC281" s="26">
        <v>111</v>
      </c>
      <c r="AD281" s="26">
        <v>3</v>
      </c>
      <c r="AE281" s="26"/>
      <c r="AF281" s="27" t="s">
        <v>762</v>
      </c>
      <c r="AG281" s="28">
        <f>IF(AD281&lt;&gt;0,AC281/AD281,"")</f>
        <v>37</v>
      </c>
      <c r="AH281" s="64">
        <v>4</v>
      </c>
      <c r="AI281" s="64">
        <v>0</v>
      </c>
      <c r="AJ281" s="64">
        <v>29</v>
      </c>
      <c r="AK281" s="64">
        <v>0</v>
      </c>
      <c r="AL281" s="64"/>
      <c r="AM281" s="66" t="s">
        <v>475</v>
      </c>
      <c r="AN281" s="35">
        <f>IF(AK281&lt;&gt;0,AJ281/AK281,"")</f>
      </c>
      <c r="AO281" s="36"/>
      <c r="AP281" s="36"/>
      <c r="AQ281" s="36"/>
      <c r="AR281" s="36"/>
      <c r="AS281" s="36"/>
      <c r="AT281" s="36"/>
      <c r="AU281" s="37">
        <f>IF(AR281&lt;&gt;0,AQ281/AR281,"")</f>
      </c>
      <c r="AV281" s="38"/>
      <c r="AW281" s="38"/>
      <c r="AX281" s="39"/>
      <c r="AY281" s="40"/>
      <c r="AZ281" s="40"/>
      <c r="BA281" s="40"/>
      <c r="BB281" s="39">
        <f>IF(AY281&lt;&gt;0,AX281/AY281,"")</f>
      </c>
      <c r="BC281" s="41"/>
      <c r="BD281" s="41"/>
      <c r="BI281" s="41"/>
      <c r="BN281" s="41"/>
      <c r="BO281" s="43"/>
      <c r="BP281" s="43"/>
      <c r="BQ281" s="43"/>
      <c r="BR281" s="44"/>
      <c r="BS281" s="41"/>
      <c r="BT281" s="45"/>
      <c r="BU281" s="45"/>
      <c r="BV281" s="45"/>
      <c r="BW281" s="45"/>
      <c r="BX281" s="41"/>
      <c r="BY281" s="46"/>
      <c r="BZ281" s="46"/>
      <c r="CA281" s="46"/>
      <c r="CB281" s="19"/>
      <c r="CC281" s="41"/>
      <c r="CD281" s="18"/>
      <c r="CE281" s="47"/>
      <c r="CF281" s="41"/>
      <c r="CJ281" s="41"/>
      <c r="CK281" s="41"/>
      <c r="CL281" s="41"/>
      <c r="CQ281" s="41"/>
      <c r="CV281" s="41"/>
      <c r="CW281" s="43"/>
      <c r="CX281" s="43"/>
      <c r="CY281" s="43"/>
      <c r="CZ281" s="44"/>
      <c r="DA281" s="41"/>
      <c r="DB281" s="45"/>
      <c r="DC281" s="45"/>
      <c r="DD281" s="45"/>
      <c r="DE281" s="45"/>
      <c r="DF281" s="41"/>
      <c r="DG281" s="46"/>
      <c r="DH281" s="46"/>
      <c r="DI281" s="46"/>
      <c r="DJ281" s="19"/>
      <c r="DK281" s="41"/>
      <c r="DL281" s="18"/>
      <c r="DM281" s="47"/>
      <c r="DN281" s="41"/>
      <c r="DR281" s="41"/>
      <c r="DS281" s="41"/>
      <c r="DT281" s="41"/>
      <c r="DY281" s="41"/>
      <c r="ED281" s="41"/>
      <c r="EE281" s="43"/>
      <c r="EF281" s="43"/>
      <c r="EG281" s="43"/>
      <c r="EH281" s="44"/>
      <c r="EI281" s="41"/>
      <c r="EJ281" s="45"/>
      <c r="EK281" s="45"/>
      <c r="EL281" s="45"/>
      <c r="EM281" s="45"/>
      <c r="EN281" s="41"/>
      <c r="EO281" s="46"/>
      <c r="EP281" s="46"/>
      <c r="EQ281" s="46"/>
      <c r="ER281" s="19"/>
      <c r="ES281" s="41"/>
      <c r="ET281" s="18"/>
      <c r="EU281" s="47"/>
      <c r="EV281" s="41"/>
      <c r="EZ281" s="41"/>
      <c r="FA281" s="41"/>
      <c r="FB281" s="41"/>
      <c r="FG281" s="41"/>
      <c r="FL281" s="41"/>
      <c r="FM281" s="43"/>
      <c r="FN281" s="43"/>
      <c r="FO281" s="43"/>
      <c r="FP281" s="44"/>
      <c r="FQ281" s="41"/>
      <c r="FR281" s="45"/>
      <c r="FS281" s="45"/>
      <c r="FT281" s="45"/>
      <c r="FU281" s="45"/>
      <c r="FV281" s="41"/>
      <c r="FW281" s="46"/>
      <c r="FX281" s="46"/>
      <c r="FY281" s="46"/>
      <c r="FZ281" s="19"/>
      <c r="GA281" s="41"/>
      <c r="GB281" s="18"/>
      <c r="GC281" s="47"/>
      <c r="GD281" s="41"/>
      <c r="GH281" s="41"/>
      <c r="GI281" s="41"/>
      <c r="GJ281" s="41"/>
      <c r="GO281" s="41"/>
      <c r="GT281" s="41"/>
      <c r="GU281" s="43"/>
      <c r="GV281" s="43"/>
      <c r="GW281" s="43"/>
      <c r="GX281" s="44"/>
      <c r="GY281" s="41"/>
      <c r="GZ281" s="45"/>
      <c r="HA281" s="45"/>
      <c r="HB281" s="45"/>
      <c r="HC281" s="45"/>
      <c r="HD281" s="41"/>
      <c r="HE281" s="46"/>
      <c r="HF281" s="46"/>
      <c r="HG281" s="46"/>
      <c r="HH281" s="19"/>
      <c r="HI281" s="41"/>
      <c r="HJ281" s="18"/>
      <c r="HK281" s="47"/>
      <c r="HL281" s="41"/>
      <c r="HP281" s="41"/>
      <c r="HQ281" s="41"/>
      <c r="HR281" s="41"/>
      <c r="HW281" s="41"/>
      <c r="IB281" s="41"/>
      <c r="IC281" s="43"/>
      <c r="ID281" s="43"/>
      <c r="IE281" s="43"/>
      <c r="IF281" s="44"/>
      <c r="IG281" s="41"/>
      <c r="IH281" s="45"/>
      <c r="II281" s="45"/>
      <c r="IJ281" s="45"/>
      <c r="IK281" s="45"/>
      <c r="IL281" s="41"/>
      <c r="IM281" s="46"/>
      <c r="IN281" s="46"/>
      <c r="IO281" s="46"/>
      <c r="IP281" s="19"/>
      <c r="IQ281" s="41"/>
      <c r="IR281" s="18"/>
      <c r="IS281" s="47"/>
      <c r="IT281" s="41"/>
    </row>
    <row r="282" spans="1:254" s="42" customFormat="1" ht="12.75">
      <c r="A282" s="20" t="s">
        <v>813</v>
      </c>
      <c r="B282" s="20"/>
      <c r="C282" s="21"/>
      <c r="D282" s="22">
        <f>IF(MOD(SUM($M282+$T282+$AA282+$AH282+$AO282+$AV282),1)&gt;=0.6,INT(SUM($M282+$T282+$AA282+$AH282+$AO282+$AV282))+1+MOD(SUM($M282+$T282+$AA282+$AH282+$AO282+$AV282),1)-0.6,SUM($M282+$T282+$AA282+$AH282+$AO282+$AV282))</f>
        <v>6</v>
      </c>
      <c r="E282" s="23">
        <f>$N282+$U282+$AB282+$AI282+$AP282+$AW282</f>
        <v>0</v>
      </c>
      <c r="F282" s="24">
        <f>$O282+$V282+$AC282+$AJ282+$AQ282+$AX282</f>
        <v>50</v>
      </c>
      <c r="G282" s="23">
        <f>$P282+$W282+$AD282+$AK282+$AR282+$AY282</f>
        <v>0</v>
      </c>
      <c r="H282" s="23">
        <f>$Q282+X282+AE282+AL282+AS282+AZ282</f>
        <v>0</v>
      </c>
      <c r="I282" s="25" t="s">
        <v>814</v>
      </c>
      <c r="J282" s="22">
        <f>IF(G282&lt;&gt;0,F282/G282,"")</f>
      </c>
      <c r="K282" s="22">
        <f>IF(D282&lt;&gt;0,F282/D282,"")</f>
        <v>8.333333333333334</v>
      </c>
      <c r="L282" s="22">
        <f>IF(G282&lt;&gt;0,(INT(D282)*6+(10*(D282-INT(D282))))/G282,"")</f>
      </c>
      <c r="M282" s="26"/>
      <c r="N282" s="26"/>
      <c r="O282" s="26"/>
      <c r="P282" s="26"/>
      <c r="Q282" s="26"/>
      <c r="R282" s="26"/>
      <c r="S282" s="28">
        <f>IF(P282&lt;&gt;0,O282/P282,"")</f>
      </c>
      <c r="T282" s="29"/>
      <c r="U282" s="29"/>
      <c r="V282" s="29"/>
      <c r="W282" s="29"/>
      <c r="X282" s="29"/>
      <c r="Y282" s="30"/>
      <c r="Z282" s="31">
        <f>IF(W282&lt;&gt;0,V282/W282,"")</f>
      </c>
      <c r="AA282" s="32"/>
      <c r="AB282" s="32"/>
      <c r="AC282" s="32"/>
      <c r="AD282" s="33"/>
      <c r="AE282" s="33"/>
      <c r="AF282" s="33"/>
      <c r="AG282" s="28">
        <f>IF(AD282&lt;&gt;0,AC282/AD282,"")</f>
      </c>
      <c r="AH282" s="34">
        <v>6</v>
      </c>
      <c r="AI282" s="34">
        <v>0</v>
      </c>
      <c r="AJ282" s="34">
        <v>50</v>
      </c>
      <c r="AK282" s="34">
        <v>0</v>
      </c>
      <c r="AL282" s="34"/>
      <c r="AM282" s="34" t="s">
        <v>814</v>
      </c>
      <c r="AN282" s="35">
        <f>IF(AK282&lt;&gt;0,AJ282/AK282,"")</f>
      </c>
      <c r="AO282" s="36"/>
      <c r="AP282" s="36"/>
      <c r="AQ282" s="36"/>
      <c r="AR282" s="36"/>
      <c r="AS282" s="36"/>
      <c r="AT282" s="36"/>
      <c r="AU282" s="37">
        <f>IF(AR282&lt;&gt;0,AQ282/AR282,"")</f>
      </c>
      <c r="AV282" s="38"/>
      <c r="AW282" s="38"/>
      <c r="AX282" s="39"/>
      <c r="AY282" s="40"/>
      <c r="AZ282" s="40"/>
      <c r="BA282" s="40"/>
      <c r="BB282" s="39">
        <f>IF(AY282&lt;&gt;0,AX282/AY282,"")</f>
      </c>
      <c r="BC282" s="41"/>
      <c r="BD282" s="41"/>
      <c r="BI282" s="41"/>
      <c r="BN282" s="41"/>
      <c r="BO282" s="43"/>
      <c r="BP282" s="43"/>
      <c r="BQ282" s="43"/>
      <c r="BR282" s="44"/>
      <c r="BS282" s="41"/>
      <c r="BT282" s="45"/>
      <c r="BU282" s="45"/>
      <c r="BV282" s="45"/>
      <c r="BW282" s="45"/>
      <c r="BX282" s="41"/>
      <c r="BY282" s="46"/>
      <c r="BZ282" s="46"/>
      <c r="CA282" s="46"/>
      <c r="CB282" s="19"/>
      <c r="CC282" s="41"/>
      <c r="CD282" s="18"/>
      <c r="CE282" s="47"/>
      <c r="CF282" s="41"/>
      <c r="CJ282" s="41"/>
      <c r="CK282" s="41"/>
      <c r="CL282" s="41"/>
      <c r="CQ282" s="41"/>
      <c r="CV282" s="41"/>
      <c r="CW282" s="43"/>
      <c r="CX282" s="43"/>
      <c r="CY282" s="43"/>
      <c r="CZ282" s="44"/>
      <c r="DA282" s="41"/>
      <c r="DB282" s="45"/>
      <c r="DC282" s="45"/>
      <c r="DD282" s="45"/>
      <c r="DE282" s="45"/>
      <c r="DF282" s="41"/>
      <c r="DG282" s="46"/>
      <c r="DH282" s="46"/>
      <c r="DI282" s="46"/>
      <c r="DJ282" s="19"/>
      <c r="DK282" s="41"/>
      <c r="DL282" s="18"/>
      <c r="DM282" s="47"/>
      <c r="DN282" s="41"/>
      <c r="DR282" s="41"/>
      <c r="DS282" s="41"/>
      <c r="DT282" s="41"/>
      <c r="DY282" s="41"/>
      <c r="ED282" s="41"/>
      <c r="EE282" s="43"/>
      <c r="EF282" s="43"/>
      <c r="EG282" s="43"/>
      <c r="EH282" s="44"/>
      <c r="EI282" s="41"/>
      <c r="EJ282" s="45"/>
      <c r="EK282" s="45"/>
      <c r="EL282" s="45"/>
      <c r="EM282" s="45"/>
      <c r="EN282" s="41"/>
      <c r="EO282" s="46"/>
      <c r="EP282" s="46"/>
      <c r="EQ282" s="46"/>
      <c r="ER282" s="19"/>
      <c r="ES282" s="41"/>
      <c r="ET282" s="18"/>
      <c r="EU282" s="47"/>
      <c r="EV282" s="41"/>
      <c r="EZ282" s="41"/>
      <c r="FA282" s="41"/>
      <c r="FB282" s="41"/>
      <c r="FG282" s="41"/>
      <c r="FL282" s="41"/>
      <c r="FM282" s="43"/>
      <c r="FN282" s="43"/>
      <c r="FO282" s="43"/>
      <c r="FP282" s="44"/>
      <c r="FQ282" s="41"/>
      <c r="FR282" s="45"/>
      <c r="FS282" s="45"/>
      <c r="FT282" s="45"/>
      <c r="FU282" s="45"/>
      <c r="FV282" s="41"/>
      <c r="FW282" s="46"/>
      <c r="FX282" s="46"/>
      <c r="FY282" s="46"/>
      <c r="FZ282" s="19"/>
      <c r="GA282" s="41"/>
      <c r="GB282" s="18"/>
      <c r="GC282" s="47"/>
      <c r="GD282" s="41"/>
      <c r="GH282" s="41"/>
      <c r="GI282" s="41"/>
      <c r="GJ282" s="41"/>
      <c r="GO282" s="41"/>
      <c r="GT282" s="41"/>
      <c r="GU282" s="43"/>
      <c r="GV282" s="43"/>
      <c r="GW282" s="43"/>
      <c r="GX282" s="44"/>
      <c r="GY282" s="41"/>
      <c r="GZ282" s="45"/>
      <c r="HA282" s="45"/>
      <c r="HB282" s="45"/>
      <c r="HC282" s="45"/>
      <c r="HD282" s="41"/>
      <c r="HE282" s="46"/>
      <c r="HF282" s="46"/>
      <c r="HG282" s="46"/>
      <c r="HH282" s="19"/>
      <c r="HI282" s="41"/>
      <c r="HJ282" s="18"/>
      <c r="HK282" s="47"/>
      <c r="HL282" s="41"/>
      <c r="HP282" s="41"/>
      <c r="HQ282" s="41"/>
      <c r="HR282" s="41"/>
      <c r="HW282" s="41"/>
      <c r="IB282" s="41"/>
      <c r="IC282" s="43"/>
      <c r="ID282" s="43"/>
      <c r="IE282" s="43"/>
      <c r="IF282" s="44"/>
      <c r="IG282" s="41"/>
      <c r="IH282" s="45"/>
      <c r="II282" s="45"/>
      <c r="IJ282" s="45"/>
      <c r="IK282" s="45"/>
      <c r="IL282" s="41"/>
      <c r="IM282" s="46"/>
      <c r="IN282" s="46"/>
      <c r="IO282" s="46"/>
      <c r="IP282" s="19"/>
      <c r="IQ282" s="41"/>
      <c r="IR282" s="18"/>
      <c r="IS282" s="47"/>
      <c r="IT282" s="41"/>
    </row>
    <row r="283" spans="1:254" s="42" customFormat="1" ht="12.75">
      <c r="A283" s="20" t="s">
        <v>815</v>
      </c>
      <c r="B283" s="20"/>
      <c r="C283" s="63"/>
      <c r="D283" s="22">
        <f>IF(MOD(SUM($M283+$T283+$AA283+$AH283+$AO283+$AV283),1)&gt;=0.6,INT(SUM($M283+$T283+$AA283+$AH283+$AO283+$AV283))+1+MOD(SUM($M283+$T283+$AA283+$AH283+$AO283+$AV283),1)-0.6,SUM($M283+$T283+$AA283+$AH283+$AO283+$AV283))</f>
        <v>5</v>
      </c>
      <c r="E283" s="23">
        <f>$N283+$U283+$AB283+$AI283+$AP283+$AW283</f>
        <v>0</v>
      </c>
      <c r="F283" s="24">
        <f>$O283+$V283+$AC283+$AJ283+$AQ283+$AX283</f>
        <v>18</v>
      </c>
      <c r="G283" s="23">
        <f>$P283+$W283+$AD283+$AK283+$AR283+$AY283</f>
        <v>2</v>
      </c>
      <c r="H283" s="23">
        <f>$Q283+X283+AE283+AL283+AS283+AZ283</f>
        <v>0</v>
      </c>
      <c r="I283" s="25" t="s">
        <v>816</v>
      </c>
      <c r="J283" s="22">
        <f>IF(G283&lt;&gt;0,F283/G283,"")</f>
        <v>9</v>
      </c>
      <c r="K283" s="22">
        <f>IF(D283&lt;&gt;0,F283/D283,"")</f>
        <v>3.6</v>
      </c>
      <c r="L283" s="22">
        <f>IF(G283&lt;&gt;0,(INT(D283)*6+(10*(D283-INT(D283))))/G283,"")</f>
        <v>15</v>
      </c>
      <c r="M283" s="26"/>
      <c r="N283" s="26"/>
      <c r="O283" s="26"/>
      <c r="P283" s="26"/>
      <c r="Q283" s="26"/>
      <c r="R283" s="26"/>
      <c r="S283" s="28">
        <f>IF(P283&lt;&gt;0,O283/P283,"")</f>
      </c>
      <c r="T283" s="29"/>
      <c r="U283" s="29"/>
      <c r="V283" s="29"/>
      <c r="W283" s="29"/>
      <c r="X283" s="29"/>
      <c r="Y283" s="29"/>
      <c r="Z283" s="31">
        <f>IF(W283&lt;&gt;0,V283/W283,"")</f>
      </c>
      <c r="AA283" s="26"/>
      <c r="AB283" s="26"/>
      <c r="AC283" s="26"/>
      <c r="AD283" s="26"/>
      <c r="AE283" s="26"/>
      <c r="AF283" s="26"/>
      <c r="AG283" s="28">
        <f>IF(AD283&lt;&gt;0,AC283/AD283,"")</f>
      </c>
      <c r="AH283" s="64"/>
      <c r="AI283" s="64"/>
      <c r="AJ283" s="64"/>
      <c r="AK283" s="64"/>
      <c r="AL283" s="64"/>
      <c r="AM283" s="64"/>
      <c r="AN283" s="35">
        <f>IF(AK283&lt;&gt;0,AJ283/AK283,"")</f>
      </c>
      <c r="AO283" s="36">
        <v>5</v>
      </c>
      <c r="AP283" s="36">
        <v>0</v>
      </c>
      <c r="AQ283" s="36">
        <v>18</v>
      </c>
      <c r="AR283" s="36">
        <v>2</v>
      </c>
      <c r="AS283" s="36"/>
      <c r="AT283" s="48" t="s">
        <v>816</v>
      </c>
      <c r="AU283" s="37">
        <f>IF(AR283&lt;&gt;0,AQ283/AR283,"")</f>
        <v>9</v>
      </c>
      <c r="AV283" s="38"/>
      <c r="AW283" s="38"/>
      <c r="AX283" s="39"/>
      <c r="AY283" s="40"/>
      <c r="AZ283" s="40"/>
      <c r="BA283" s="40"/>
      <c r="BB283" s="39">
        <f>IF(AY283&lt;&gt;0,AX283/AY283,"")</f>
      </c>
      <c r="BC283" s="41"/>
      <c r="BD283" s="41"/>
      <c r="BI283" s="41"/>
      <c r="BN283" s="41"/>
      <c r="BO283" s="43"/>
      <c r="BP283" s="43"/>
      <c r="BQ283" s="43"/>
      <c r="BR283" s="44"/>
      <c r="BS283" s="41"/>
      <c r="BT283" s="45"/>
      <c r="BU283" s="45"/>
      <c r="BV283" s="45"/>
      <c r="BW283" s="45"/>
      <c r="BX283" s="41"/>
      <c r="BY283" s="46"/>
      <c r="BZ283" s="46"/>
      <c r="CA283" s="46"/>
      <c r="CB283" s="19"/>
      <c r="CC283" s="41"/>
      <c r="CD283" s="18"/>
      <c r="CE283" s="47"/>
      <c r="CF283" s="41"/>
      <c r="CJ283" s="41"/>
      <c r="CK283" s="41"/>
      <c r="CL283" s="41"/>
      <c r="CQ283" s="41"/>
      <c r="CV283" s="41"/>
      <c r="CW283" s="43"/>
      <c r="CX283" s="43"/>
      <c r="CY283" s="43"/>
      <c r="CZ283" s="44"/>
      <c r="DA283" s="41"/>
      <c r="DB283" s="45"/>
      <c r="DC283" s="45"/>
      <c r="DD283" s="45"/>
      <c r="DE283" s="45"/>
      <c r="DF283" s="41"/>
      <c r="DG283" s="46"/>
      <c r="DH283" s="46"/>
      <c r="DI283" s="46"/>
      <c r="DJ283" s="19"/>
      <c r="DK283" s="41"/>
      <c r="DL283" s="18"/>
      <c r="DM283" s="47"/>
      <c r="DN283" s="41"/>
      <c r="DR283" s="41"/>
      <c r="DS283" s="41"/>
      <c r="DT283" s="41"/>
      <c r="DY283" s="41"/>
      <c r="ED283" s="41"/>
      <c r="EE283" s="43"/>
      <c r="EF283" s="43"/>
      <c r="EG283" s="43"/>
      <c r="EH283" s="44"/>
      <c r="EI283" s="41"/>
      <c r="EJ283" s="45"/>
      <c r="EK283" s="45"/>
      <c r="EL283" s="45"/>
      <c r="EM283" s="45"/>
      <c r="EN283" s="41"/>
      <c r="EO283" s="46"/>
      <c r="EP283" s="46"/>
      <c r="EQ283" s="46"/>
      <c r="ER283" s="19"/>
      <c r="ES283" s="41"/>
      <c r="ET283" s="18"/>
      <c r="EU283" s="47"/>
      <c r="EV283" s="41"/>
      <c r="EZ283" s="41"/>
      <c r="FA283" s="41"/>
      <c r="FB283" s="41"/>
      <c r="FG283" s="41"/>
      <c r="FL283" s="41"/>
      <c r="FM283" s="43"/>
      <c r="FN283" s="43"/>
      <c r="FO283" s="43"/>
      <c r="FP283" s="44"/>
      <c r="FQ283" s="41"/>
      <c r="FR283" s="45"/>
      <c r="FS283" s="45"/>
      <c r="FT283" s="45"/>
      <c r="FU283" s="45"/>
      <c r="FV283" s="41"/>
      <c r="FW283" s="46"/>
      <c r="FX283" s="46"/>
      <c r="FY283" s="46"/>
      <c r="FZ283" s="19"/>
      <c r="GA283" s="41"/>
      <c r="GB283" s="18"/>
      <c r="GC283" s="47"/>
      <c r="GD283" s="41"/>
      <c r="GH283" s="41"/>
      <c r="GI283" s="41"/>
      <c r="GJ283" s="41"/>
      <c r="GO283" s="41"/>
      <c r="GT283" s="41"/>
      <c r="GU283" s="43"/>
      <c r="GV283" s="43"/>
      <c r="GW283" s="43"/>
      <c r="GX283" s="44"/>
      <c r="GY283" s="41"/>
      <c r="GZ283" s="45"/>
      <c r="HA283" s="45"/>
      <c r="HB283" s="45"/>
      <c r="HC283" s="45"/>
      <c r="HD283" s="41"/>
      <c r="HE283" s="46"/>
      <c r="HF283" s="46"/>
      <c r="HG283" s="46"/>
      <c r="HH283" s="19"/>
      <c r="HI283" s="41"/>
      <c r="HJ283" s="18"/>
      <c r="HK283" s="47"/>
      <c r="HL283" s="41"/>
      <c r="HP283" s="41"/>
      <c r="HQ283" s="41"/>
      <c r="HR283" s="41"/>
      <c r="HW283" s="41"/>
      <c r="IB283" s="41"/>
      <c r="IC283" s="43"/>
      <c r="ID283" s="43"/>
      <c r="IE283" s="43"/>
      <c r="IF283" s="44"/>
      <c r="IG283" s="41"/>
      <c r="IH283" s="45"/>
      <c r="II283" s="45"/>
      <c r="IJ283" s="45"/>
      <c r="IK283" s="45"/>
      <c r="IL283" s="41"/>
      <c r="IM283" s="46"/>
      <c r="IN283" s="46"/>
      <c r="IO283" s="46"/>
      <c r="IP283" s="19"/>
      <c r="IQ283" s="41"/>
      <c r="IR283" s="18"/>
      <c r="IS283" s="47"/>
      <c r="IT283" s="41"/>
    </row>
    <row r="284" spans="1:254" s="42" customFormat="1" ht="12.75">
      <c r="A284" s="20" t="s">
        <v>817</v>
      </c>
      <c r="B284" s="20"/>
      <c r="C284" s="21">
        <v>439</v>
      </c>
      <c r="D284" s="22">
        <f>IF(MOD(SUM($M284+$T284+$AA284+$AH284+$AO284+$AV284),1)&gt;=0.6,INT(SUM($M284+$T284+$AA284+$AH284+$AO284+$AV284))+1+MOD(SUM($M284+$T284+$AA284+$AH284+$AO284+$AV284),1)-0.6,SUM($M284+$T284+$AA284+$AH284+$AO284+$AV284))</f>
        <v>4</v>
      </c>
      <c r="E284" s="23">
        <f>$N284+$U284+$AB284+$AI284+$AP284+$AW284</f>
        <v>0</v>
      </c>
      <c r="F284" s="24">
        <f>$O284+$V284+$AC284+$AJ284+$AQ284+$AX284</f>
        <v>16</v>
      </c>
      <c r="G284" s="23">
        <f>$P284+$W284+$AD284+$AK284+$AR284+$AY284</f>
        <v>1</v>
      </c>
      <c r="H284" s="23">
        <f>$Q284+X284+AE284+AL284+AS284+AZ284</f>
        <v>0</v>
      </c>
      <c r="I284" s="25" t="s">
        <v>818</v>
      </c>
      <c r="J284" s="22">
        <f>IF(G284&lt;&gt;0,F284/G284,"")</f>
        <v>16</v>
      </c>
      <c r="K284" s="22">
        <f>IF(D284&lt;&gt;0,F284/D284,"")</f>
        <v>4</v>
      </c>
      <c r="L284" s="22">
        <f>IF(G284&lt;&gt;0,(INT(D284)*6+(10*(D284-INT(D284))))/G284,"")</f>
        <v>24</v>
      </c>
      <c r="M284" s="26"/>
      <c r="N284" s="26"/>
      <c r="O284" s="26"/>
      <c r="P284" s="26"/>
      <c r="Q284" s="26"/>
      <c r="R284" s="26"/>
      <c r="S284" s="28">
        <f>IF(P284&lt;&gt;0,O284/P284,"")</f>
      </c>
      <c r="T284" s="29"/>
      <c r="U284" s="29"/>
      <c r="V284" s="29"/>
      <c r="W284" s="29"/>
      <c r="X284" s="29"/>
      <c r="Y284" s="30"/>
      <c r="Z284" s="31">
        <f>IF(W284&lt;&gt;0,V284/W284,"")</f>
      </c>
      <c r="AA284" s="32"/>
      <c r="AB284" s="32"/>
      <c r="AC284" s="32"/>
      <c r="AD284" s="33"/>
      <c r="AE284" s="33"/>
      <c r="AF284" s="33"/>
      <c r="AG284" s="28">
        <f>IF(AD284&lt;&gt;0,AC284/AD284,"")</f>
      </c>
      <c r="AH284" s="34"/>
      <c r="AI284" s="34"/>
      <c r="AJ284" s="34"/>
      <c r="AK284" s="34"/>
      <c r="AL284" s="34"/>
      <c r="AM284" s="34"/>
      <c r="AN284" s="35">
        <f>IF(AK284&lt;&gt;0,AJ284/AK284,"")</f>
      </c>
      <c r="AO284" s="36">
        <v>4</v>
      </c>
      <c r="AP284" s="36">
        <v>0</v>
      </c>
      <c r="AQ284" s="36">
        <v>16</v>
      </c>
      <c r="AR284" s="36">
        <v>1</v>
      </c>
      <c r="AS284" s="36"/>
      <c r="AT284" s="48" t="s">
        <v>818</v>
      </c>
      <c r="AU284" s="37">
        <f>IF(AR284&lt;&gt;0,AQ284/AR284,"")</f>
        <v>16</v>
      </c>
      <c r="AV284" s="38"/>
      <c r="AW284" s="38"/>
      <c r="AX284" s="39"/>
      <c r="AY284" s="40"/>
      <c r="AZ284" s="40"/>
      <c r="BA284" s="40"/>
      <c r="BB284" s="39">
        <f>IF(AY284&lt;&gt;0,AX284/AY284,"")</f>
      </c>
      <c r="BC284" s="41"/>
      <c r="BD284" s="41"/>
      <c r="BI284" s="41"/>
      <c r="BN284" s="41"/>
      <c r="BO284" s="43"/>
      <c r="BP284" s="43"/>
      <c r="BQ284" s="43"/>
      <c r="BR284" s="44"/>
      <c r="BS284" s="41"/>
      <c r="BT284" s="45"/>
      <c r="BU284" s="45"/>
      <c r="BV284" s="45"/>
      <c r="BW284" s="45"/>
      <c r="BX284" s="41"/>
      <c r="BY284" s="46"/>
      <c r="BZ284" s="46"/>
      <c r="CA284" s="46"/>
      <c r="CB284" s="19"/>
      <c r="CC284" s="41"/>
      <c r="CD284" s="18"/>
      <c r="CE284" s="47"/>
      <c r="CF284" s="41"/>
      <c r="CJ284" s="41"/>
      <c r="CK284" s="41"/>
      <c r="CL284" s="41"/>
      <c r="CQ284" s="41"/>
      <c r="CV284" s="41"/>
      <c r="CW284" s="43"/>
      <c r="CX284" s="43"/>
      <c r="CY284" s="43"/>
      <c r="CZ284" s="44"/>
      <c r="DA284" s="41"/>
      <c r="DB284" s="45"/>
      <c r="DC284" s="45"/>
      <c r="DD284" s="45"/>
      <c r="DE284" s="45"/>
      <c r="DF284" s="41"/>
      <c r="DG284" s="46"/>
      <c r="DH284" s="46"/>
      <c r="DI284" s="46"/>
      <c r="DJ284" s="19"/>
      <c r="DK284" s="41"/>
      <c r="DL284" s="18"/>
      <c r="DM284" s="47"/>
      <c r="DN284" s="41"/>
      <c r="DR284" s="41"/>
      <c r="DS284" s="41"/>
      <c r="DT284" s="41"/>
      <c r="DY284" s="41"/>
      <c r="ED284" s="41"/>
      <c r="EE284" s="43"/>
      <c r="EF284" s="43"/>
      <c r="EG284" s="43"/>
      <c r="EH284" s="44"/>
      <c r="EI284" s="41"/>
      <c r="EJ284" s="45"/>
      <c r="EK284" s="45"/>
      <c r="EL284" s="45"/>
      <c r="EM284" s="45"/>
      <c r="EN284" s="41"/>
      <c r="EO284" s="46"/>
      <c r="EP284" s="46"/>
      <c r="EQ284" s="46"/>
      <c r="ER284" s="19"/>
      <c r="ES284" s="41"/>
      <c r="ET284" s="18"/>
      <c r="EU284" s="47"/>
      <c r="EV284" s="41"/>
      <c r="EZ284" s="41"/>
      <c r="FA284" s="41"/>
      <c r="FB284" s="41"/>
      <c r="FG284" s="41"/>
      <c r="FL284" s="41"/>
      <c r="FM284" s="43"/>
      <c r="FN284" s="43"/>
      <c r="FO284" s="43"/>
      <c r="FP284" s="44"/>
      <c r="FQ284" s="41"/>
      <c r="FR284" s="45"/>
      <c r="FS284" s="45"/>
      <c r="FT284" s="45"/>
      <c r="FU284" s="45"/>
      <c r="FV284" s="41"/>
      <c r="FW284" s="46"/>
      <c r="FX284" s="46"/>
      <c r="FY284" s="46"/>
      <c r="FZ284" s="19"/>
      <c r="GA284" s="41"/>
      <c r="GB284" s="18"/>
      <c r="GC284" s="47"/>
      <c r="GD284" s="41"/>
      <c r="GH284" s="41"/>
      <c r="GI284" s="41"/>
      <c r="GJ284" s="41"/>
      <c r="GO284" s="41"/>
      <c r="GT284" s="41"/>
      <c r="GU284" s="43"/>
      <c r="GV284" s="43"/>
      <c r="GW284" s="43"/>
      <c r="GX284" s="44"/>
      <c r="GY284" s="41"/>
      <c r="GZ284" s="45"/>
      <c r="HA284" s="45"/>
      <c r="HB284" s="45"/>
      <c r="HC284" s="45"/>
      <c r="HD284" s="41"/>
      <c r="HE284" s="46"/>
      <c r="HF284" s="46"/>
      <c r="HG284" s="46"/>
      <c r="HH284" s="19"/>
      <c r="HI284" s="41"/>
      <c r="HJ284" s="18"/>
      <c r="HK284" s="47"/>
      <c r="HL284" s="41"/>
      <c r="HP284" s="41"/>
      <c r="HQ284" s="41"/>
      <c r="HR284" s="41"/>
      <c r="HW284" s="41"/>
      <c r="IB284" s="41"/>
      <c r="IC284" s="43"/>
      <c r="ID284" s="43"/>
      <c r="IE284" s="43"/>
      <c r="IF284" s="44"/>
      <c r="IG284" s="41"/>
      <c r="IH284" s="45"/>
      <c r="II284" s="45"/>
      <c r="IJ284" s="45"/>
      <c r="IK284" s="45"/>
      <c r="IL284" s="41"/>
      <c r="IM284" s="46"/>
      <c r="IN284" s="46"/>
      <c r="IO284" s="46"/>
      <c r="IP284" s="19"/>
      <c r="IQ284" s="41"/>
      <c r="IR284" s="18"/>
      <c r="IS284" s="47"/>
      <c r="IT284" s="41"/>
    </row>
    <row r="285" spans="1:254" s="42" customFormat="1" ht="12.75">
      <c r="A285" s="20" t="s">
        <v>819</v>
      </c>
      <c r="B285" s="20"/>
      <c r="C285" s="21"/>
      <c r="D285" s="22">
        <f>IF(MOD(SUM($M285+$T285+$AA285+$AH285+$AO285+$AV285),1)&gt;=0.6,INT(SUM($M285+$T285+$AA285+$AH285+$AO285+$AV285))+1+MOD(SUM($M285+$T285+$AA285+$AH285+$AO285+$AV285),1)-0.6,SUM($M285+$T285+$AA285+$AH285+$AO285+$AV285))</f>
        <v>11.4</v>
      </c>
      <c r="E285" s="23">
        <f>$N285+$U285+$AB285+$AI285+$AP285+$AW285</f>
        <v>0</v>
      </c>
      <c r="F285" s="24">
        <f>$O285+$V285+$AC285+$AJ285+$AQ285+$AX285</f>
        <v>56</v>
      </c>
      <c r="G285" s="23">
        <f>$P285+$W285+$AD285+$AK285+$AR285+$AY285</f>
        <v>5</v>
      </c>
      <c r="H285" s="23">
        <f>$Q285+X285+AE285+AL285+AS285+AZ285</f>
        <v>0</v>
      </c>
      <c r="I285" s="25" t="s">
        <v>820</v>
      </c>
      <c r="J285" s="22">
        <f>IF(G285&lt;&gt;0,F285/G285,"")</f>
        <v>11.2</v>
      </c>
      <c r="K285" s="22">
        <f>IF(D285&lt;&gt;0,F285/D285,"")</f>
        <v>4.912280701754386</v>
      </c>
      <c r="L285" s="22">
        <f>IF(G285&lt;&gt;0,(INT(D285)*6+(10*(D285-INT(D285))))/G285,"")</f>
        <v>14</v>
      </c>
      <c r="M285" s="26"/>
      <c r="N285" s="26"/>
      <c r="O285" s="26"/>
      <c r="P285" s="26"/>
      <c r="Q285" s="26"/>
      <c r="R285" s="26"/>
      <c r="S285" s="28">
        <f>IF(P285&lt;&gt;0,O285/P285,"")</f>
      </c>
      <c r="T285" s="29"/>
      <c r="U285" s="29"/>
      <c r="V285" s="29"/>
      <c r="W285" s="29"/>
      <c r="X285" s="29"/>
      <c r="Y285" s="30"/>
      <c r="Z285" s="31">
        <f>IF(W285&lt;&gt;0,V285/W285,"")</f>
      </c>
      <c r="AA285" s="32"/>
      <c r="AB285" s="32"/>
      <c r="AC285" s="32"/>
      <c r="AD285" s="33"/>
      <c r="AE285" s="33"/>
      <c r="AF285" s="33"/>
      <c r="AG285" s="28">
        <f>IF(AD285&lt;&gt;0,AC285/AD285,"")</f>
      </c>
      <c r="AH285" s="34"/>
      <c r="AI285" s="34"/>
      <c r="AJ285" s="34"/>
      <c r="AK285" s="34"/>
      <c r="AL285" s="34"/>
      <c r="AM285" s="34"/>
      <c r="AN285" s="35">
        <f>IF(AK285&lt;&gt;0,AJ285/AK285,"")</f>
      </c>
      <c r="AO285" s="36">
        <f>5.4+6</f>
        <v>11.4</v>
      </c>
      <c r="AP285" s="36">
        <v>0</v>
      </c>
      <c r="AQ285" s="36">
        <f>23+33</f>
        <v>56</v>
      </c>
      <c r="AR285" s="36">
        <f>3+2</f>
        <v>5</v>
      </c>
      <c r="AS285" s="36"/>
      <c r="AT285" s="48" t="s">
        <v>820</v>
      </c>
      <c r="AU285" s="37">
        <f>IF(AR285&lt;&gt;0,AQ285/AR285,"")</f>
        <v>11.2</v>
      </c>
      <c r="AV285" s="38"/>
      <c r="AW285" s="38"/>
      <c r="AX285" s="39"/>
      <c r="AY285" s="40"/>
      <c r="AZ285" s="40"/>
      <c r="BA285" s="40"/>
      <c r="BB285" s="39">
        <f>IF(AY285&lt;&gt;0,AX285/AY285,"")</f>
      </c>
      <c r="BC285" s="41"/>
      <c r="BD285" s="41"/>
      <c r="BI285" s="41"/>
      <c r="BN285" s="41"/>
      <c r="BO285" s="43"/>
      <c r="BP285" s="43"/>
      <c r="BQ285" s="43"/>
      <c r="BR285" s="44"/>
      <c r="BS285" s="41"/>
      <c r="BT285" s="45"/>
      <c r="BU285" s="45"/>
      <c r="BV285" s="45"/>
      <c r="BW285" s="45"/>
      <c r="BX285" s="41"/>
      <c r="BY285" s="46"/>
      <c r="BZ285" s="46"/>
      <c r="CA285" s="46"/>
      <c r="CB285" s="19"/>
      <c r="CC285" s="41"/>
      <c r="CD285" s="18"/>
      <c r="CE285" s="47"/>
      <c r="CF285" s="41"/>
      <c r="CJ285" s="41"/>
      <c r="CK285" s="41"/>
      <c r="CL285" s="41"/>
      <c r="CQ285" s="41"/>
      <c r="CV285" s="41"/>
      <c r="CW285" s="43"/>
      <c r="CX285" s="43"/>
      <c r="CY285" s="43"/>
      <c r="CZ285" s="44"/>
      <c r="DA285" s="41"/>
      <c r="DB285" s="45"/>
      <c r="DC285" s="45"/>
      <c r="DD285" s="45"/>
      <c r="DE285" s="45"/>
      <c r="DF285" s="41"/>
      <c r="DG285" s="46"/>
      <c r="DH285" s="46"/>
      <c r="DI285" s="46"/>
      <c r="DJ285" s="19"/>
      <c r="DK285" s="41"/>
      <c r="DL285" s="18"/>
      <c r="DM285" s="47"/>
      <c r="DN285" s="41"/>
      <c r="DR285" s="41"/>
      <c r="DS285" s="41"/>
      <c r="DT285" s="41"/>
      <c r="DY285" s="41"/>
      <c r="ED285" s="41"/>
      <c r="EE285" s="43"/>
      <c r="EF285" s="43"/>
      <c r="EG285" s="43"/>
      <c r="EH285" s="44"/>
      <c r="EI285" s="41"/>
      <c r="EJ285" s="45"/>
      <c r="EK285" s="45"/>
      <c r="EL285" s="45"/>
      <c r="EM285" s="45"/>
      <c r="EN285" s="41"/>
      <c r="EO285" s="46"/>
      <c r="EP285" s="46"/>
      <c r="EQ285" s="46"/>
      <c r="ER285" s="19"/>
      <c r="ES285" s="41"/>
      <c r="ET285" s="18"/>
      <c r="EU285" s="47"/>
      <c r="EV285" s="41"/>
      <c r="EZ285" s="41"/>
      <c r="FA285" s="41"/>
      <c r="FB285" s="41"/>
      <c r="FG285" s="41"/>
      <c r="FL285" s="41"/>
      <c r="FM285" s="43"/>
      <c r="FN285" s="43"/>
      <c r="FO285" s="43"/>
      <c r="FP285" s="44"/>
      <c r="FQ285" s="41"/>
      <c r="FR285" s="45"/>
      <c r="FS285" s="45"/>
      <c r="FT285" s="45"/>
      <c r="FU285" s="45"/>
      <c r="FV285" s="41"/>
      <c r="FW285" s="46"/>
      <c r="FX285" s="46"/>
      <c r="FY285" s="46"/>
      <c r="FZ285" s="19"/>
      <c r="GA285" s="41"/>
      <c r="GB285" s="18"/>
      <c r="GC285" s="47"/>
      <c r="GD285" s="41"/>
      <c r="GH285" s="41"/>
      <c r="GI285" s="41"/>
      <c r="GJ285" s="41"/>
      <c r="GO285" s="41"/>
      <c r="GT285" s="41"/>
      <c r="GU285" s="43"/>
      <c r="GV285" s="43"/>
      <c r="GW285" s="43"/>
      <c r="GX285" s="44"/>
      <c r="GY285" s="41"/>
      <c r="GZ285" s="45"/>
      <c r="HA285" s="45"/>
      <c r="HB285" s="45"/>
      <c r="HC285" s="45"/>
      <c r="HD285" s="41"/>
      <c r="HE285" s="46"/>
      <c r="HF285" s="46"/>
      <c r="HG285" s="46"/>
      <c r="HH285" s="19"/>
      <c r="HI285" s="41"/>
      <c r="HJ285" s="18"/>
      <c r="HK285" s="47"/>
      <c r="HL285" s="41"/>
      <c r="HP285" s="41"/>
      <c r="HQ285" s="41"/>
      <c r="HR285" s="41"/>
      <c r="HW285" s="41"/>
      <c r="IB285" s="41"/>
      <c r="IC285" s="43"/>
      <c r="ID285" s="43"/>
      <c r="IE285" s="43"/>
      <c r="IF285" s="44"/>
      <c r="IG285" s="41"/>
      <c r="IH285" s="45"/>
      <c r="II285" s="45"/>
      <c r="IJ285" s="45"/>
      <c r="IK285" s="45"/>
      <c r="IL285" s="41"/>
      <c r="IM285" s="46"/>
      <c r="IN285" s="46"/>
      <c r="IO285" s="46"/>
      <c r="IP285" s="19"/>
      <c r="IQ285" s="41"/>
      <c r="IR285" s="18"/>
      <c r="IS285" s="47"/>
      <c r="IT285" s="41"/>
    </row>
    <row r="286" spans="1:254" s="42" customFormat="1" ht="12.75">
      <c r="A286" s="20" t="s">
        <v>821</v>
      </c>
      <c r="B286" s="20"/>
      <c r="C286" s="21"/>
      <c r="D286" s="22">
        <f>IF(MOD(SUM($M286+$T286+$AA286+$AH286+$AO286+$AV286),1)&gt;=0.6,INT(SUM($M286+$T286+$AA286+$AH286+$AO286+$AV286))+1+MOD(SUM($M286+$T286+$AA286+$AH286+$AO286+$AV286),1)-0.6,SUM($M286+$T286+$AA286+$AH286+$AO286+$AV286))</f>
        <v>9.3</v>
      </c>
      <c r="E286" s="23">
        <f>$N286+$U286+$AB286+$AI286+$AP286+$AW286</f>
        <v>2</v>
      </c>
      <c r="F286" s="24">
        <f>$O286+$V286+$AC286+$AJ286+$AQ286+$AX286</f>
        <v>30</v>
      </c>
      <c r="G286" s="23">
        <f>$P286+$W286+$AD286+$AK286+$AR286+$AY286</f>
        <v>2</v>
      </c>
      <c r="H286" s="23">
        <f>$Q286+X286+AE286+AL286+AS286+AZ286</f>
        <v>0</v>
      </c>
      <c r="I286" s="25" t="s">
        <v>298</v>
      </c>
      <c r="J286" s="22">
        <f>IF(G286&lt;&gt;0,F286/G286,"")</f>
        <v>15</v>
      </c>
      <c r="K286" s="22">
        <f>IF(D286&lt;&gt;0,F286/D286,"")</f>
        <v>3.225806451612903</v>
      </c>
      <c r="L286" s="22">
        <f>IF(G286&lt;&gt;0,(INT(D286)*6+(10*(D286-INT(D286))))/G286,"")</f>
        <v>28.500000000000004</v>
      </c>
      <c r="M286" s="26"/>
      <c r="N286" s="26"/>
      <c r="O286" s="26"/>
      <c r="P286" s="26"/>
      <c r="Q286" s="26"/>
      <c r="R286" s="26"/>
      <c r="S286" s="28">
        <f>IF(P286&lt;&gt;0,O286/P286,"")</f>
      </c>
      <c r="T286" s="29"/>
      <c r="U286" s="29"/>
      <c r="V286" s="29"/>
      <c r="W286" s="29"/>
      <c r="X286" s="29"/>
      <c r="Y286" s="30"/>
      <c r="Z286" s="31">
        <f>IF(W286&lt;&gt;0,V286/W286,"")</f>
      </c>
      <c r="AA286" s="32"/>
      <c r="AB286" s="32"/>
      <c r="AC286" s="32"/>
      <c r="AD286" s="33"/>
      <c r="AE286" s="33"/>
      <c r="AF286" s="33"/>
      <c r="AG286" s="28">
        <f>IF(AD286&lt;&gt;0,AC286/AD286,"")</f>
      </c>
      <c r="AH286" s="34">
        <v>9.3</v>
      </c>
      <c r="AI286" s="34">
        <v>2</v>
      </c>
      <c r="AJ286" s="34">
        <v>30</v>
      </c>
      <c r="AK286" s="34">
        <v>2</v>
      </c>
      <c r="AL286" s="34"/>
      <c r="AM286" s="34" t="s">
        <v>298</v>
      </c>
      <c r="AN286" s="35">
        <f>IF(AK286&lt;&gt;0,AJ286/AK286,"")</f>
        <v>15</v>
      </c>
      <c r="AO286" s="36"/>
      <c r="AP286" s="36"/>
      <c r="AQ286" s="36"/>
      <c r="AR286" s="36"/>
      <c r="AS286" s="36"/>
      <c r="AT286" s="36"/>
      <c r="AU286" s="37">
        <f>IF(AR286&lt;&gt;0,AQ286/AR286,"")</f>
      </c>
      <c r="AV286" s="38"/>
      <c r="AW286" s="38"/>
      <c r="AX286" s="39"/>
      <c r="AY286" s="40"/>
      <c r="AZ286" s="40"/>
      <c r="BA286" s="40"/>
      <c r="BB286" s="39">
        <f>IF(AY286&lt;&gt;0,AX286/AY286,"")</f>
      </c>
      <c r="BC286" s="41"/>
      <c r="BD286" s="41"/>
      <c r="BI286" s="41"/>
      <c r="BN286" s="41"/>
      <c r="BO286" s="43"/>
      <c r="BP286" s="43"/>
      <c r="BQ286" s="43"/>
      <c r="BR286" s="44"/>
      <c r="BS286" s="41"/>
      <c r="BT286" s="45"/>
      <c r="BU286" s="45"/>
      <c r="BV286" s="45"/>
      <c r="BW286" s="45"/>
      <c r="BX286" s="41"/>
      <c r="BY286" s="46"/>
      <c r="BZ286" s="46"/>
      <c r="CA286" s="46"/>
      <c r="CB286" s="19"/>
      <c r="CC286" s="41"/>
      <c r="CD286" s="18"/>
      <c r="CE286" s="47"/>
      <c r="CF286" s="41"/>
      <c r="CJ286" s="41"/>
      <c r="CK286" s="41"/>
      <c r="CL286" s="41"/>
      <c r="CQ286" s="41"/>
      <c r="CV286" s="41"/>
      <c r="CW286" s="43"/>
      <c r="CX286" s="43"/>
      <c r="CY286" s="43"/>
      <c r="CZ286" s="44"/>
      <c r="DA286" s="41"/>
      <c r="DB286" s="45"/>
      <c r="DC286" s="45"/>
      <c r="DD286" s="45"/>
      <c r="DE286" s="45"/>
      <c r="DF286" s="41"/>
      <c r="DG286" s="46"/>
      <c r="DH286" s="46"/>
      <c r="DI286" s="46"/>
      <c r="DJ286" s="19"/>
      <c r="DK286" s="41"/>
      <c r="DL286" s="18"/>
      <c r="DM286" s="47"/>
      <c r="DN286" s="41"/>
      <c r="DR286" s="41"/>
      <c r="DS286" s="41"/>
      <c r="DT286" s="41"/>
      <c r="DY286" s="41"/>
      <c r="ED286" s="41"/>
      <c r="EE286" s="43"/>
      <c r="EF286" s="43"/>
      <c r="EG286" s="43"/>
      <c r="EH286" s="44"/>
      <c r="EI286" s="41"/>
      <c r="EJ286" s="45"/>
      <c r="EK286" s="45"/>
      <c r="EL286" s="45"/>
      <c r="EM286" s="45"/>
      <c r="EN286" s="41"/>
      <c r="EO286" s="46"/>
      <c r="EP286" s="46"/>
      <c r="EQ286" s="46"/>
      <c r="ER286" s="19"/>
      <c r="ES286" s="41"/>
      <c r="ET286" s="18"/>
      <c r="EU286" s="47"/>
      <c r="EV286" s="41"/>
      <c r="EZ286" s="41"/>
      <c r="FA286" s="41"/>
      <c r="FB286" s="41"/>
      <c r="FG286" s="41"/>
      <c r="FL286" s="41"/>
      <c r="FM286" s="43"/>
      <c r="FN286" s="43"/>
      <c r="FO286" s="43"/>
      <c r="FP286" s="44"/>
      <c r="FQ286" s="41"/>
      <c r="FR286" s="45"/>
      <c r="FS286" s="45"/>
      <c r="FT286" s="45"/>
      <c r="FU286" s="45"/>
      <c r="FV286" s="41"/>
      <c r="FW286" s="46"/>
      <c r="FX286" s="46"/>
      <c r="FY286" s="46"/>
      <c r="FZ286" s="19"/>
      <c r="GA286" s="41"/>
      <c r="GB286" s="18"/>
      <c r="GC286" s="47"/>
      <c r="GD286" s="41"/>
      <c r="GH286" s="41"/>
      <c r="GI286" s="41"/>
      <c r="GJ286" s="41"/>
      <c r="GO286" s="41"/>
      <c r="GT286" s="41"/>
      <c r="GU286" s="43"/>
      <c r="GV286" s="43"/>
      <c r="GW286" s="43"/>
      <c r="GX286" s="44"/>
      <c r="GY286" s="41"/>
      <c r="GZ286" s="45"/>
      <c r="HA286" s="45"/>
      <c r="HB286" s="45"/>
      <c r="HC286" s="45"/>
      <c r="HD286" s="41"/>
      <c r="HE286" s="46"/>
      <c r="HF286" s="46"/>
      <c r="HG286" s="46"/>
      <c r="HH286" s="19"/>
      <c r="HI286" s="41"/>
      <c r="HJ286" s="18"/>
      <c r="HK286" s="47"/>
      <c r="HL286" s="41"/>
      <c r="HP286" s="41"/>
      <c r="HQ286" s="41"/>
      <c r="HR286" s="41"/>
      <c r="HW286" s="41"/>
      <c r="IB286" s="41"/>
      <c r="IC286" s="43"/>
      <c r="ID286" s="43"/>
      <c r="IE286" s="43"/>
      <c r="IF286" s="44"/>
      <c r="IG286" s="41"/>
      <c r="IH286" s="45"/>
      <c r="II286" s="45"/>
      <c r="IJ286" s="45"/>
      <c r="IK286" s="45"/>
      <c r="IL286" s="41"/>
      <c r="IM286" s="46"/>
      <c r="IN286" s="46"/>
      <c r="IO286" s="46"/>
      <c r="IP286" s="19"/>
      <c r="IQ286" s="41"/>
      <c r="IR286" s="18"/>
      <c r="IS286" s="47"/>
      <c r="IT286" s="41"/>
    </row>
    <row r="287" spans="1:254" s="42" customFormat="1" ht="12.75">
      <c r="A287" s="20" t="s">
        <v>822</v>
      </c>
      <c r="B287" s="20"/>
      <c r="C287" s="21"/>
      <c r="D287" s="22">
        <f>IF(MOD(SUM($M287+$T287+$AA287+$AH287+$AO287+$AV287),1)&gt;=0.6,INT(SUM($M287+$T287+$AA287+$AH287+$AO287+$AV287))+1+MOD(SUM($M287+$T287+$AA287+$AH287+$AO287+$AV287),1)-0.6,SUM($M287+$T287+$AA287+$AH287+$AO287+$AV287))</f>
        <v>17</v>
      </c>
      <c r="E287" s="23">
        <f>$N287+$U287+$AB287+$AI287+$AP287+$AW287</f>
        <v>0</v>
      </c>
      <c r="F287" s="24">
        <f>$O287+$V287+$AC287+$AJ287+$AQ287+$AX287</f>
        <v>113</v>
      </c>
      <c r="G287" s="23">
        <f>$P287+$W287+$AD287+$AK287+$AR287+$AY287</f>
        <v>1</v>
      </c>
      <c r="H287" s="23">
        <f>$Q287+X287+AE287+AL287+AS287+AZ287</f>
        <v>0</v>
      </c>
      <c r="I287" s="25"/>
      <c r="J287" s="22">
        <f>IF(G287&lt;&gt;0,F287/G287,"")</f>
        <v>113</v>
      </c>
      <c r="K287" s="22">
        <f>IF(D287&lt;&gt;0,F287/D287,"")</f>
        <v>6.647058823529412</v>
      </c>
      <c r="L287" s="22">
        <f>IF(G287&lt;&gt;0,(INT(D287)*6+(10*(D287-INT(D287))))/G287,"")</f>
        <v>102</v>
      </c>
      <c r="M287" s="26"/>
      <c r="N287" s="26"/>
      <c r="O287" s="26"/>
      <c r="P287" s="26"/>
      <c r="Q287" s="26"/>
      <c r="R287" s="26"/>
      <c r="S287" s="28">
        <f>IF(P287&lt;&gt;0,O287/P287,"")</f>
      </c>
      <c r="T287" s="29"/>
      <c r="U287" s="29"/>
      <c r="V287" s="29"/>
      <c r="W287" s="29"/>
      <c r="X287" s="29"/>
      <c r="Y287" s="30"/>
      <c r="Z287" s="31">
        <f>IF(W287&lt;&gt;0,V287/W287,"")</f>
      </c>
      <c r="AA287" s="32"/>
      <c r="AB287" s="32"/>
      <c r="AC287" s="32"/>
      <c r="AD287" s="33"/>
      <c r="AE287" s="33"/>
      <c r="AF287" s="33"/>
      <c r="AG287" s="28">
        <f>IF(AD287&lt;&gt;0,AC287/AD287,"")</f>
      </c>
      <c r="AH287" s="34">
        <v>7</v>
      </c>
      <c r="AI287" s="34">
        <v>0</v>
      </c>
      <c r="AJ287" s="34">
        <v>47</v>
      </c>
      <c r="AK287" s="34">
        <v>0</v>
      </c>
      <c r="AL287" s="34"/>
      <c r="AM287" s="34" t="s">
        <v>823</v>
      </c>
      <c r="AN287" s="35">
        <f>IF(AK287&lt;&gt;0,AJ287/AK287,"")</f>
      </c>
      <c r="AO287" s="36">
        <v>10</v>
      </c>
      <c r="AP287" s="36">
        <v>0</v>
      </c>
      <c r="AQ287" s="36">
        <v>66</v>
      </c>
      <c r="AR287" s="36">
        <v>1</v>
      </c>
      <c r="AS287" s="36"/>
      <c r="AT287" s="36"/>
      <c r="AU287" s="37">
        <f>IF(AR287&lt;&gt;0,AQ287/AR287,"")</f>
        <v>66</v>
      </c>
      <c r="AV287" s="38"/>
      <c r="AW287" s="38"/>
      <c r="AX287" s="39"/>
      <c r="AY287" s="40"/>
      <c r="AZ287" s="40"/>
      <c r="BA287" s="40"/>
      <c r="BB287" s="39">
        <f>IF(AY287&lt;&gt;0,AX287/AY287,"")</f>
      </c>
      <c r="BC287" s="41"/>
      <c r="BD287" s="41"/>
      <c r="BI287" s="41"/>
      <c r="BN287" s="41"/>
      <c r="BO287" s="43"/>
      <c r="BP287" s="43"/>
      <c r="BQ287" s="43"/>
      <c r="BR287" s="44"/>
      <c r="BS287" s="41"/>
      <c r="BT287" s="45"/>
      <c r="BU287" s="45"/>
      <c r="BV287" s="45"/>
      <c r="BW287" s="45"/>
      <c r="BX287" s="41"/>
      <c r="BY287" s="46"/>
      <c r="BZ287" s="46"/>
      <c r="CA287" s="46"/>
      <c r="CB287" s="19"/>
      <c r="CC287" s="41"/>
      <c r="CD287" s="18"/>
      <c r="CE287" s="47"/>
      <c r="CF287" s="41"/>
      <c r="CJ287" s="41"/>
      <c r="CK287" s="41"/>
      <c r="CL287" s="41"/>
      <c r="CQ287" s="41"/>
      <c r="CV287" s="41"/>
      <c r="CW287" s="43"/>
      <c r="CX287" s="43"/>
      <c r="CY287" s="43"/>
      <c r="CZ287" s="44"/>
      <c r="DA287" s="41"/>
      <c r="DB287" s="45"/>
      <c r="DC287" s="45"/>
      <c r="DD287" s="45"/>
      <c r="DE287" s="45"/>
      <c r="DF287" s="41"/>
      <c r="DG287" s="46"/>
      <c r="DH287" s="46"/>
      <c r="DI287" s="46"/>
      <c r="DJ287" s="19"/>
      <c r="DK287" s="41"/>
      <c r="DL287" s="18"/>
      <c r="DM287" s="47"/>
      <c r="DN287" s="41"/>
      <c r="DR287" s="41"/>
      <c r="DS287" s="41"/>
      <c r="DT287" s="41"/>
      <c r="DY287" s="41"/>
      <c r="ED287" s="41"/>
      <c r="EE287" s="43"/>
      <c r="EF287" s="43"/>
      <c r="EG287" s="43"/>
      <c r="EH287" s="44"/>
      <c r="EI287" s="41"/>
      <c r="EJ287" s="45"/>
      <c r="EK287" s="45"/>
      <c r="EL287" s="45"/>
      <c r="EM287" s="45"/>
      <c r="EN287" s="41"/>
      <c r="EO287" s="46"/>
      <c r="EP287" s="46"/>
      <c r="EQ287" s="46"/>
      <c r="ER287" s="19"/>
      <c r="ES287" s="41"/>
      <c r="ET287" s="18"/>
      <c r="EU287" s="47"/>
      <c r="EV287" s="41"/>
      <c r="EZ287" s="41"/>
      <c r="FA287" s="41"/>
      <c r="FB287" s="41"/>
      <c r="FG287" s="41"/>
      <c r="FL287" s="41"/>
      <c r="FM287" s="43"/>
      <c r="FN287" s="43"/>
      <c r="FO287" s="43"/>
      <c r="FP287" s="44"/>
      <c r="FQ287" s="41"/>
      <c r="FR287" s="45"/>
      <c r="FS287" s="45"/>
      <c r="FT287" s="45"/>
      <c r="FU287" s="45"/>
      <c r="FV287" s="41"/>
      <c r="FW287" s="46"/>
      <c r="FX287" s="46"/>
      <c r="FY287" s="46"/>
      <c r="FZ287" s="19"/>
      <c r="GA287" s="41"/>
      <c r="GB287" s="18"/>
      <c r="GC287" s="47"/>
      <c r="GD287" s="41"/>
      <c r="GH287" s="41"/>
      <c r="GI287" s="41"/>
      <c r="GJ287" s="41"/>
      <c r="GO287" s="41"/>
      <c r="GT287" s="41"/>
      <c r="GU287" s="43"/>
      <c r="GV287" s="43"/>
      <c r="GW287" s="43"/>
      <c r="GX287" s="44"/>
      <c r="GY287" s="41"/>
      <c r="GZ287" s="45"/>
      <c r="HA287" s="45"/>
      <c r="HB287" s="45"/>
      <c r="HC287" s="45"/>
      <c r="HD287" s="41"/>
      <c r="HE287" s="46"/>
      <c r="HF287" s="46"/>
      <c r="HG287" s="46"/>
      <c r="HH287" s="19"/>
      <c r="HI287" s="41"/>
      <c r="HJ287" s="18"/>
      <c r="HK287" s="47"/>
      <c r="HL287" s="41"/>
      <c r="HP287" s="41"/>
      <c r="HQ287" s="41"/>
      <c r="HR287" s="41"/>
      <c r="HW287" s="41"/>
      <c r="IB287" s="41"/>
      <c r="IC287" s="43"/>
      <c r="ID287" s="43"/>
      <c r="IE287" s="43"/>
      <c r="IF287" s="44"/>
      <c r="IG287" s="41"/>
      <c r="IH287" s="45"/>
      <c r="II287" s="45"/>
      <c r="IJ287" s="45"/>
      <c r="IK287" s="45"/>
      <c r="IL287" s="41"/>
      <c r="IM287" s="46"/>
      <c r="IN287" s="46"/>
      <c r="IO287" s="46"/>
      <c r="IP287" s="19"/>
      <c r="IQ287" s="41"/>
      <c r="IR287" s="18"/>
      <c r="IS287" s="47"/>
      <c r="IT287" s="41"/>
    </row>
    <row r="288" spans="1:254" s="42" customFormat="1" ht="12.75">
      <c r="A288" s="20" t="s">
        <v>824</v>
      </c>
      <c r="B288" s="20"/>
      <c r="C288" s="21"/>
      <c r="D288" s="22">
        <f>IF(MOD(SUM($M288+$T288+$AA288+$AH288+$AO288+$AV288),1)&gt;=0.6,INT(SUM($M288+$T288+$AA288+$AH288+$AO288+$AV288))+1+MOD(SUM($M288+$T288+$AA288+$AH288+$AO288+$AV288),1)-0.6,SUM($M288+$T288+$AA288+$AH288+$AO288+$AV288))</f>
        <v>224.1</v>
      </c>
      <c r="E288" s="23">
        <f>$N288+$U288+$AB288+$AI288+$AP288+$AW288</f>
        <v>38</v>
      </c>
      <c r="F288" s="24">
        <f>$O288+$V288+$AC288+$AJ288+$AQ288+$AX288</f>
        <v>831</v>
      </c>
      <c r="G288" s="23">
        <f>$P288+$W288+$AD288+$AK288+$AR288+$AY288</f>
        <v>35</v>
      </c>
      <c r="H288" s="23">
        <f>$Q288+X288+AE288+AL288+AS288+AZ288</f>
        <v>1</v>
      </c>
      <c r="I288" s="25" t="s">
        <v>825</v>
      </c>
      <c r="J288" s="22">
        <f>IF(G288&lt;&gt;0,F288/G288,"")</f>
        <v>23.742857142857144</v>
      </c>
      <c r="K288" s="22">
        <f>IF(D288&lt;&gt;0,F288/D288,"")</f>
        <v>3.7081659973226238</v>
      </c>
      <c r="L288" s="22">
        <f>IF(G288&lt;&gt;0,(INT(D288)*6+(10*(D288-INT(D288))))/G288,"")</f>
        <v>38.42857142857143</v>
      </c>
      <c r="M288" s="26"/>
      <c r="N288" s="26"/>
      <c r="O288" s="26"/>
      <c r="P288" s="26"/>
      <c r="Q288" s="26"/>
      <c r="R288" s="26"/>
      <c r="S288" s="28">
        <f>IF(P288&lt;&gt;0,O288/P288,"")</f>
      </c>
      <c r="T288" s="29">
        <v>14</v>
      </c>
      <c r="U288" s="29">
        <v>2</v>
      </c>
      <c r="V288" s="29">
        <v>63</v>
      </c>
      <c r="W288" s="29">
        <v>2</v>
      </c>
      <c r="X288" s="29"/>
      <c r="Y288" s="30" t="s">
        <v>826</v>
      </c>
      <c r="Z288" s="31">
        <f>IF(W288&lt;&gt;0,V288/W288,"")</f>
        <v>31.5</v>
      </c>
      <c r="AA288" s="32">
        <v>118.1</v>
      </c>
      <c r="AB288" s="32">
        <v>21</v>
      </c>
      <c r="AC288" s="32">
        <v>429</v>
      </c>
      <c r="AD288" s="33">
        <v>20</v>
      </c>
      <c r="AE288" s="33"/>
      <c r="AF288" s="33" t="s">
        <v>827</v>
      </c>
      <c r="AG288" s="28">
        <f>IF(AD288&lt;&gt;0,AC288/AD288,"")</f>
        <v>21.45</v>
      </c>
      <c r="AH288" s="34">
        <v>56</v>
      </c>
      <c r="AI288" s="34">
        <v>10</v>
      </c>
      <c r="AJ288" s="34">
        <v>192</v>
      </c>
      <c r="AK288" s="34">
        <v>11</v>
      </c>
      <c r="AL288" s="34">
        <v>1</v>
      </c>
      <c r="AM288" s="34" t="s">
        <v>825</v>
      </c>
      <c r="AN288" s="35">
        <f>IF(AK288&lt;&gt;0,AJ288/AK288,"")</f>
        <v>17.454545454545453</v>
      </c>
      <c r="AO288" s="36">
        <v>36</v>
      </c>
      <c r="AP288" s="36">
        <v>5</v>
      </c>
      <c r="AQ288" s="36">
        <v>147</v>
      </c>
      <c r="AR288" s="36">
        <v>2</v>
      </c>
      <c r="AS288" s="36"/>
      <c r="AT288" s="48" t="s">
        <v>828</v>
      </c>
      <c r="AU288" s="37">
        <f>IF(AR288&lt;&gt;0,AQ288/AR288,"")</f>
        <v>73.5</v>
      </c>
      <c r="AV288" s="38"/>
      <c r="AW288" s="38"/>
      <c r="AX288" s="39"/>
      <c r="AY288" s="40"/>
      <c r="AZ288" s="40"/>
      <c r="BA288" s="40"/>
      <c r="BB288" s="39">
        <f>IF(AY288&lt;&gt;0,AX288/AY288,"")</f>
      </c>
      <c r="BC288" s="41"/>
      <c r="BD288" s="41"/>
      <c r="BI288" s="41"/>
      <c r="BN288" s="41"/>
      <c r="BO288" s="43"/>
      <c r="BP288" s="43"/>
      <c r="BQ288" s="43"/>
      <c r="BR288" s="44"/>
      <c r="BS288" s="41"/>
      <c r="BT288" s="45"/>
      <c r="BU288" s="45"/>
      <c r="BV288" s="45"/>
      <c r="BW288" s="45"/>
      <c r="BX288" s="41"/>
      <c r="BY288" s="46"/>
      <c r="BZ288" s="46"/>
      <c r="CA288" s="46"/>
      <c r="CB288" s="19"/>
      <c r="CC288" s="41"/>
      <c r="CD288" s="18"/>
      <c r="CE288" s="47"/>
      <c r="CF288" s="41"/>
      <c r="CJ288" s="41"/>
      <c r="CK288" s="41"/>
      <c r="CL288" s="41"/>
      <c r="CQ288" s="41"/>
      <c r="CV288" s="41"/>
      <c r="CW288" s="43"/>
      <c r="CX288" s="43"/>
      <c r="CY288" s="43"/>
      <c r="CZ288" s="44"/>
      <c r="DA288" s="41"/>
      <c r="DB288" s="45"/>
      <c r="DC288" s="45"/>
      <c r="DD288" s="45"/>
      <c r="DE288" s="45"/>
      <c r="DF288" s="41"/>
      <c r="DG288" s="46"/>
      <c r="DH288" s="46"/>
      <c r="DI288" s="46"/>
      <c r="DJ288" s="19"/>
      <c r="DK288" s="41"/>
      <c r="DL288" s="18"/>
      <c r="DM288" s="47"/>
      <c r="DN288" s="41"/>
      <c r="DR288" s="41"/>
      <c r="DS288" s="41"/>
      <c r="DT288" s="41"/>
      <c r="DY288" s="41"/>
      <c r="ED288" s="41"/>
      <c r="EE288" s="43"/>
      <c r="EF288" s="43"/>
      <c r="EG288" s="43"/>
      <c r="EH288" s="44"/>
      <c r="EI288" s="41"/>
      <c r="EJ288" s="45"/>
      <c r="EK288" s="45"/>
      <c r="EL288" s="45"/>
      <c r="EM288" s="45"/>
      <c r="EN288" s="41"/>
      <c r="EO288" s="46"/>
      <c r="EP288" s="46"/>
      <c r="EQ288" s="46"/>
      <c r="ER288" s="19"/>
      <c r="ES288" s="41"/>
      <c r="ET288" s="18"/>
      <c r="EU288" s="47"/>
      <c r="EV288" s="41"/>
      <c r="EZ288" s="41"/>
      <c r="FA288" s="41"/>
      <c r="FB288" s="41"/>
      <c r="FG288" s="41"/>
      <c r="FL288" s="41"/>
      <c r="FM288" s="43"/>
      <c r="FN288" s="43"/>
      <c r="FO288" s="43"/>
      <c r="FP288" s="44"/>
      <c r="FQ288" s="41"/>
      <c r="FR288" s="45"/>
      <c r="FS288" s="45"/>
      <c r="FT288" s="45"/>
      <c r="FU288" s="45"/>
      <c r="FV288" s="41"/>
      <c r="FW288" s="46"/>
      <c r="FX288" s="46"/>
      <c r="FY288" s="46"/>
      <c r="FZ288" s="19"/>
      <c r="GA288" s="41"/>
      <c r="GB288" s="18"/>
      <c r="GC288" s="47"/>
      <c r="GD288" s="41"/>
      <c r="GH288" s="41"/>
      <c r="GI288" s="41"/>
      <c r="GJ288" s="41"/>
      <c r="GO288" s="41"/>
      <c r="GT288" s="41"/>
      <c r="GU288" s="43"/>
      <c r="GV288" s="43"/>
      <c r="GW288" s="43"/>
      <c r="GX288" s="44"/>
      <c r="GY288" s="41"/>
      <c r="GZ288" s="45"/>
      <c r="HA288" s="45"/>
      <c r="HB288" s="45"/>
      <c r="HC288" s="45"/>
      <c r="HD288" s="41"/>
      <c r="HE288" s="46"/>
      <c r="HF288" s="46"/>
      <c r="HG288" s="46"/>
      <c r="HH288" s="19"/>
      <c r="HI288" s="41"/>
      <c r="HJ288" s="18"/>
      <c r="HK288" s="47"/>
      <c r="HL288" s="41"/>
      <c r="HP288" s="41"/>
      <c r="HQ288" s="41"/>
      <c r="HR288" s="41"/>
      <c r="HW288" s="41"/>
      <c r="IB288" s="41"/>
      <c r="IC288" s="43"/>
      <c r="ID288" s="43"/>
      <c r="IE288" s="43"/>
      <c r="IF288" s="44"/>
      <c r="IG288" s="41"/>
      <c r="IH288" s="45"/>
      <c r="II288" s="45"/>
      <c r="IJ288" s="45"/>
      <c r="IK288" s="45"/>
      <c r="IL288" s="41"/>
      <c r="IM288" s="46"/>
      <c r="IN288" s="46"/>
      <c r="IO288" s="46"/>
      <c r="IP288" s="19"/>
      <c r="IQ288" s="41"/>
      <c r="IR288" s="18"/>
      <c r="IS288" s="47"/>
      <c r="IT288" s="41"/>
    </row>
    <row r="289" spans="1:254" s="42" customFormat="1" ht="12.75">
      <c r="A289" s="13" t="s">
        <v>829</v>
      </c>
      <c r="B289" s="13"/>
      <c r="C289" s="13"/>
      <c r="D289" s="22">
        <f>IF(MOD(SUM($M289+$T289+$AA289+$AH289+$AO289+$AV289),1)&gt;=0.6,INT(SUM($M289+$T289+$AA289+$AH289+$AO289+$AV289))+1+MOD(SUM($M289+$T289+$AA289+$AH289+$AO289+$AV289),1)-0.6,SUM($M289+$T289+$AA289+$AH289+$AO289+$AV289))</f>
        <v>24</v>
      </c>
      <c r="E289" s="23">
        <f>$N289+$U289+$AB289+$AI289+$AP289+$AW289</f>
        <v>3</v>
      </c>
      <c r="F289" s="24">
        <f>$O289+$V289+$AC289+$AJ289+$AQ289+$AX289</f>
        <v>109</v>
      </c>
      <c r="G289" s="23">
        <f>$P289+$W289+$AD289+$AK289+$AR289+$AY289</f>
        <v>5</v>
      </c>
      <c r="H289" s="23">
        <f>$Q289+X289+AE289+AL289+AS289+AZ289</f>
        <v>0</v>
      </c>
      <c r="I289" s="49" t="s">
        <v>830</v>
      </c>
      <c r="J289" s="22">
        <f>IF(G289&lt;&gt;0,F289/G289,"")</f>
        <v>21.8</v>
      </c>
      <c r="K289" s="22">
        <f>IF(D289&lt;&gt;0,F289/D289,"")</f>
        <v>4.541666666666667</v>
      </c>
      <c r="L289" s="22">
        <f>IF(G289&lt;&gt;0,(INT(D289)*6+(10*(D289-INT(D289))))/G289,"")</f>
        <v>28.8</v>
      </c>
      <c r="M289" s="50">
        <v>11</v>
      </c>
      <c r="N289" s="50">
        <v>0</v>
      </c>
      <c r="O289" s="50">
        <v>66</v>
      </c>
      <c r="P289" s="50">
        <v>1</v>
      </c>
      <c r="Q289" s="50"/>
      <c r="R289" s="51" t="s">
        <v>831</v>
      </c>
      <c r="S289" s="52">
        <f>IF(P289&lt;&gt;0,O289/P289,"")</f>
        <v>66</v>
      </c>
      <c r="T289" s="53">
        <v>6</v>
      </c>
      <c r="U289" s="53">
        <v>1</v>
      </c>
      <c r="V289" s="53">
        <v>21</v>
      </c>
      <c r="W289" s="53">
        <v>2</v>
      </c>
      <c r="X289" s="53"/>
      <c r="Y289" s="71" t="s">
        <v>830</v>
      </c>
      <c r="Z289" s="54">
        <f>IF(W289&lt;&gt;0,V289/W289,"")</f>
        <v>10.5</v>
      </c>
      <c r="AA289" s="50">
        <v>7</v>
      </c>
      <c r="AB289" s="50">
        <v>2</v>
      </c>
      <c r="AC289" s="50">
        <v>22</v>
      </c>
      <c r="AD289" s="50">
        <v>2</v>
      </c>
      <c r="AE289" s="50"/>
      <c r="AF289" s="51" t="s">
        <v>275</v>
      </c>
      <c r="AG289" s="52">
        <f>IF(AD289&lt;&gt;0,AC289/AD289,"")</f>
        <v>11</v>
      </c>
      <c r="AH289" s="55"/>
      <c r="AI289" s="55"/>
      <c r="AJ289" s="55"/>
      <c r="AK289" s="55"/>
      <c r="AL289" s="55"/>
      <c r="AM289" s="55"/>
      <c r="AN289" s="56">
        <f>IF(AK289&lt;&gt;0,AJ289/AK289,"")</f>
      </c>
      <c r="AO289" s="57"/>
      <c r="AP289" s="57"/>
      <c r="AQ289" s="57"/>
      <c r="AR289" s="57"/>
      <c r="AS289" s="57"/>
      <c r="AT289" s="57"/>
      <c r="AU289" s="58">
        <f>IF(AR289&lt;&gt;0,AQ289/AR289,"")</f>
      </c>
      <c r="AV289" s="59"/>
      <c r="AW289" s="59"/>
      <c r="AX289" s="59"/>
      <c r="AY289" s="59"/>
      <c r="AZ289" s="59"/>
      <c r="BA289" s="59"/>
      <c r="BB289" s="60">
        <f>IF(AY289&lt;&gt;0,AX289/AY289,"")</f>
      </c>
      <c r="BC289" s="41"/>
      <c r="BD289" s="41"/>
      <c r="BI289" s="41"/>
      <c r="BN289" s="41"/>
      <c r="BO289" s="43"/>
      <c r="BP289" s="43"/>
      <c r="BQ289" s="43"/>
      <c r="BR289" s="44"/>
      <c r="BS289" s="41"/>
      <c r="BT289" s="45"/>
      <c r="BU289" s="45"/>
      <c r="BV289" s="45"/>
      <c r="BW289" s="45"/>
      <c r="BX289" s="41"/>
      <c r="BY289" s="46"/>
      <c r="BZ289" s="46"/>
      <c r="CA289" s="46"/>
      <c r="CB289" s="19"/>
      <c r="CC289" s="41"/>
      <c r="CD289" s="18"/>
      <c r="CE289" s="47"/>
      <c r="CF289" s="41"/>
      <c r="CJ289" s="41"/>
      <c r="CK289" s="41"/>
      <c r="CL289" s="41"/>
      <c r="CQ289" s="41"/>
      <c r="CV289" s="41"/>
      <c r="CW289" s="43"/>
      <c r="CX289" s="43"/>
      <c r="CY289" s="43"/>
      <c r="CZ289" s="44"/>
      <c r="DA289" s="41"/>
      <c r="DB289" s="45"/>
      <c r="DC289" s="45"/>
      <c r="DD289" s="45"/>
      <c r="DE289" s="45"/>
      <c r="DF289" s="41"/>
      <c r="DG289" s="46"/>
      <c r="DH289" s="46"/>
      <c r="DI289" s="46"/>
      <c r="DJ289" s="19"/>
      <c r="DK289" s="41"/>
      <c r="DL289" s="18"/>
      <c r="DM289" s="47"/>
      <c r="DN289" s="41"/>
      <c r="DR289" s="41"/>
      <c r="DS289" s="41"/>
      <c r="DT289" s="41"/>
      <c r="DY289" s="41"/>
      <c r="ED289" s="41"/>
      <c r="EE289" s="43"/>
      <c r="EF289" s="43"/>
      <c r="EG289" s="43"/>
      <c r="EH289" s="44"/>
      <c r="EI289" s="41"/>
      <c r="EJ289" s="45"/>
      <c r="EK289" s="45"/>
      <c r="EL289" s="45"/>
      <c r="EM289" s="45"/>
      <c r="EN289" s="41"/>
      <c r="EO289" s="46"/>
      <c r="EP289" s="46"/>
      <c r="EQ289" s="46"/>
      <c r="ER289" s="19"/>
      <c r="ES289" s="41"/>
      <c r="ET289" s="18"/>
      <c r="EU289" s="47"/>
      <c r="EV289" s="41"/>
      <c r="EZ289" s="41"/>
      <c r="FA289" s="41"/>
      <c r="FB289" s="41"/>
      <c r="FG289" s="41"/>
      <c r="FL289" s="41"/>
      <c r="FM289" s="43"/>
      <c r="FN289" s="43"/>
      <c r="FO289" s="43"/>
      <c r="FP289" s="44"/>
      <c r="FQ289" s="41"/>
      <c r="FR289" s="45"/>
      <c r="FS289" s="45"/>
      <c r="FT289" s="45"/>
      <c r="FU289" s="45"/>
      <c r="FV289" s="41"/>
      <c r="FW289" s="46"/>
      <c r="FX289" s="46"/>
      <c r="FY289" s="46"/>
      <c r="FZ289" s="19"/>
      <c r="GA289" s="41"/>
      <c r="GB289" s="18"/>
      <c r="GC289" s="47"/>
      <c r="GD289" s="41"/>
      <c r="GH289" s="41"/>
      <c r="GI289" s="41"/>
      <c r="GJ289" s="41"/>
      <c r="GO289" s="41"/>
      <c r="GT289" s="41"/>
      <c r="GU289" s="43"/>
      <c r="GV289" s="43"/>
      <c r="GW289" s="43"/>
      <c r="GX289" s="44"/>
      <c r="GY289" s="41"/>
      <c r="GZ289" s="45"/>
      <c r="HA289" s="45"/>
      <c r="HB289" s="45"/>
      <c r="HC289" s="45"/>
      <c r="HD289" s="41"/>
      <c r="HE289" s="46"/>
      <c r="HF289" s="46"/>
      <c r="HG289" s="46"/>
      <c r="HH289" s="19"/>
      <c r="HI289" s="41"/>
      <c r="HJ289" s="18"/>
      <c r="HK289" s="47"/>
      <c r="HL289" s="41"/>
      <c r="HP289" s="41"/>
      <c r="HQ289" s="41"/>
      <c r="HR289" s="41"/>
      <c r="HW289" s="41"/>
      <c r="IB289" s="41"/>
      <c r="IC289" s="43"/>
      <c r="ID289" s="43"/>
      <c r="IE289" s="43"/>
      <c r="IF289" s="44"/>
      <c r="IG289" s="41"/>
      <c r="IH289" s="45"/>
      <c r="II289" s="45"/>
      <c r="IJ289" s="45"/>
      <c r="IK289" s="45"/>
      <c r="IL289" s="41"/>
      <c r="IM289" s="46"/>
      <c r="IN289" s="46"/>
      <c r="IO289" s="46"/>
      <c r="IP289" s="19"/>
      <c r="IQ289" s="41"/>
      <c r="IR289" s="18"/>
      <c r="IS289" s="47"/>
      <c r="IT289" s="41"/>
    </row>
    <row r="290" spans="1:254" s="42" customFormat="1" ht="12.75">
      <c r="A290" s="20" t="s">
        <v>832</v>
      </c>
      <c r="B290" s="20"/>
      <c r="C290" s="21"/>
      <c r="D290" s="22">
        <f>IF(MOD(SUM($M290+$T290+$AA290+$AH290+$AO290+$AV290),1)&gt;=0.6,INT(SUM($M290+$T290+$AA290+$AH290+$AO290+$AV290))+1+MOD(SUM($M290+$T290+$AA290+$AH290+$AO290+$AV290),1)-0.6,SUM($M290+$T290+$AA290+$AH290+$AO290+$AV290))</f>
        <v>39</v>
      </c>
      <c r="E290" s="23">
        <f>$N290+$U290+$AB290+$AI290+$AP290+$AW290</f>
        <v>2</v>
      </c>
      <c r="F290" s="24">
        <f>$O290+$V290+$AC290+$AJ290+$AQ290+$AX290</f>
        <v>182</v>
      </c>
      <c r="G290" s="23">
        <f>$P290+$W290+$AD290+$AK290+$AR290+$AY290</f>
        <v>7</v>
      </c>
      <c r="H290" s="23">
        <f>$Q290+X290+AE290+AL290+AS290+AZ290</f>
        <v>0</v>
      </c>
      <c r="I290" s="25" t="s">
        <v>679</v>
      </c>
      <c r="J290" s="22">
        <f>IF(G290&lt;&gt;0,F290/G290,"")</f>
        <v>26</v>
      </c>
      <c r="K290" s="22">
        <f>IF(D290&lt;&gt;0,F290/D290,"")</f>
        <v>4.666666666666667</v>
      </c>
      <c r="L290" s="22">
        <f>IF(G290&lt;&gt;0,(INT(D290)*6+(10*(D290-INT(D290))))/G290,"")</f>
        <v>33.42857142857143</v>
      </c>
      <c r="M290" s="26"/>
      <c r="N290" s="26"/>
      <c r="O290" s="26"/>
      <c r="P290" s="26"/>
      <c r="Q290" s="26"/>
      <c r="R290" s="26"/>
      <c r="S290" s="28">
        <f>IF(P290&lt;&gt;0,O290/P290,"")</f>
      </c>
      <c r="T290" s="29"/>
      <c r="U290" s="29"/>
      <c r="V290" s="29"/>
      <c r="W290" s="29"/>
      <c r="X290" s="29"/>
      <c r="Y290" s="30"/>
      <c r="Z290" s="31">
        <f>IF(W290&lt;&gt;0,V290/W290,"")</f>
      </c>
      <c r="AA290" s="32"/>
      <c r="AB290" s="32"/>
      <c r="AC290" s="32"/>
      <c r="AD290" s="33"/>
      <c r="AE290" s="33"/>
      <c r="AF290" s="33"/>
      <c r="AG290" s="28">
        <f>IF(AD290&lt;&gt;0,AC290/AD290,"")</f>
      </c>
      <c r="AH290" s="34">
        <v>39</v>
      </c>
      <c r="AI290" s="34">
        <v>2</v>
      </c>
      <c r="AJ290" s="34">
        <v>182</v>
      </c>
      <c r="AK290" s="34">
        <v>7</v>
      </c>
      <c r="AL290" s="34"/>
      <c r="AM290" s="34" t="s">
        <v>679</v>
      </c>
      <c r="AN290" s="35">
        <f>IF(AK290&lt;&gt;0,AJ290/AK290,"")</f>
        <v>26</v>
      </c>
      <c r="AO290" s="36"/>
      <c r="AP290" s="36"/>
      <c r="AQ290" s="36"/>
      <c r="AR290" s="36"/>
      <c r="AS290" s="36"/>
      <c r="AT290" s="36"/>
      <c r="AU290" s="37">
        <f>IF(AR290&lt;&gt;0,AQ290/AR290,"")</f>
      </c>
      <c r="AV290" s="38"/>
      <c r="AW290" s="38"/>
      <c r="AX290" s="39"/>
      <c r="AY290" s="40"/>
      <c r="AZ290" s="40"/>
      <c r="BA290" s="40"/>
      <c r="BB290" s="39">
        <f>IF(AY290&lt;&gt;0,AX290/AY290,"")</f>
      </c>
      <c r="BC290" s="41"/>
      <c r="BD290" s="41"/>
      <c r="BI290" s="41"/>
      <c r="BN290" s="41"/>
      <c r="BO290" s="43"/>
      <c r="BP290" s="43"/>
      <c r="BQ290" s="43"/>
      <c r="BR290" s="44"/>
      <c r="BS290" s="41"/>
      <c r="BT290" s="45"/>
      <c r="BU290" s="45"/>
      <c r="BV290" s="45"/>
      <c r="BW290" s="45"/>
      <c r="BX290" s="41"/>
      <c r="BY290" s="46"/>
      <c r="BZ290" s="46"/>
      <c r="CA290" s="46"/>
      <c r="CB290" s="19"/>
      <c r="CC290" s="41"/>
      <c r="CD290" s="18"/>
      <c r="CE290" s="47"/>
      <c r="CF290" s="41"/>
      <c r="CJ290" s="41"/>
      <c r="CK290" s="41"/>
      <c r="CL290" s="41"/>
      <c r="CQ290" s="41"/>
      <c r="CV290" s="41"/>
      <c r="CW290" s="43"/>
      <c r="CX290" s="43"/>
      <c r="CY290" s="43"/>
      <c r="CZ290" s="44"/>
      <c r="DA290" s="41"/>
      <c r="DB290" s="45"/>
      <c r="DC290" s="45"/>
      <c r="DD290" s="45"/>
      <c r="DE290" s="45"/>
      <c r="DF290" s="41"/>
      <c r="DG290" s="46"/>
      <c r="DH290" s="46"/>
      <c r="DI290" s="46"/>
      <c r="DJ290" s="19"/>
      <c r="DK290" s="41"/>
      <c r="DL290" s="18"/>
      <c r="DM290" s="47"/>
      <c r="DN290" s="41"/>
      <c r="DR290" s="41"/>
      <c r="DS290" s="41"/>
      <c r="DT290" s="41"/>
      <c r="DY290" s="41"/>
      <c r="ED290" s="41"/>
      <c r="EE290" s="43"/>
      <c r="EF290" s="43"/>
      <c r="EG290" s="43"/>
      <c r="EH290" s="44"/>
      <c r="EI290" s="41"/>
      <c r="EJ290" s="45"/>
      <c r="EK290" s="45"/>
      <c r="EL290" s="45"/>
      <c r="EM290" s="45"/>
      <c r="EN290" s="41"/>
      <c r="EO290" s="46"/>
      <c r="EP290" s="46"/>
      <c r="EQ290" s="46"/>
      <c r="ER290" s="19"/>
      <c r="ES290" s="41"/>
      <c r="ET290" s="18"/>
      <c r="EU290" s="47"/>
      <c r="EV290" s="41"/>
      <c r="EZ290" s="41"/>
      <c r="FA290" s="41"/>
      <c r="FB290" s="41"/>
      <c r="FG290" s="41"/>
      <c r="FL290" s="41"/>
      <c r="FM290" s="43"/>
      <c r="FN290" s="43"/>
      <c r="FO290" s="43"/>
      <c r="FP290" s="44"/>
      <c r="FQ290" s="41"/>
      <c r="FR290" s="45"/>
      <c r="FS290" s="45"/>
      <c r="FT290" s="45"/>
      <c r="FU290" s="45"/>
      <c r="FV290" s="41"/>
      <c r="FW290" s="46"/>
      <c r="FX290" s="46"/>
      <c r="FY290" s="46"/>
      <c r="FZ290" s="19"/>
      <c r="GA290" s="41"/>
      <c r="GB290" s="18"/>
      <c r="GC290" s="47"/>
      <c r="GD290" s="41"/>
      <c r="GH290" s="41"/>
      <c r="GI290" s="41"/>
      <c r="GJ290" s="41"/>
      <c r="GO290" s="41"/>
      <c r="GT290" s="41"/>
      <c r="GU290" s="43"/>
      <c r="GV290" s="43"/>
      <c r="GW290" s="43"/>
      <c r="GX290" s="44"/>
      <c r="GY290" s="41"/>
      <c r="GZ290" s="45"/>
      <c r="HA290" s="45"/>
      <c r="HB290" s="45"/>
      <c r="HC290" s="45"/>
      <c r="HD290" s="41"/>
      <c r="HE290" s="46"/>
      <c r="HF290" s="46"/>
      <c r="HG290" s="46"/>
      <c r="HH290" s="19"/>
      <c r="HI290" s="41"/>
      <c r="HJ290" s="18"/>
      <c r="HK290" s="47"/>
      <c r="HL290" s="41"/>
      <c r="HP290" s="41"/>
      <c r="HQ290" s="41"/>
      <c r="HR290" s="41"/>
      <c r="HW290" s="41"/>
      <c r="IB290" s="41"/>
      <c r="IC290" s="43"/>
      <c r="ID290" s="43"/>
      <c r="IE290" s="43"/>
      <c r="IF290" s="44"/>
      <c r="IG290" s="41"/>
      <c r="IH290" s="45"/>
      <c r="II290" s="45"/>
      <c r="IJ290" s="45"/>
      <c r="IK290" s="45"/>
      <c r="IL290" s="41"/>
      <c r="IM290" s="46"/>
      <c r="IN290" s="46"/>
      <c r="IO290" s="46"/>
      <c r="IP290" s="19"/>
      <c r="IQ290" s="41"/>
      <c r="IR290" s="18"/>
      <c r="IS290" s="47"/>
      <c r="IT290" s="41"/>
    </row>
    <row r="291" spans="1:254" s="42" customFormat="1" ht="12.75">
      <c r="A291" s="20" t="s">
        <v>833</v>
      </c>
      <c r="B291" s="20"/>
      <c r="C291" s="21">
        <v>437</v>
      </c>
      <c r="D291" s="22">
        <f>IF(MOD(SUM($M291+$T291+$AA291+$AH291+$AO291+$AV291),1)&gt;=0.6,INT(SUM($M291+$T291+$AA291+$AH291+$AO291+$AV291))+1+MOD(SUM($M291+$T291+$AA291+$AH291+$AO291+$AV291),1)-0.6,SUM($M291+$T291+$AA291+$AH291+$AO291+$AV291))</f>
        <v>7.1</v>
      </c>
      <c r="E291" s="23">
        <f>$N291+$U291+$AB291+$AI291+$AP291+$AW291</f>
        <v>0</v>
      </c>
      <c r="F291" s="24">
        <f>$O291+$V291+$AC291+$AJ291+$AQ291+$AX291</f>
        <v>38</v>
      </c>
      <c r="G291" s="23">
        <f>$P291+$W291+$AD291+$AK291+$AR291+$AY291</f>
        <v>3</v>
      </c>
      <c r="H291" s="23">
        <f>$Q291+X291+AE291+AL291+AS291+AZ291</f>
        <v>0</v>
      </c>
      <c r="I291" s="25" t="s">
        <v>834</v>
      </c>
      <c r="J291" s="22">
        <f>IF(G291&lt;&gt;0,F291/G291,"")</f>
        <v>12.666666666666666</v>
      </c>
      <c r="K291" s="22">
        <f>IF(D291&lt;&gt;0,F291/D291,"")</f>
        <v>5.352112676056338</v>
      </c>
      <c r="L291" s="22">
        <f>IF(G291&lt;&gt;0,(INT(D291)*6+(10*(D291-INT(D291))))/G291,"")</f>
        <v>14.333333333333334</v>
      </c>
      <c r="M291" s="26"/>
      <c r="N291" s="26"/>
      <c r="O291" s="26"/>
      <c r="P291" s="26"/>
      <c r="Q291" s="26"/>
      <c r="R291" s="26"/>
      <c r="S291" s="28">
        <f>IF(P291&lt;&gt;0,O291/P291,"")</f>
      </c>
      <c r="T291" s="29"/>
      <c r="U291" s="29"/>
      <c r="V291" s="29"/>
      <c r="W291" s="29"/>
      <c r="X291" s="29"/>
      <c r="Y291" s="30"/>
      <c r="Z291" s="31">
        <f>IF(W291&lt;&gt;0,V291/W291,"")</f>
      </c>
      <c r="AA291" s="32"/>
      <c r="AB291" s="32"/>
      <c r="AC291" s="32"/>
      <c r="AD291" s="33"/>
      <c r="AE291" s="33"/>
      <c r="AF291" s="33"/>
      <c r="AG291" s="28">
        <f>IF(AD291&lt;&gt;0,AC291/AD291,"")</f>
      </c>
      <c r="AH291" s="34"/>
      <c r="AI291" s="34"/>
      <c r="AJ291" s="34"/>
      <c r="AK291" s="34"/>
      <c r="AL291" s="34"/>
      <c r="AM291" s="34"/>
      <c r="AN291" s="35">
        <f>IF(AK291&lt;&gt;0,AJ291/AK291,"")</f>
      </c>
      <c r="AO291" s="36">
        <v>7.1</v>
      </c>
      <c r="AP291" s="36">
        <v>0</v>
      </c>
      <c r="AQ291" s="36">
        <v>38</v>
      </c>
      <c r="AR291" s="36">
        <v>3</v>
      </c>
      <c r="AS291" s="36"/>
      <c r="AT291" s="48" t="s">
        <v>834</v>
      </c>
      <c r="AU291" s="37">
        <f>IF(AR291&lt;&gt;0,AQ291/AR291,"")</f>
        <v>12.666666666666666</v>
      </c>
      <c r="AV291" s="38"/>
      <c r="AW291" s="38"/>
      <c r="AX291" s="39"/>
      <c r="AY291" s="40"/>
      <c r="AZ291" s="40"/>
      <c r="BA291" s="40"/>
      <c r="BB291" s="39">
        <f>IF(AY291&lt;&gt;0,AX291/AY291,"")</f>
      </c>
      <c r="BC291" s="41"/>
      <c r="BD291" s="41"/>
      <c r="BI291" s="41"/>
      <c r="BN291" s="41"/>
      <c r="BO291" s="43"/>
      <c r="BP291" s="43"/>
      <c r="BQ291" s="43"/>
      <c r="BR291" s="44"/>
      <c r="BS291" s="41"/>
      <c r="BT291" s="45"/>
      <c r="BU291" s="45"/>
      <c r="BV291" s="45"/>
      <c r="BW291" s="45"/>
      <c r="BX291" s="41"/>
      <c r="BY291" s="46"/>
      <c r="BZ291" s="46"/>
      <c r="CA291" s="46"/>
      <c r="CB291" s="19"/>
      <c r="CC291" s="41"/>
      <c r="CD291" s="18"/>
      <c r="CE291" s="47"/>
      <c r="CF291" s="41"/>
      <c r="CJ291" s="41"/>
      <c r="CK291" s="41"/>
      <c r="CL291" s="41"/>
      <c r="CQ291" s="41"/>
      <c r="CV291" s="41"/>
      <c r="CW291" s="43"/>
      <c r="CX291" s="43"/>
      <c r="CY291" s="43"/>
      <c r="CZ291" s="44"/>
      <c r="DA291" s="41"/>
      <c r="DB291" s="45"/>
      <c r="DC291" s="45"/>
      <c r="DD291" s="45"/>
      <c r="DE291" s="45"/>
      <c r="DF291" s="41"/>
      <c r="DG291" s="46"/>
      <c r="DH291" s="46"/>
      <c r="DI291" s="46"/>
      <c r="DJ291" s="19"/>
      <c r="DK291" s="41"/>
      <c r="DL291" s="18"/>
      <c r="DM291" s="47"/>
      <c r="DN291" s="41"/>
      <c r="DR291" s="41"/>
      <c r="DS291" s="41"/>
      <c r="DT291" s="41"/>
      <c r="DY291" s="41"/>
      <c r="ED291" s="41"/>
      <c r="EE291" s="43"/>
      <c r="EF291" s="43"/>
      <c r="EG291" s="43"/>
      <c r="EH291" s="44"/>
      <c r="EI291" s="41"/>
      <c r="EJ291" s="45"/>
      <c r="EK291" s="45"/>
      <c r="EL291" s="45"/>
      <c r="EM291" s="45"/>
      <c r="EN291" s="41"/>
      <c r="EO291" s="46"/>
      <c r="EP291" s="46"/>
      <c r="EQ291" s="46"/>
      <c r="ER291" s="19"/>
      <c r="ES291" s="41"/>
      <c r="ET291" s="18"/>
      <c r="EU291" s="47"/>
      <c r="EV291" s="41"/>
      <c r="EZ291" s="41"/>
      <c r="FA291" s="41"/>
      <c r="FB291" s="41"/>
      <c r="FG291" s="41"/>
      <c r="FL291" s="41"/>
      <c r="FM291" s="43"/>
      <c r="FN291" s="43"/>
      <c r="FO291" s="43"/>
      <c r="FP291" s="44"/>
      <c r="FQ291" s="41"/>
      <c r="FR291" s="45"/>
      <c r="FS291" s="45"/>
      <c r="FT291" s="45"/>
      <c r="FU291" s="45"/>
      <c r="FV291" s="41"/>
      <c r="FW291" s="46"/>
      <c r="FX291" s="46"/>
      <c r="FY291" s="46"/>
      <c r="FZ291" s="19"/>
      <c r="GA291" s="41"/>
      <c r="GB291" s="18"/>
      <c r="GC291" s="47"/>
      <c r="GD291" s="41"/>
      <c r="GH291" s="41"/>
      <c r="GI291" s="41"/>
      <c r="GJ291" s="41"/>
      <c r="GO291" s="41"/>
      <c r="GT291" s="41"/>
      <c r="GU291" s="43"/>
      <c r="GV291" s="43"/>
      <c r="GW291" s="43"/>
      <c r="GX291" s="44"/>
      <c r="GY291" s="41"/>
      <c r="GZ291" s="45"/>
      <c r="HA291" s="45"/>
      <c r="HB291" s="45"/>
      <c r="HC291" s="45"/>
      <c r="HD291" s="41"/>
      <c r="HE291" s="46"/>
      <c r="HF291" s="46"/>
      <c r="HG291" s="46"/>
      <c r="HH291" s="19"/>
      <c r="HI291" s="41"/>
      <c r="HJ291" s="18"/>
      <c r="HK291" s="47"/>
      <c r="HL291" s="41"/>
      <c r="HP291" s="41"/>
      <c r="HQ291" s="41"/>
      <c r="HR291" s="41"/>
      <c r="HW291" s="41"/>
      <c r="IB291" s="41"/>
      <c r="IC291" s="43"/>
      <c r="ID291" s="43"/>
      <c r="IE291" s="43"/>
      <c r="IF291" s="44"/>
      <c r="IG291" s="41"/>
      <c r="IH291" s="45"/>
      <c r="II291" s="45"/>
      <c r="IJ291" s="45"/>
      <c r="IK291" s="45"/>
      <c r="IL291" s="41"/>
      <c r="IM291" s="46"/>
      <c r="IN291" s="46"/>
      <c r="IO291" s="46"/>
      <c r="IP291" s="19"/>
      <c r="IQ291" s="41"/>
      <c r="IR291" s="18"/>
      <c r="IS291" s="47"/>
      <c r="IT291" s="41"/>
    </row>
    <row r="292" spans="1:254" s="42" customFormat="1" ht="12.75">
      <c r="A292" s="20" t="s">
        <v>835</v>
      </c>
      <c r="B292" s="20"/>
      <c r="C292" s="63"/>
      <c r="D292" s="22">
        <f>IF(MOD(SUM($M292+$T292+$AA292+$AH292+$AO292+$AV292),1)&gt;=0.6,INT(SUM($M292+$T292+$AA292+$AH292+$AO292+$AV292))+1+MOD(SUM($M292+$T292+$AA292+$AH292+$AO292+$AV292),1)-0.6,SUM($M292+$T292+$AA292+$AH292+$AO292+$AV292))</f>
        <v>5.3</v>
      </c>
      <c r="E292" s="23">
        <f>$N292+$U292+$AB292+$AI292+$AP292+$AW292</f>
        <v>0</v>
      </c>
      <c r="F292" s="24">
        <f>$O292+$V292+$AC292+$AJ292+$AQ292+$AX292</f>
        <v>30</v>
      </c>
      <c r="G292" s="23">
        <f>$P292+$W292+$AD292+$AK292+$AR292+$AY292</f>
        <v>0</v>
      </c>
      <c r="H292" s="23">
        <f>$Q292+X292+AE292+AL292+AS292+AZ292</f>
        <v>0</v>
      </c>
      <c r="I292" s="25" t="s">
        <v>836</v>
      </c>
      <c r="J292" s="22">
        <f>IF(G292&lt;&gt;0,F292/G292,"")</f>
      </c>
      <c r="K292" s="22">
        <f>IF(D292&lt;&gt;0,F292/D292,"")</f>
        <v>5.660377358490567</v>
      </c>
      <c r="L292" s="22">
        <f>IF(G292&lt;&gt;0,(INT(D292)*6+(10*(D292-INT(D292))))/G292,"")</f>
      </c>
      <c r="M292" s="26"/>
      <c r="N292" s="26"/>
      <c r="O292" s="26"/>
      <c r="P292" s="26"/>
      <c r="Q292" s="26"/>
      <c r="R292" s="26"/>
      <c r="S292" s="28">
        <f>IF(P292&lt;&gt;0,O292/P292,"")</f>
      </c>
      <c r="T292" s="29"/>
      <c r="U292" s="29"/>
      <c r="V292" s="29"/>
      <c r="W292" s="29"/>
      <c r="X292" s="29"/>
      <c r="Y292" s="29"/>
      <c r="Z292" s="31">
        <f>IF(W292&lt;&gt;0,V292/W292,"")</f>
      </c>
      <c r="AA292" s="26"/>
      <c r="AB292" s="26"/>
      <c r="AC292" s="26"/>
      <c r="AD292" s="26"/>
      <c r="AE292" s="26"/>
      <c r="AF292" s="26"/>
      <c r="AG292" s="28">
        <f>IF(AD292&lt;&gt;0,AC292/AD292,"")</f>
      </c>
      <c r="AH292" s="64"/>
      <c r="AI292" s="64"/>
      <c r="AJ292" s="64"/>
      <c r="AK292" s="64"/>
      <c r="AL292" s="64"/>
      <c r="AM292" s="64"/>
      <c r="AN292" s="35">
        <f>IF(AK292&lt;&gt;0,AJ292/AK292,"")</f>
      </c>
      <c r="AO292" s="36">
        <v>5.3</v>
      </c>
      <c r="AP292" s="36">
        <v>0</v>
      </c>
      <c r="AQ292" s="36">
        <v>30</v>
      </c>
      <c r="AR292" s="36">
        <v>0</v>
      </c>
      <c r="AS292" s="36"/>
      <c r="AT292" s="48" t="s">
        <v>836</v>
      </c>
      <c r="AU292" s="37">
        <f>IF(AR292&lt;&gt;0,AQ292/AR292,"")</f>
      </c>
      <c r="AV292" s="38"/>
      <c r="AW292" s="38"/>
      <c r="AX292" s="39"/>
      <c r="AY292" s="40"/>
      <c r="AZ292" s="40"/>
      <c r="BA292" s="40"/>
      <c r="BB292" s="39">
        <f>IF(AY292&lt;&gt;0,AX292/AY292,"")</f>
      </c>
      <c r="BC292" s="41"/>
      <c r="BD292" s="41"/>
      <c r="BI292" s="41"/>
      <c r="BN292" s="41"/>
      <c r="BO292" s="43"/>
      <c r="BP292" s="43"/>
      <c r="BQ292" s="43"/>
      <c r="BR292" s="44"/>
      <c r="BS292" s="41"/>
      <c r="BT292" s="45"/>
      <c r="BU292" s="45"/>
      <c r="BV292" s="45"/>
      <c r="BW292" s="45"/>
      <c r="BX292" s="41"/>
      <c r="BY292" s="46"/>
      <c r="BZ292" s="46"/>
      <c r="CA292" s="46"/>
      <c r="CB292" s="19"/>
      <c r="CC292" s="41"/>
      <c r="CD292" s="18"/>
      <c r="CE292" s="47"/>
      <c r="CF292" s="41"/>
      <c r="CJ292" s="41"/>
      <c r="CK292" s="41"/>
      <c r="CL292" s="41"/>
      <c r="CQ292" s="41"/>
      <c r="CV292" s="41"/>
      <c r="CW292" s="43"/>
      <c r="CX292" s="43"/>
      <c r="CY292" s="43"/>
      <c r="CZ292" s="44"/>
      <c r="DA292" s="41"/>
      <c r="DB292" s="45"/>
      <c r="DC292" s="45"/>
      <c r="DD292" s="45"/>
      <c r="DE292" s="45"/>
      <c r="DF292" s="41"/>
      <c r="DG292" s="46"/>
      <c r="DH292" s="46"/>
      <c r="DI292" s="46"/>
      <c r="DJ292" s="19"/>
      <c r="DK292" s="41"/>
      <c r="DL292" s="18"/>
      <c r="DM292" s="47"/>
      <c r="DN292" s="41"/>
      <c r="DR292" s="41"/>
      <c r="DS292" s="41"/>
      <c r="DT292" s="41"/>
      <c r="DY292" s="41"/>
      <c r="ED292" s="41"/>
      <c r="EE292" s="43"/>
      <c r="EF292" s="43"/>
      <c r="EG292" s="43"/>
      <c r="EH292" s="44"/>
      <c r="EI292" s="41"/>
      <c r="EJ292" s="45"/>
      <c r="EK292" s="45"/>
      <c r="EL292" s="45"/>
      <c r="EM292" s="45"/>
      <c r="EN292" s="41"/>
      <c r="EO292" s="46"/>
      <c r="EP292" s="46"/>
      <c r="EQ292" s="46"/>
      <c r="ER292" s="19"/>
      <c r="ES292" s="41"/>
      <c r="ET292" s="18"/>
      <c r="EU292" s="47"/>
      <c r="EV292" s="41"/>
      <c r="EZ292" s="41"/>
      <c r="FA292" s="41"/>
      <c r="FB292" s="41"/>
      <c r="FG292" s="41"/>
      <c r="FL292" s="41"/>
      <c r="FM292" s="43"/>
      <c r="FN292" s="43"/>
      <c r="FO292" s="43"/>
      <c r="FP292" s="44"/>
      <c r="FQ292" s="41"/>
      <c r="FR292" s="45"/>
      <c r="FS292" s="45"/>
      <c r="FT292" s="45"/>
      <c r="FU292" s="45"/>
      <c r="FV292" s="41"/>
      <c r="FW292" s="46"/>
      <c r="FX292" s="46"/>
      <c r="FY292" s="46"/>
      <c r="FZ292" s="19"/>
      <c r="GA292" s="41"/>
      <c r="GB292" s="18"/>
      <c r="GC292" s="47"/>
      <c r="GD292" s="41"/>
      <c r="GH292" s="41"/>
      <c r="GI292" s="41"/>
      <c r="GJ292" s="41"/>
      <c r="GO292" s="41"/>
      <c r="GT292" s="41"/>
      <c r="GU292" s="43"/>
      <c r="GV292" s="43"/>
      <c r="GW292" s="43"/>
      <c r="GX292" s="44"/>
      <c r="GY292" s="41"/>
      <c r="GZ292" s="45"/>
      <c r="HA292" s="45"/>
      <c r="HB292" s="45"/>
      <c r="HC292" s="45"/>
      <c r="HD292" s="41"/>
      <c r="HE292" s="46"/>
      <c r="HF292" s="46"/>
      <c r="HG292" s="46"/>
      <c r="HH292" s="19"/>
      <c r="HI292" s="41"/>
      <c r="HJ292" s="18"/>
      <c r="HK292" s="47"/>
      <c r="HL292" s="41"/>
      <c r="HP292" s="41"/>
      <c r="HQ292" s="41"/>
      <c r="HR292" s="41"/>
      <c r="HW292" s="41"/>
      <c r="IB292" s="41"/>
      <c r="IC292" s="43"/>
      <c r="ID292" s="43"/>
      <c r="IE292" s="43"/>
      <c r="IF292" s="44"/>
      <c r="IG292" s="41"/>
      <c r="IH292" s="45"/>
      <c r="II292" s="45"/>
      <c r="IJ292" s="45"/>
      <c r="IK292" s="45"/>
      <c r="IL292" s="41"/>
      <c r="IM292" s="46"/>
      <c r="IN292" s="46"/>
      <c r="IO292" s="46"/>
      <c r="IP292" s="19"/>
      <c r="IQ292" s="41"/>
      <c r="IR292" s="18"/>
      <c r="IS292" s="47"/>
      <c r="IT292" s="41"/>
    </row>
    <row r="293" spans="1:254" s="42" customFormat="1" ht="12.75">
      <c r="A293" s="20" t="s">
        <v>837</v>
      </c>
      <c r="B293" s="20"/>
      <c r="C293" s="21"/>
      <c r="D293" s="22">
        <f>IF(MOD(SUM($M293+$T293+$AA293+$AH293+$AO293+$AV293),1)&gt;=0.6,INT(SUM($M293+$T293+$AA293+$AH293+$AO293+$AV293))+1+MOD(SUM($M293+$T293+$AA293+$AH293+$AO293+$AV293),1)-0.6,SUM($M293+$T293+$AA293+$AH293+$AO293+$AV293))</f>
        <v>65.3</v>
      </c>
      <c r="E293" s="23">
        <f>$N293+$U293+$AB293+$AI293+$AP293+$AW293</f>
        <v>4</v>
      </c>
      <c r="F293" s="24">
        <f>$O293+$V293+$AC293+$AJ293+$AQ293+$AX293</f>
        <v>330</v>
      </c>
      <c r="G293" s="23">
        <f>$P293+$W293+$AD293+$AK293+$AR293+$AY293</f>
        <v>7</v>
      </c>
      <c r="H293" s="23">
        <f>$Q293+X293+AE293+AL293+AS293+AZ293</f>
        <v>0</v>
      </c>
      <c r="I293" s="25" t="s">
        <v>802</v>
      </c>
      <c r="J293" s="22">
        <f>IF(G293&lt;&gt;0,F293/G293,"")</f>
        <v>47.142857142857146</v>
      </c>
      <c r="K293" s="22">
        <f>IF(D293&lt;&gt;0,F293/D293,"")</f>
        <v>5.053598774885145</v>
      </c>
      <c r="L293" s="22">
        <f>IF(G293&lt;&gt;0,(INT(D293)*6+(10*(D293-INT(D293))))/G293,"")</f>
        <v>56.142857142857146</v>
      </c>
      <c r="M293" s="26"/>
      <c r="N293" s="26"/>
      <c r="O293" s="26"/>
      <c r="P293" s="26"/>
      <c r="Q293" s="26"/>
      <c r="R293" s="26"/>
      <c r="S293" s="28">
        <f>IF(P293&lt;&gt;0,O293/P293,"")</f>
      </c>
      <c r="T293" s="29">
        <v>3</v>
      </c>
      <c r="U293" s="29">
        <v>0</v>
      </c>
      <c r="V293" s="29">
        <v>23</v>
      </c>
      <c r="W293" s="29">
        <v>0</v>
      </c>
      <c r="X293" s="29"/>
      <c r="Y293" s="30" t="s">
        <v>838</v>
      </c>
      <c r="Z293" s="31">
        <f>IF(W293&lt;&gt;0,V293/W293,"")</f>
      </c>
      <c r="AA293" s="32">
        <f>22+14</f>
        <v>36</v>
      </c>
      <c r="AB293" s="32">
        <v>2</v>
      </c>
      <c r="AC293" s="32">
        <f>115+59</f>
        <v>174</v>
      </c>
      <c r="AD293" s="33">
        <f>3+2</f>
        <v>5</v>
      </c>
      <c r="AE293" s="33"/>
      <c r="AF293" s="33" t="s">
        <v>802</v>
      </c>
      <c r="AG293" s="28">
        <f>IF(AD293&lt;&gt;0,AC293/AD293,"")</f>
        <v>34.8</v>
      </c>
      <c r="AH293" s="34">
        <f>22.3+4</f>
        <v>26.3</v>
      </c>
      <c r="AI293" s="34">
        <f>1+1</f>
        <v>2</v>
      </c>
      <c r="AJ293" s="34">
        <v>133</v>
      </c>
      <c r="AK293" s="34">
        <f>1+1</f>
        <v>2</v>
      </c>
      <c r="AL293" s="34"/>
      <c r="AM293" s="34" t="s">
        <v>839</v>
      </c>
      <c r="AN293" s="35">
        <f>IF(AK293&lt;&gt;0,AJ293/AK293,"")</f>
        <v>66.5</v>
      </c>
      <c r="AO293" s="36"/>
      <c r="AP293" s="36"/>
      <c r="AQ293" s="36"/>
      <c r="AR293" s="36"/>
      <c r="AS293" s="36"/>
      <c r="AT293" s="36"/>
      <c r="AU293" s="37">
        <f>IF(AR293&lt;&gt;0,AQ293/AR293,"")</f>
      </c>
      <c r="AV293" s="38"/>
      <c r="AW293" s="38"/>
      <c r="AX293" s="39"/>
      <c r="AY293" s="40"/>
      <c r="AZ293" s="40"/>
      <c r="BA293" s="40"/>
      <c r="BB293" s="39">
        <f>IF(AY293&lt;&gt;0,AX293/AY293,"")</f>
      </c>
      <c r="BC293" s="41"/>
      <c r="BD293" s="41"/>
      <c r="BI293" s="41"/>
      <c r="BN293" s="41"/>
      <c r="BO293" s="43"/>
      <c r="BP293" s="43"/>
      <c r="BQ293" s="43"/>
      <c r="BR293" s="44"/>
      <c r="BS293" s="41"/>
      <c r="BT293" s="45"/>
      <c r="BU293" s="45"/>
      <c r="BV293" s="45"/>
      <c r="BW293" s="45"/>
      <c r="BX293" s="41"/>
      <c r="BY293" s="46"/>
      <c r="BZ293" s="46"/>
      <c r="CA293" s="46"/>
      <c r="CB293" s="19"/>
      <c r="CC293" s="41"/>
      <c r="CD293" s="18"/>
      <c r="CE293" s="47"/>
      <c r="CF293" s="41"/>
      <c r="CJ293" s="41"/>
      <c r="CK293" s="41"/>
      <c r="CL293" s="41"/>
      <c r="CQ293" s="41"/>
      <c r="CV293" s="41"/>
      <c r="CW293" s="43"/>
      <c r="CX293" s="43"/>
      <c r="CY293" s="43"/>
      <c r="CZ293" s="44"/>
      <c r="DA293" s="41"/>
      <c r="DB293" s="45"/>
      <c r="DC293" s="45"/>
      <c r="DD293" s="45"/>
      <c r="DE293" s="45"/>
      <c r="DF293" s="41"/>
      <c r="DG293" s="46"/>
      <c r="DH293" s="46"/>
      <c r="DI293" s="46"/>
      <c r="DJ293" s="19"/>
      <c r="DK293" s="41"/>
      <c r="DL293" s="18"/>
      <c r="DM293" s="47"/>
      <c r="DN293" s="41"/>
      <c r="DR293" s="41"/>
      <c r="DS293" s="41"/>
      <c r="DT293" s="41"/>
      <c r="DY293" s="41"/>
      <c r="ED293" s="41"/>
      <c r="EE293" s="43"/>
      <c r="EF293" s="43"/>
      <c r="EG293" s="43"/>
      <c r="EH293" s="44"/>
      <c r="EI293" s="41"/>
      <c r="EJ293" s="45"/>
      <c r="EK293" s="45"/>
      <c r="EL293" s="45"/>
      <c r="EM293" s="45"/>
      <c r="EN293" s="41"/>
      <c r="EO293" s="46"/>
      <c r="EP293" s="46"/>
      <c r="EQ293" s="46"/>
      <c r="ER293" s="19"/>
      <c r="ES293" s="41"/>
      <c r="ET293" s="18"/>
      <c r="EU293" s="47"/>
      <c r="EV293" s="41"/>
      <c r="EZ293" s="41"/>
      <c r="FA293" s="41"/>
      <c r="FB293" s="41"/>
      <c r="FG293" s="41"/>
      <c r="FL293" s="41"/>
      <c r="FM293" s="43"/>
      <c r="FN293" s="43"/>
      <c r="FO293" s="43"/>
      <c r="FP293" s="44"/>
      <c r="FQ293" s="41"/>
      <c r="FR293" s="45"/>
      <c r="FS293" s="45"/>
      <c r="FT293" s="45"/>
      <c r="FU293" s="45"/>
      <c r="FV293" s="41"/>
      <c r="FW293" s="46"/>
      <c r="FX293" s="46"/>
      <c r="FY293" s="46"/>
      <c r="FZ293" s="19"/>
      <c r="GA293" s="41"/>
      <c r="GB293" s="18"/>
      <c r="GC293" s="47"/>
      <c r="GD293" s="41"/>
      <c r="GH293" s="41"/>
      <c r="GI293" s="41"/>
      <c r="GJ293" s="41"/>
      <c r="GO293" s="41"/>
      <c r="GT293" s="41"/>
      <c r="GU293" s="43"/>
      <c r="GV293" s="43"/>
      <c r="GW293" s="43"/>
      <c r="GX293" s="44"/>
      <c r="GY293" s="41"/>
      <c r="GZ293" s="45"/>
      <c r="HA293" s="45"/>
      <c r="HB293" s="45"/>
      <c r="HC293" s="45"/>
      <c r="HD293" s="41"/>
      <c r="HE293" s="46"/>
      <c r="HF293" s="46"/>
      <c r="HG293" s="46"/>
      <c r="HH293" s="19"/>
      <c r="HI293" s="41"/>
      <c r="HJ293" s="18"/>
      <c r="HK293" s="47"/>
      <c r="HL293" s="41"/>
      <c r="HP293" s="41"/>
      <c r="HQ293" s="41"/>
      <c r="HR293" s="41"/>
      <c r="HW293" s="41"/>
      <c r="IB293" s="41"/>
      <c r="IC293" s="43"/>
      <c r="ID293" s="43"/>
      <c r="IE293" s="43"/>
      <c r="IF293" s="44"/>
      <c r="IG293" s="41"/>
      <c r="IH293" s="45"/>
      <c r="II293" s="45"/>
      <c r="IJ293" s="45"/>
      <c r="IK293" s="45"/>
      <c r="IL293" s="41"/>
      <c r="IM293" s="46"/>
      <c r="IN293" s="46"/>
      <c r="IO293" s="46"/>
      <c r="IP293" s="19"/>
      <c r="IQ293" s="41"/>
      <c r="IR293" s="18"/>
      <c r="IS293" s="47"/>
      <c r="IT293" s="41"/>
    </row>
    <row r="294" spans="1:254" s="42" customFormat="1" ht="12.75">
      <c r="A294" s="20" t="s">
        <v>840</v>
      </c>
      <c r="B294" s="20"/>
      <c r="C294" s="21"/>
      <c r="D294" s="22">
        <f>IF(MOD(SUM($M294+$T294+$AA294+$AH294+$AO294+$AV294),1)&gt;=0.6,INT(SUM($M294+$T294+$AA294+$AH294+$AO294+$AV294))+1+MOD(SUM($M294+$T294+$AA294+$AH294+$AO294+$AV294),1)-0.6,SUM($M294+$T294+$AA294+$AH294+$AO294+$AV294))</f>
        <v>18</v>
      </c>
      <c r="E294" s="23">
        <f>$N294+$U294+$AB294+$AI294+$AP294+$AW294</f>
        <v>4</v>
      </c>
      <c r="F294" s="24">
        <f>$O294+$V294+$AC294+$AJ294+$AQ294+$AX294</f>
        <v>72</v>
      </c>
      <c r="G294" s="23">
        <f>$P294+$W294+$AD294+$AK294+$AR294+$AY294</f>
        <v>1</v>
      </c>
      <c r="H294" s="23">
        <f>$Q294+X294+AE294+AL294+AS294+AZ294</f>
        <v>0</v>
      </c>
      <c r="I294" s="25" t="s">
        <v>841</v>
      </c>
      <c r="J294" s="22">
        <f>IF(G294&lt;&gt;0,F294/G294,"")</f>
        <v>72</v>
      </c>
      <c r="K294" s="22">
        <f>IF(D294&lt;&gt;0,F294/D294,"")</f>
        <v>4</v>
      </c>
      <c r="L294" s="22">
        <f>IF(G294&lt;&gt;0,(INT(D294)*6+(10*(D294-INT(D294))))/G294,"")</f>
        <v>108</v>
      </c>
      <c r="M294" s="26"/>
      <c r="N294" s="26"/>
      <c r="O294" s="26"/>
      <c r="P294" s="26"/>
      <c r="Q294" s="26"/>
      <c r="R294" s="26"/>
      <c r="S294" s="28">
        <f>IF(P294&lt;&gt;0,O294/P294,"")</f>
      </c>
      <c r="T294" s="29"/>
      <c r="U294" s="29"/>
      <c r="V294" s="29"/>
      <c r="W294" s="29"/>
      <c r="X294" s="29"/>
      <c r="Y294" s="30"/>
      <c r="Z294" s="31">
        <f>IF(W294&lt;&gt;0,V294/W294,"")</f>
      </c>
      <c r="AA294" s="32">
        <v>18</v>
      </c>
      <c r="AB294" s="32">
        <v>4</v>
      </c>
      <c r="AC294" s="32">
        <v>72</v>
      </c>
      <c r="AD294" s="33">
        <v>1</v>
      </c>
      <c r="AE294" s="33"/>
      <c r="AF294" s="33" t="s">
        <v>841</v>
      </c>
      <c r="AG294" s="28">
        <f>IF(AD294&lt;&gt;0,AC294/AD294,"")</f>
        <v>72</v>
      </c>
      <c r="AH294" s="34"/>
      <c r="AI294" s="34"/>
      <c r="AJ294" s="34"/>
      <c r="AK294" s="34"/>
      <c r="AL294" s="34"/>
      <c r="AM294" s="34"/>
      <c r="AN294" s="35">
        <f>IF(AK294&lt;&gt;0,AJ294/AK294,"")</f>
      </c>
      <c r="AO294" s="36"/>
      <c r="AP294" s="36"/>
      <c r="AQ294" s="36"/>
      <c r="AR294" s="36"/>
      <c r="AS294" s="36"/>
      <c r="AT294" s="36"/>
      <c r="AU294" s="37">
        <f>IF(AR294&lt;&gt;0,AQ294/AR294,"")</f>
      </c>
      <c r="AV294" s="38"/>
      <c r="AW294" s="38"/>
      <c r="AX294" s="39"/>
      <c r="AY294" s="40"/>
      <c r="AZ294" s="40"/>
      <c r="BA294" s="40"/>
      <c r="BB294" s="39">
        <f>IF(AY294&lt;&gt;0,AX294/AY294,"")</f>
      </c>
      <c r="BC294" s="41"/>
      <c r="BD294" s="41"/>
      <c r="BI294" s="41"/>
      <c r="BN294" s="41"/>
      <c r="BO294" s="43"/>
      <c r="BP294" s="43"/>
      <c r="BQ294" s="43"/>
      <c r="BR294" s="44"/>
      <c r="BS294" s="41"/>
      <c r="BT294" s="45"/>
      <c r="BU294" s="45"/>
      <c r="BV294" s="45"/>
      <c r="BW294" s="45"/>
      <c r="BX294" s="41"/>
      <c r="BY294" s="46"/>
      <c r="BZ294" s="46"/>
      <c r="CA294" s="46"/>
      <c r="CB294" s="19"/>
      <c r="CC294" s="41"/>
      <c r="CD294" s="18"/>
      <c r="CE294" s="47"/>
      <c r="CF294" s="41"/>
      <c r="CJ294" s="41"/>
      <c r="CK294" s="41"/>
      <c r="CL294" s="41"/>
      <c r="CQ294" s="41"/>
      <c r="CV294" s="41"/>
      <c r="CW294" s="43"/>
      <c r="CX294" s="43"/>
      <c r="CY294" s="43"/>
      <c r="CZ294" s="44"/>
      <c r="DA294" s="41"/>
      <c r="DB294" s="45"/>
      <c r="DC294" s="45"/>
      <c r="DD294" s="45"/>
      <c r="DE294" s="45"/>
      <c r="DF294" s="41"/>
      <c r="DG294" s="46"/>
      <c r="DH294" s="46"/>
      <c r="DI294" s="46"/>
      <c r="DJ294" s="19"/>
      <c r="DK294" s="41"/>
      <c r="DL294" s="18"/>
      <c r="DM294" s="47"/>
      <c r="DN294" s="41"/>
      <c r="DR294" s="41"/>
      <c r="DS294" s="41"/>
      <c r="DT294" s="41"/>
      <c r="DY294" s="41"/>
      <c r="ED294" s="41"/>
      <c r="EE294" s="43"/>
      <c r="EF294" s="43"/>
      <c r="EG294" s="43"/>
      <c r="EH294" s="44"/>
      <c r="EI294" s="41"/>
      <c r="EJ294" s="45"/>
      <c r="EK294" s="45"/>
      <c r="EL294" s="45"/>
      <c r="EM294" s="45"/>
      <c r="EN294" s="41"/>
      <c r="EO294" s="46"/>
      <c r="EP294" s="46"/>
      <c r="EQ294" s="46"/>
      <c r="ER294" s="19"/>
      <c r="ES294" s="41"/>
      <c r="ET294" s="18"/>
      <c r="EU294" s="47"/>
      <c r="EV294" s="41"/>
      <c r="EZ294" s="41"/>
      <c r="FA294" s="41"/>
      <c r="FB294" s="41"/>
      <c r="FG294" s="41"/>
      <c r="FL294" s="41"/>
      <c r="FM294" s="43"/>
      <c r="FN294" s="43"/>
      <c r="FO294" s="43"/>
      <c r="FP294" s="44"/>
      <c r="FQ294" s="41"/>
      <c r="FR294" s="45"/>
      <c r="FS294" s="45"/>
      <c r="FT294" s="45"/>
      <c r="FU294" s="45"/>
      <c r="FV294" s="41"/>
      <c r="FW294" s="46"/>
      <c r="FX294" s="46"/>
      <c r="FY294" s="46"/>
      <c r="FZ294" s="19"/>
      <c r="GA294" s="41"/>
      <c r="GB294" s="18"/>
      <c r="GC294" s="47"/>
      <c r="GD294" s="41"/>
      <c r="GH294" s="41"/>
      <c r="GI294" s="41"/>
      <c r="GJ294" s="41"/>
      <c r="GO294" s="41"/>
      <c r="GT294" s="41"/>
      <c r="GU294" s="43"/>
      <c r="GV294" s="43"/>
      <c r="GW294" s="43"/>
      <c r="GX294" s="44"/>
      <c r="GY294" s="41"/>
      <c r="GZ294" s="45"/>
      <c r="HA294" s="45"/>
      <c r="HB294" s="45"/>
      <c r="HC294" s="45"/>
      <c r="HD294" s="41"/>
      <c r="HE294" s="46"/>
      <c r="HF294" s="46"/>
      <c r="HG294" s="46"/>
      <c r="HH294" s="19"/>
      <c r="HI294" s="41"/>
      <c r="HJ294" s="18"/>
      <c r="HK294" s="47"/>
      <c r="HL294" s="41"/>
      <c r="HP294" s="41"/>
      <c r="HQ294" s="41"/>
      <c r="HR294" s="41"/>
      <c r="HW294" s="41"/>
      <c r="IB294" s="41"/>
      <c r="IC294" s="43"/>
      <c r="ID294" s="43"/>
      <c r="IE294" s="43"/>
      <c r="IF294" s="44"/>
      <c r="IG294" s="41"/>
      <c r="IH294" s="45"/>
      <c r="II294" s="45"/>
      <c r="IJ294" s="45"/>
      <c r="IK294" s="45"/>
      <c r="IL294" s="41"/>
      <c r="IM294" s="46"/>
      <c r="IN294" s="46"/>
      <c r="IO294" s="46"/>
      <c r="IP294" s="19"/>
      <c r="IQ294" s="41"/>
      <c r="IR294" s="18"/>
      <c r="IS294" s="47"/>
      <c r="IT294" s="41"/>
    </row>
    <row r="295" spans="1:254" s="42" customFormat="1" ht="12.75">
      <c r="A295" s="20" t="s">
        <v>842</v>
      </c>
      <c r="B295" s="20"/>
      <c r="C295" s="21"/>
      <c r="D295" s="22">
        <f>IF(MOD(SUM($M295+$T295+$AA295+$AH295+$AO295+$AV295),1)&gt;=0.6,INT(SUM($M295+$T295+$AA295+$AH295+$AO295+$AV295))+1+MOD(SUM($M295+$T295+$AA295+$AH295+$AO295+$AV295),1)-0.6,SUM($M295+$T295+$AA295+$AH295+$AO295+$AV295))</f>
        <v>6</v>
      </c>
      <c r="E295" s="23">
        <f>$N295+$U295+$AB295+$AI295+$AP295+$AW295</f>
        <v>1</v>
      </c>
      <c r="F295" s="24">
        <f>$O295+$V295+$AC295+$AJ295+$AQ295+$AX295</f>
        <v>14</v>
      </c>
      <c r="G295" s="23">
        <f>$P295+$W295+$AD295+$AK295+$AR295+$AY295</f>
        <v>1</v>
      </c>
      <c r="H295" s="23">
        <f>$Q295+X295+AE295+AL295+AS295+AZ295</f>
        <v>0</v>
      </c>
      <c r="I295" s="25" t="s">
        <v>843</v>
      </c>
      <c r="J295" s="22">
        <f>IF(G295&lt;&gt;0,F295/G295,"")</f>
        <v>14</v>
      </c>
      <c r="K295" s="22">
        <f>IF(D295&lt;&gt;0,F295/D295,"")</f>
        <v>2.3333333333333335</v>
      </c>
      <c r="L295" s="22">
        <f>IF(G295&lt;&gt;0,(INT(D295)*6+(10*(D295-INT(D295))))/G295,"")</f>
        <v>36</v>
      </c>
      <c r="M295" s="26"/>
      <c r="N295" s="26"/>
      <c r="O295" s="26"/>
      <c r="P295" s="26"/>
      <c r="Q295" s="26"/>
      <c r="R295" s="26"/>
      <c r="S295" s="28">
        <f>IF(P295&lt;&gt;0,O295/P295,"")</f>
      </c>
      <c r="T295" s="29"/>
      <c r="U295" s="29"/>
      <c r="V295" s="29"/>
      <c r="W295" s="29"/>
      <c r="X295" s="29"/>
      <c r="Y295" s="30"/>
      <c r="Z295" s="31">
        <f>IF(W295&lt;&gt;0,V295/W295,"")</f>
      </c>
      <c r="AA295" s="32"/>
      <c r="AB295" s="32"/>
      <c r="AC295" s="32"/>
      <c r="AD295" s="33"/>
      <c r="AE295" s="33"/>
      <c r="AF295" s="33"/>
      <c r="AG295" s="28">
        <f>IF(AD295&lt;&gt;0,AC295/AD295,"")</f>
      </c>
      <c r="AH295" s="34"/>
      <c r="AI295" s="34"/>
      <c r="AJ295" s="34"/>
      <c r="AK295" s="34"/>
      <c r="AL295" s="34"/>
      <c r="AM295" s="34"/>
      <c r="AN295" s="35">
        <f>IF(AK295&lt;&gt;0,AJ295/AK295,"")</f>
      </c>
      <c r="AO295" s="36">
        <v>6</v>
      </c>
      <c r="AP295" s="36">
        <v>1</v>
      </c>
      <c r="AQ295" s="36">
        <v>14</v>
      </c>
      <c r="AR295" s="36">
        <v>1</v>
      </c>
      <c r="AS295" s="36"/>
      <c r="AT295" s="48" t="s">
        <v>843</v>
      </c>
      <c r="AU295" s="37">
        <f>IF(AR295&lt;&gt;0,AQ295/AR295,"")</f>
        <v>14</v>
      </c>
      <c r="AV295" s="38"/>
      <c r="AW295" s="38"/>
      <c r="AX295" s="39"/>
      <c r="AY295" s="40"/>
      <c r="AZ295" s="40"/>
      <c r="BA295" s="40"/>
      <c r="BB295" s="39">
        <f>IF(AY295&lt;&gt;0,AX295/AY295,"")</f>
      </c>
      <c r="BC295" s="41"/>
      <c r="BD295" s="41"/>
      <c r="BI295" s="41"/>
      <c r="BN295" s="41"/>
      <c r="BO295" s="43"/>
      <c r="BP295" s="43"/>
      <c r="BQ295" s="43"/>
      <c r="BR295" s="44"/>
      <c r="BS295" s="41"/>
      <c r="BT295" s="45"/>
      <c r="BU295" s="45"/>
      <c r="BV295" s="45"/>
      <c r="BW295" s="45"/>
      <c r="BX295" s="41"/>
      <c r="BY295" s="46"/>
      <c r="BZ295" s="46"/>
      <c r="CA295" s="46"/>
      <c r="CB295" s="19"/>
      <c r="CC295" s="41"/>
      <c r="CD295" s="18"/>
      <c r="CE295" s="47"/>
      <c r="CF295" s="41"/>
      <c r="CJ295" s="41"/>
      <c r="CK295" s="41"/>
      <c r="CL295" s="41"/>
      <c r="CQ295" s="41"/>
      <c r="CV295" s="41"/>
      <c r="CW295" s="43"/>
      <c r="CX295" s="43"/>
      <c r="CY295" s="43"/>
      <c r="CZ295" s="44"/>
      <c r="DA295" s="41"/>
      <c r="DB295" s="45"/>
      <c r="DC295" s="45"/>
      <c r="DD295" s="45"/>
      <c r="DE295" s="45"/>
      <c r="DF295" s="41"/>
      <c r="DG295" s="46"/>
      <c r="DH295" s="46"/>
      <c r="DI295" s="46"/>
      <c r="DJ295" s="19"/>
      <c r="DK295" s="41"/>
      <c r="DL295" s="18"/>
      <c r="DM295" s="47"/>
      <c r="DN295" s="41"/>
      <c r="DR295" s="41"/>
      <c r="DS295" s="41"/>
      <c r="DT295" s="41"/>
      <c r="DY295" s="41"/>
      <c r="ED295" s="41"/>
      <c r="EE295" s="43"/>
      <c r="EF295" s="43"/>
      <c r="EG295" s="43"/>
      <c r="EH295" s="44"/>
      <c r="EI295" s="41"/>
      <c r="EJ295" s="45"/>
      <c r="EK295" s="45"/>
      <c r="EL295" s="45"/>
      <c r="EM295" s="45"/>
      <c r="EN295" s="41"/>
      <c r="EO295" s="46"/>
      <c r="EP295" s="46"/>
      <c r="EQ295" s="46"/>
      <c r="ER295" s="19"/>
      <c r="ES295" s="41"/>
      <c r="ET295" s="18"/>
      <c r="EU295" s="47"/>
      <c r="EV295" s="41"/>
      <c r="EZ295" s="41"/>
      <c r="FA295" s="41"/>
      <c r="FB295" s="41"/>
      <c r="FG295" s="41"/>
      <c r="FL295" s="41"/>
      <c r="FM295" s="43"/>
      <c r="FN295" s="43"/>
      <c r="FO295" s="43"/>
      <c r="FP295" s="44"/>
      <c r="FQ295" s="41"/>
      <c r="FR295" s="45"/>
      <c r="FS295" s="45"/>
      <c r="FT295" s="45"/>
      <c r="FU295" s="45"/>
      <c r="FV295" s="41"/>
      <c r="FW295" s="46"/>
      <c r="FX295" s="46"/>
      <c r="FY295" s="46"/>
      <c r="FZ295" s="19"/>
      <c r="GA295" s="41"/>
      <c r="GB295" s="18"/>
      <c r="GC295" s="47"/>
      <c r="GD295" s="41"/>
      <c r="GH295" s="41"/>
      <c r="GI295" s="41"/>
      <c r="GJ295" s="41"/>
      <c r="GO295" s="41"/>
      <c r="GT295" s="41"/>
      <c r="GU295" s="43"/>
      <c r="GV295" s="43"/>
      <c r="GW295" s="43"/>
      <c r="GX295" s="44"/>
      <c r="GY295" s="41"/>
      <c r="GZ295" s="45"/>
      <c r="HA295" s="45"/>
      <c r="HB295" s="45"/>
      <c r="HC295" s="45"/>
      <c r="HD295" s="41"/>
      <c r="HE295" s="46"/>
      <c r="HF295" s="46"/>
      <c r="HG295" s="46"/>
      <c r="HH295" s="19"/>
      <c r="HI295" s="41"/>
      <c r="HJ295" s="18"/>
      <c r="HK295" s="47"/>
      <c r="HL295" s="41"/>
      <c r="HP295" s="41"/>
      <c r="HQ295" s="41"/>
      <c r="HR295" s="41"/>
      <c r="HW295" s="41"/>
      <c r="IB295" s="41"/>
      <c r="IC295" s="43"/>
      <c r="ID295" s="43"/>
      <c r="IE295" s="43"/>
      <c r="IF295" s="44"/>
      <c r="IG295" s="41"/>
      <c r="IH295" s="45"/>
      <c r="II295" s="45"/>
      <c r="IJ295" s="45"/>
      <c r="IK295" s="45"/>
      <c r="IL295" s="41"/>
      <c r="IM295" s="46"/>
      <c r="IN295" s="46"/>
      <c r="IO295" s="46"/>
      <c r="IP295" s="19"/>
      <c r="IQ295" s="41"/>
      <c r="IR295" s="18"/>
      <c r="IS295" s="47"/>
      <c r="IT295" s="41"/>
    </row>
    <row r="296" spans="1:254" s="42" customFormat="1" ht="12.75">
      <c r="A296" s="13" t="s">
        <v>844</v>
      </c>
      <c r="B296" s="13"/>
      <c r="C296" s="13"/>
      <c r="D296" s="22">
        <f>IF(MOD(SUM($M296+$T296+$AA296+$AH296+$AO296+$AV296),1)&gt;=0.6,INT(SUM($M296+$T296+$AA296+$AH296+$AO296+$AV296))+1+MOD(SUM($M296+$T296+$AA296+$AH296+$AO296+$AV296),1)-0.6,SUM($M296+$T296+$AA296+$AH296+$AO296+$AV296))</f>
        <v>3</v>
      </c>
      <c r="E296" s="23">
        <f>$N296+$U296+$AB296+$AI296+$AP296+$AW296</f>
        <v>0</v>
      </c>
      <c r="F296" s="24">
        <f>$O296+$V296+$AC296+$AJ296+$AQ296+$AX296</f>
        <v>18</v>
      </c>
      <c r="G296" s="23">
        <f>$P296+$W296+$AD296+$AK296+$AR296+$AY296</f>
        <v>1</v>
      </c>
      <c r="H296" s="23">
        <f>$Q296+X296+AE296+AL296+AS296+AZ296</f>
        <v>0</v>
      </c>
      <c r="I296" s="49" t="s">
        <v>673</v>
      </c>
      <c r="J296" s="22">
        <f>IF(G296&lt;&gt;0,F296/G296,"")</f>
        <v>18</v>
      </c>
      <c r="K296" s="22">
        <f>IF(D296&lt;&gt;0,F296/D296,"")</f>
        <v>6</v>
      </c>
      <c r="L296" s="22">
        <f>IF(G296&lt;&gt;0,(INT(D296)*6+(10*(D296-INT(D296))))/G296,"")</f>
        <v>18</v>
      </c>
      <c r="M296" s="50"/>
      <c r="N296" s="50"/>
      <c r="O296" s="50"/>
      <c r="P296" s="50"/>
      <c r="Q296" s="50"/>
      <c r="R296" s="50"/>
      <c r="S296" s="52">
        <f>IF(P296&lt;&gt;0,O296/P296,"")</f>
      </c>
      <c r="T296" s="53"/>
      <c r="U296" s="53"/>
      <c r="V296" s="53"/>
      <c r="W296" s="53"/>
      <c r="X296" s="53"/>
      <c r="Y296" s="53"/>
      <c r="Z296" s="54">
        <f>IF(W296&lt;&gt;0,V296/W296,"")</f>
      </c>
      <c r="AA296" s="50"/>
      <c r="AB296" s="50"/>
      <c r="AC296" s="50"/>
      <c r="AD296" s="50"/>
      <c r="AE296" s="50"/>
      <c r="AF296" s="50"/>
      <c r="AG296" s="52">
        <f>IF(AD296&lt;&gt;0,AC296/AD296,"")</f>
      </c>
      <c r="AH296" s="55"/>
      <c r="AI296" s="55"/>
      <c r="AJ296" s="55"/>
      <c r="AK296" s="55"/>
      <c r="AL296" s="55"/>
      <c r="AM296" s="55"/>
      <c r="AN296" s="56">
        <f>IF(AK296&lt;&gt;0,AJ296/AK296,"")</f>
      </c>
      <c r="AO296" s="57">
        <v>3</v>
      </c>
      <c r="AP296" s="57">
        <v>0</v>
      </c>
      <c r="AQ296" s="57">
        <v>18</v>
      </c>
      <c r="AR296" s="57">
        <v>1</v>
      </c>
      <c r="AS296" s="57"/>
      <c r="AT296" s="62" t="s">
        <v>673</v>
      </c>
      <c r="AU296" s="58">
        <f>IF(AR296&lt;&gt;0,AQ296/AR296,"")</f>
        <v>18</v>
      </c>
      <c r="AV296" s="59"/>
      <c r="AW296" s="59"/>
      <c r="AX296" s="59"/>
      <c r="AY296" s="59"/>
      <c r="AZ296" s="59"/>
      <c r="BA296" s="59"/>
      <c r="BB296" s="60">
        <f>IF(AY296&lt;&gt;0,AX296/AY296,"")</f>
      </c>
      <c r="BC296" s="41"/>
      <c r="BD296" s="41"/>
      <c r="BI296" s="41"/>
      <c r="BN296" s="41"/>
      <c r="BO296" s="43"/>
      <c r="BP296" s="43"/>
      <c r="BQ296" s="43"/>
      <c r="BR296" s="44"/>
      <c r="BS296" s="41"/>
      <c r="BT296" s="45"/>
      <c r="BU296" s="45"/>
      <c r="BV296" s="45"/>
      <c r="BW296" s="45"/>
      <c r="BX296" s="41"/>
      <c r="BY296" s="46"/>
      <c r="BZ296" s="46"/>
      <c r="CA296" s="46"/>
      <c r="CB296" s="19"/>
      <c r="CC296" s="41"/>
      <c r="CD296" s="18"/>
      <c r="CE296" s="47"/>
      <c r="CF296" s="41"/>
      <c r="CJ296" s="41"/>
      <c r="CK296" s="41"/>
      <c r="CL296" s="41"/>
      <c r="CQ296" s="41"/>
      <c r="CV296" s="41"/>
      <c r="CW296" s="43"/>
      <c r="CX296" s="43"/>
      <c r="CY296" s="43"/>
      <c r="CZ296" s="44"/>
      <c r="DA296" s="41"/>
      <c r="DB296" s="45"/>
      <c r="DC296" s="45"/>
      <c r="DD296" s="45"/>
      <c r="DE296" s="45"/>
      <c r="DF296" s="41"/>
      <c r="DG296" s="46"/>
      <c r="DH296" s="46"/>
      <c r="DI296" s="46"/>
      <c r="DJ296" s="19"/>
      <c r="DK296" s="41"/>
      <c r="DL296" s="18"/>
      <c r="DM296" s="47"/>
      <c r="DN296" s="41"/>
      <c r="DR296" s="41"/>
      <c r="DS296" s="41"/>
      <c r="DT296" s="41"/>
      <c r="DY296" s="41"/>
      <c r="ED296" s="41"/>
      <c r="EE296" s="43"/>
      <c r="EF296" s="43"/>
      <c r="EG296" s="43"/>
      <c r="EH296" s="44"/>
      <c r="EI296" s="41"/>
      <c r="EJ296" s="45"/>
      <c r="EK296" s="45"/>
      <c r="EL296" s="45"/>
      <c r="EM296" s="45"/>
      <c r="EN296" s="41"/>
      <c r="EO296" s="46"/>
      <c r="EP296" s="46"/>
      <c r="EQ296" s="46"/>
      <c r="ER296" s="19"/>
      <c r="ES296" s="41"/>
      <c r="ET296" s="18"/>
      <c r="EU296" s="47"/>
      <c r="EV296" s="41"/>
      <c r="EZ296" s="41"/>
      <c r="FA296" s="41"/>
      <c r="FB296" s="41"/>
      <c r="FG296" s="41"/>
      <c r="FL296" s="41"/>
      <c r="FM296" s="43"/>
      <c r="FN296" s="43"/>
      <c r="FO296" s="43"/>
      <c r="FP296" s="44"/>
      <c r="FQ296" s="41"/>
      <c r="FR296" s="45"/>
      <c r="FS296" s="45"/>
      <c r="FT296" s="45"/>
      <c r="FU296" s="45"/>
      <c r="FV296" s="41"/>
      <c r="FW296" s="46"/>
      <c r="FX296" s="46"/>
      <c r="FY296" s="46"/>
      <c r="FZ296" s="19"/>
      <c r="GA296" s="41"/>
      <c r="GB296" s="18"/>
      <c r="GC296" s="47"/>
      <c r="GD296" s="41"/>
      <c r="GH296" s="41"/>
      <c r="GI296" s="41"/>
      <c r="GJ296" s="41"/>
      <c r="GO296" s="41"/>
      <c r="GT296" s="41"/>
      <c r="GU296" s="43"/>
      <c r="GV296" s="43"/>
      <c r="GW296" s="43"/>
      <c r="GX296" s="44"/>
      <c r="GY296" s="41"/>
      <c r="GZ296" s="45"/>
      <c r="HA296" s="45"/>
      <c r="HB296" s="45"/>
      <c r="HC296" s="45"/>
      <c r="HD296" s="41"/>
      <c r="HE296" s="46"/>
      <c r="HF296" s="46"/>
      <c r="HG296" s="46"/>
      <c r="HH296" s="19"/>
      <c r="HI296" s="41"/>
      <c r="HJ296" s="18"/>
      <c r="HK296" s="47"/>
      <c r="HL296" s="41"/>
      <c r="HP296" s="41"/>
      <c r="HQ296" s="41"/>
      <c r="HR296" s="41"/>
      <c r="HW296" s="41"/>
      <c r="IB296" s="41"/>
      <c r="IC296" s="43"/>
      <c r="ID296" s="43"/>
      <c r="IE296" s="43"/>
      <c r="IF296" s="44"/>
      <c r="IG296" s="41"/>
      <c r="IH296" s="45"/>
      <c r="II296" s="45"/>
      <c r="IJ296" s="45"/>
      <c r="IK296" s="45"/>
      <c r="IL296" s="41"/>
      <c r="IM296" s="46"/>
      <c r="IN296" s="46"/>
      <c r="IO296" s="46"/>
      <c r="IP296" s="19"/>
      <c r="IQ296" s="41"/>
      <c r="IR296" s="18"/>
      <c r="IS296" s="47"/>
      <c r="IT296" s="41"/>
    </row>
    <row r="297" spans="1:254" s="42" customFormat="1" ht="12.75">
      <c r="A297" s="20" t="s">
        <v>845</v>
      </c>
      <c r="B297" s="20"/>
      <c r="C297" s="21"/>
      <c r="D297" s="22">
        <f>IF(MOD(SUM($M297+$T297+$AA297+$AH297+$AO297+$AV297),1)&gt;=0.6,INT(SUM($M297+$T297+$AA297+$AH297+$AO297+$AV297))+1+MOD(SUM($M297+$T297+$AA297+$AH297+$AO297+$AV297),1)-0.6,SUM($M297+$T297+$AA297+$AH297+$AO297+$AV297))</f>
        <v>79.4</v>
      </c>
      <c r="E297" s="23">
        <f>$N297+$U297+$AB297+$AI297+$AP297+$AW297</f>
        <v>2</v>
      </c>
      <c r="F297" s="24">
        <f>$O297+$V297+$AC297+$AJ297+$AQ297+$AX297</f>
        <v>351</v>
      </c>
      <c r="G297" s="23">
        <f>$P297+$W297+$AD297+$AK297+$AR297+$AY297</f>
        <v>25</v>
      </c>
      <c r="H297" s="23">
        <f>$Q297+X297+AE297+AL297+AS297+AZ297</f>
        <v>1</v>
      </c>
      <c r="I297" s="25" t="s">
        <v>846</v>
      </c>
      <c r="J297" s="22">
        <f>IF(G297&lt;&gt;0,F297/G297,"")</f>
        <v>14.04</v>
      </c>
      <c r="K297" s="22">
        <f>IF(D297&lt;&gt;0,F297/D297,"")</f>
        <v>4.420654911838791</v>
      </c>
      <c r="L297" s="22">
        <f>IF(G297&lt;&gt;0,(INT(D297)*6+(10*(D297-INT(D297))))/G297,"")</f>
        <v>19.12</v>
      </c>
      <c r="M297" s="26">
        <v>62.4</v>
      </c>
      <c r="N297" s="26">
        <v>2</v>
      </c>
      <c r="O297" s="26">
        <v>277</v>
      </c>
      <c r="P297" s="26">
        <v>19</v>
      </c>
      <c r="Q297" s="26"/>
      <c r="R297" s="27" t="s">
        <v>847</v>
      </c>
      <c r="S297" s="28">
        <f>IF(P297&lt;&gt;0,O297/P297,"")</f>
        <v>14.578947368421053</v>
      </c>
      <c r="T297" s="29">
        <v>15</v>
      </c>
      <c r="U297" s="29">
        <v>0</v>
      </c>
      <c r="V297" s="29">
        <v>48</v>
      </c>
      <c r="W297" s="29">
        <v>6</v>
      </c>
      <c r="X297" s="29">
        <v>1</v>
      </c>
      <c r="Y297" s="30" t="s">
        <v>846</v>
      </c>
      <c r="Z297" s="31">
        <f>IF(W297&lt;&gt;0,V297/W297,"")</f>
        <v>8</v>
      </c>
      <c r="AA297" s="26">
        <v>2</v>
      </c>
      <c r="AB297" s="26">
        <v>0</v>
      </c>
      <c r="AC297" s="26">
        <v>26</v>
      </c>
      <c r="AD297" s="26">
        <v>0</v>
      </c>
      <c r="AE297" s="26"/>
      <c r="AF297" s="27" t="s">
        <v>848</v>
      </c>
      <c r="AG297" s="28">
        <f>IF(AD297&lt;&gt;0,AC297/AD297,"")</f>
      </c>
      <c r="AH297" s="34"/>
      <c r="AI297" s="34"/>
      <c r="AJ297" s="34"/>
      <c r="AK297" s="34"/>
      <c r="AL297" s="34"/>
      <c r="AM297" s="34"/>
      <c r="AN297" s="35">
        <f>IF(AK297&lt;&gt;0,AJ297/AK297,"")</f>
      </c>
      <c r="AO297" s="36"/>
      <c r="AP297" s="36"/>
      <c r="AQ297" s="36"/>
      <c r="AR297" s="36"/>
      <c r="AS297" s="36"/>
      <c r="AT297" s="36"/>
      <c r="AU297" s="37">
        <f>IF(AR297&lt;&gt;0,AQ297/AR297,"")</f>
      </c>
      <c r="AV297" s="38"/>
      <c r="AW297" s="38"/>
      <c r="AX297" s="39"/>
      <c r="AY297" s="40"/>
      <c r="AZ297" s="40"/>
      <c r="BA297" s="40"/>
      <c r="BB297" s="39">
        <f>IF(AY297&lt;&gt;0,AX297/AY297,"")</f>
      </c>
      <c r="BC297" s="41"/>
      <c r="BD297" s="41"/>
      <c r="BI297" s="41"/>
      <c r="BN297" s="41"/>
      <c r="BO297" s="43"/>
      <c r="BP297" s="43"/>
      <c r="BQ297" s="43"/>
      <c r="BR297" s="44"/>
      <c r="BS297" s="41"/>
      <c r="BT297" s="45"/>
      <c r="BU297" s="45"/>
      <c r="BV297" s="45"/>
      <c r="BW297" s="45"/>
      <c r="BX297" s="41"/>
      <c r="BY297" s="46"/>
      <c r="BZ297" s="46"/>
      <c r="CA297" s="46"/>
      <c r="CB297" s="19"/>
      <c r="CC297" s="41"/>
      <c r="CD297" s="18"/>
      <c r="CE297" s="47"/>
      <c r="CF297" s="41"/>
      <c r="CJ297" s="41"/>
      <c r="CK297" s="41"/>
      <c r="CL297" s="41"/>
      <c r="CQ297" s="41"/>
      <c r="CV297" s="41"/>
      <c r="CW297" s="43"/>
      <c r="CX297" s="43"/>
      <c r="CY297" s="43"/>
      <c r="CZ297" s="44"/>
      <c r="DA297" s="41"/>
      <c r="DB297" s="45"/>
      <c r="DC297" s="45"/>
      <c r="DD297" s="45"/>
      <c r="DE297" s="45"/>
      <c r="DF297" s="41"/>
      <c r="DG297" s="46"/>
      <c r="DH297" s="46"/>
      <c r="DI297" s="46"/>
      <c r="DJ297" s="19"/>
      <c r="DK297" s="41"/>
      <c r="DL297" s="18"/>
      <c r="DM297" s="47"/>
      <c r="DN297" s="41"/>
      <c r="DR297" s="41"/>
      <c r="DS297" s="41"/>
      <c r="DT297" s="41"/>
      <c r="DY297" s="41"/>
      <c r="ED297" s="41"/>
      <c r="EE297" s="43"/>
      <c r="EF297" s="43"/>
      <c r="EG297" s="43"/>
      <c r="EH297" s="44"/>
      <c r="EI297" s="41"/>
      <c r="EJ297" s="45"/>
      <c r="EK297" s="45"/>
      <c r="EL297" s="45"/>
      <c r="EM297" s="45"/>
      <c r="EN297" s="41"/>
      <c r="EO297" s="46"/>
      <c r="EP297" s="46"/>
      <c r="EQ297" s="46"/>
      <c r="ER297" s="19"/>
      <c r="ES297" s="41"/>
      <c r="ET297" s="18"/>
      <c r="EU297" s="47"/>
      <c r="EV297" s="41"/>
      <c r="EZ297" s="41"/>
      <c r="FA297" s="41"/>
      <c r="FB297" s="41"/>
      <c r="FG297" s="41"/>
      <c r="FL297" s="41"/>
      <c r="FM297" s="43"/>
      <c r="FN297" s="43"/>
      <c r="FO297" s="43"/>
      <c r="FP297" s="44"/>
      <c r="FQ297" s="41"/>
      <c r="FR297" s="45"/>
      <c r="FS297" s="45"/>
      <c r="FT297" s="45"/>
      <c r="FU297" s="45"/>
      <c r="FV297" s="41"/>
      <c r="FW297" s="46"/>
      <c r="FX297" s="46"/>
      <c r="FY297" s="46"/>
      <c r="FZ297" s="19"/>
      <c r="GA297" s="41"/>
      <c r="GB297" s="18"/>
      <c r="GC297" s="47"/>
      <c r="GD297" s="41"/>
      <c r="GH297" s="41"/>
      <c r="GI297" s="41"/>
      <c r="GJ297" s="41"/>
      <c r="GO297" s="41"/>
      <c r="GT297" s="41"/>
      <c r="GU297" s="43"/>
      <c r="GV297" s="43"/>
      <c r="GW297" s="43"/>
      <c r="GX297" s="44"/>
      <c r="GY297" s="41"/>
      <c r="GZ297" s="45"/>
      <c r="HA297" s="45"/>
      <c r="HB297" s="45"/>
      <c r="HC297" s="45"/>
      <c r="HD297" s="41"/>
      <c r="HE297" s="46"/>
      <c r="HF297" s="46"/>
      <c r="HG297" s="46"/>
      <c r="HH297" s="19"/>
      <c r="HI297" s="41"/>
      <c r="HJ297" s="18"/>
      <c r="HK297" s="47"/>
      <c r="HL297" s="41"/>
      <c r="HP297" s="41"/>
      <c r="HQ297" s="41"/>
      <c r="HR297" s="41"/>
      <c r="HW297" s="41"/>
      <c r="IB297" s="41"/>
      <c r="IC297" s="43"/>
      <c r="ID297" s="43"/>
      <c r="IE297" s="43"/>
      <c r="IF297" s="44"/>
      <c r="IG297" s="41"/>
      <c r="IH297" s="45"/>
      <c r="II297" s="45"/>
      <c r="IJ297" s="45"/>
      <c r="IK297" s="45"/>
      <c r="IL297" s="41"/>
      <c r="IM297" s="46"/>
      <c r="IN297" s="46"/>
      <c r="IO297" s="46"/>
      <c r="IP297" s="19"/>
      <c r="IQ297" s="41"/>
      <c r="IR297" s="18"/>
      <c r="IS297" s="47"/>
      <c r="IT297" s="41"/>
    </row>
    <row r="298" spans="1:254" s="42" customFormat="1" ht="12.75">
      <c r="A298" s="20" t="s">
        <v>849</v>
      </c>
      <c r="B298" s="20"/>
      <c r="C298" s="63"/>
      <c r="D298" s="22">
        <f>IF(MOD(SUM($M298+$T298+$AA298+$AH298+$AO298+$AV298),1)&gt;=0.6,INT(SUM($M298+$T298+$AA298+$AH298+$AO298+$AV298))+1+MOD(SUM($M298+$T298+$AA298+$AH298+$AO298+$AV298),1)-0.6,SUM($M298+$T298+$AA298+$AH298+$AO298+$AV298))</f>
        <v>130.20000000000002</v>
      </c>
      <c r="E298" s="23">
        <f>$N298+$U298+$AB298+$AI298+$AP298+$AW298</f>
        <v>10</v>
      </c>
      <c r="F298" s="24">
        <f>$O298+$V298+$AC298+$AJ298+$AQ298+$AX298</f>
        <v>596</v>
      </c>
      <c r="G298" s="23">
        <f>$P298+$W298+$AD298+$AK298+$AR298+$AY298</f>
        <v>22</v>
      </c>
      <c r="H298" s="23">
        <f>$Q298+X298+AE298+AL298+AS298+AZ298</f>
        <v>0</v>
      </c>
      <c r="I298" s="25" t="s">
        <v>27</v>
      </c>
      <c r="J298" s="22">
        <f>IF(G298&lt;&gt;0,F298/G298,"")</f>
        <v>27.09090909090909</v>
      </c>
      <c r="K298" s="22">
        <f>IF(D298&lt;&gt;0,F298/D298,"")</f>
        <v>4.577572964669738</v>
      </c>
      <c r="L298" s="22">
        <f>IF(G298&lt;&gt;0,(INT(D298)*6+(10*(D298-INT(D298))))/G298,"")</f>
        <v>35.545454545454554</v>
      </c>
      <c r="M298" s="26"/>
      <c r="N298" s="26"/>
      <c r="O298" s="26"/>
      <c r="P298" s="26"/>
      <c r="Q298" s="26"/>
      <c r="R298" s="26"/>
      <c r="S298" s="28">
        <f>IF(P298&lt;&gt;0,O298/P298,"")</f>
      </c>
      <c r="T298" s="29"/>
      <c r="U298" s="29"/>
      <c r="V298" s="29"/>
      <c r="W298" s="29"/>
      <c r="X298" s="29"/>
      <c r="Y298" s="29"/>
      <c r="Z298" s="31">
        <f>IF(W298&lt;&gt;0,V298/W298,"")</f>
      </c>
      <c r="AA298" s="26">
        <v>26.5</v>
      </c>
      <c r="AB298" s="26">
        <v>2</v>
      </c>
      <c r="AC298" s="26">
        <v>135</v>
      </c>
      <c r="AD298" s="26">
        <v>5</v>
      </c>
      <c r="AE298" s="26"/>
      <c r="AF298" s="27" t="s">
        <v>850</v>
      </c>
      <c r="AG298" s="28">
        <f>IF(AD298&lt;&gt;0,AC298/AD298,"")</f>
        <v>27</v>
      </c>
      <c r="AH298" s="64">
        <v>57.3</v>
      </c>
      <c r="AI298" s="64">
        <v>7</v>
      </c>
      <c r="AJ298" s="64">
        <v>296</v>
      </c>
      <c r="AK298" s="64">
        <v>5</v>
      </c>
      <c r="AL298" s="64"/>
      <c r="AM298" s="66" t="s">
        <v>851</v>
      </c>
      <c r="AN298" s="35">
        <f>IF(AK298&lt;&gt;0,AJ298/AK298,"")</f>
        <v>59.2</v>
      </c>
      <c r="AO298" s="36">
        <v>46</v>
      </c>
      <c r="AP298" s="36">
        <v>1</v>
      </c>
      <c r="AQ298" s="36">
        <v>165</v>
      </c>
      <c r="AR298" s="36">
        <v>12</v>
      </c>
      <c r="AS298" s="36"/>
      <c r="AT298" s="48" t="s">
        <v>27</v>
      </c>
      <c r="AU298" s="37">
        <f>IF(AR298&lt;&gt;0,AQ298/AR298,"")</f>
        <v>13.75</v>
      </c>
      <c r="AV298" s="38"/>
      <c r="AW298" s="38"/>
      <c r="AX298" s="39"/>
      <c r="AY298" s="40"/>
      <c r="AZ298" s="40"/>
      <c r="BA298" s="40"/>
      <c r="BB298" s="39">
        <f>IF(AY298&lt;&gt;0,AX298/AY298,"")</f>
      </c>
      <c r="BC298" s="41"/>
      <c r="BD298" s="41"/>
      <c r="BI298" s="41"/>
      <c r="BN298" s="41"/>
      <c r="BO298" s="43"/>
      <c r="BP298" s="43"/>
      <c r="BQ298" s="43"/>
      <c r="BR298" s="44"/>
      <c r="BS298" s="41"/>
      <c r="BT298" s="45"/>
      <c r="BU298" s="45"/>
      <c r="BV298" s="45"/>
      <c r="BW298" s="45"/>
      <c r="BX298" s="41"/>
      <c r="BY298" s="46"/>
      <c r="BZ298" s="46"/>
      <c r="CA298" s="46"/>
      <c r="CB298" s="19"/>
      <c r="CC298" s="41"/>
      <c r="CD298" s="18"/>
      <c r="CE298" s="47"/>
      <c r="CF298" s="41"/>
      <c r="CJ298" s="41"/>
      <c r="CK298" s="41"/>
      <c r="CL298" s="41"/>
      <c r="CQ298" s="41"/>
      <c r="CV298" s="41"/>
      <c r="CW298" s="43"/>
      <c r="CX298" s="43"/>
      <c r="CY298" s="43"/>
      <c r="CZ298" s="44"/>
      <c r="DA298" s="41"/>
      <c r="DB298" s="45"/>
      <c r="DC298" s="45"/>
      <c r="DD298" s="45"/>
      <c r="DE298" s="45"/>
      <c r="DF298" s="41"/>
      <c r="DG298" s="46"/>
      <c r="DH298" s="46"/>
      <c r="DI298" s="46"/>
      <c r="DJ298" s="19"/>
      <c r="DK298" s="41"/>
      <c r="DL298" s="18"/>
      <c r="DM298" s="47"/>
      <c r="DN298" s="41"/>
      <c r="DR298" s="41"/>
      <c r="DS298" s="41"/>
      <c r="DT298" s="41"/>
      <c r="DY298" s="41"/>
      <c r="ED298" s="41"/>
      <c r="EE298" s="43"/>
      <c r="EF298" s="43"/>
      <c r="EG298" s="43"/>
      <c r="EH298" s="44"/>
      <c r="EI298" s="41"/>
      <c r="EJ298" s="45"/>
      <c r="EK298" s="45"/>
      <c r="EL298" s="45"/>
      <c r="EM298" s="45"/>
      <c r="EN298" s="41"/>
      <c r="EO298" s="46"/>
      <c r="EP298" s="46"/>
      <c r="EQ298" s="46"/>
      <c r="ER298" s="19"/>
      <c r="ES298" s="41"/>
      <c r="ET298" s="18"/>
      <c r="EU298" s="47"/>
      <c r="EV298" s="41"/>
      <c r="EZ298" s="41"/>
      <c r="FA298" s="41"/>
      <c r="FB298" s="41"/>
      <c r="FG298" s="41"/>
      <c r="FL298" s="41"/>
      <c r="FM298" s="43"/>
      <c r="FN298" s="43"/>
      <c r="FO298" s="43"/>
      <c r="FP298" s="44"/>
      <c r="FQ298" s="41"/>
      <c r="FR298" s="45"/>
      <c r="FS298" s="45"/>
      <c r="FT298" s="45"/>
      <c r="FU298" s="45"/>
      <c r="FV298" s="41"/>
      <c r="FW298" s="46"/>
      <c r="FX298" s="46"/>
      <c r="FY298" s="46"/>
      <c r="FZ298" s="19"/>
      <c r="GA298" s="41"/>
      <c r="GB298" s="18"/>
      <c r="GC298" s="47"/>
      <c r="GD298" s="41"/>
      <c r="GH298" s="41"/>
      <c r="GI298" s="41"/>
      <c r="GJ298" s="41"/>
      <c r="GO298" s="41"/>
      <c r="GT298" s="41"/>
      <c r="GU298" s="43"/>
      <c r="GV298" s="43"/>
      <c r="GW298" s="43"/>
      <c r="GX298" s="44"/>
      <c r="GY298" s="41"/>
      <c r="GZ298" s="45"/>
      <c r="HA298" s="45"/>
      <c r="HB298" s="45"/>
      <c r="HC298" s="45"/>
      <c r="HD298" s="41"/>
      <c r="HE298" s="46"/>
      <c r="HF298" s="46"/>
      <c r="HG298" s="46"/>
      <c r="HH298" s="19"/>
      <c r="HI298" s="41"/>
      <c r="HJ298" s="18"/>
      <c r="HK298" s="47"/>
      <c r="HL298" s="41"/>
      <c r="HP298" s="41"/>
      <c r="HQ298" s="41"/>
      <c r="HR298" s="41"/>
      <c r="HW298" s="41"/>
      <c r="IB298" s="41"/>
      <c r="IC298" s="43"/>
      <c r="ID298" s="43"/>
      <c r="IE298" s="43"/>
      <c r="IF298" s="44"/>
      <c r="IG298" s="41"/>
      <c r="IH298" s="45"/>
      <c r="II298" s="45"/>
      <c r="IJ298" s="45"/>
      <c r="IK298" s="45"/>
      <c r="IL298" s="41"/>
      <c r="IM298" s="46"/>
      <c r="IN298" s="46"/>
      <c r="IO298" s="46"/>
      <c r="IP298" s="19"/>
      <c r="IQ298" s="41"/>
      <c r="IR298" s="18"/>
      <c r="IS298" s="47"/>
      <c r="IT298" s="41"/>
    </row>
    <row r="299" spans="1:254" s="42" customFormat="1" ht="12.75">
      <c r="A299" s="20" t="s">
        <v>852</v>
      </c>
      <c r="B299" s="20"/>
      <c r="C299" s="21"/>
      <c r="D299" s="22">
        <f>IF(MOD(SUM($M299+$T299+$AA299+$AH299+$AO299+$AV299),1)&gt;=0.6,INT(SUM($M299+$T299+$AA299+$AH299+$AO299+$AV299))+1+MOD(SUM($M299+$T299+$AA299+$AH299+$AO299+$AV299),1)-0.6,SUM($M299+$T299+$AA299+$AH299+$AO299+$AV299))</f>
        <v>509.2</v>
      </c>
      <c r="E299" s="23">
        <f>$N299+$U299+$AB299+$AI299+$AP299+$AW299</f>
        <v>56</v>
      </c>
      <c r="F299" s="24">
        <f>$O299+$V299+$AC299+$AJ299+$AQ299+$AX299</f>
        <v>2414</v>
      </c>
      <c r="G299" s="23">
        <f>$P299+$W299+$AD299+$AK299+$AR299+$AY299</f>
        <v>86</v>
      </c>
      <c r="H299" s="23">
        <f>$Q299+X299+AE299+AL299+AS299+AZ299</f>
        <v>0</v>
      </c>
      <c r="I299" s="25" t="s">
        <v>853</v>
      </c>
      <c r="J299" s="22">
        <f>IF(G299&lt;&gt;0,F299/G299,"")</f>
        <v>28.069767441860463</v>
      </c>
      <c r="K299" s="22">
        <f>IF(D299&lt;&gt;0,F299/D299,"")</f>
        <v>4.7407698350353495</v>
      </c>
      <c r="L299" s="22">
        <f>IF(G299&lt;&gt;0,(INT(D299)*6+(10*(D299-INT(D299))))/G299,"")</f>
        <v>35.53488372093023</v>
      </c>
      <c r="M299" s="26">
        <f>(204+78.5)+78.3</f>
        <v>360.8</v>
      </c>
      <c r="N299" s="26">
        <f>(26+2)+10</f>
        <v>38</v>
      </c>
      <c r="O299" s="26">
        <f>(570+387+439)+402</f>
        <v>1798</v>
      </c>
      <c r="P299" s="26">
        <f>(23+22+14)+8</f>
        <v>67</v>
      </c>
      <c r="Q299" s="26"/>
      <c r="R299" s="27" t="s">
        <v>853</v>
      </c>
      <c r="S299" s="28">
        <f>IF(P299&lt;&gt;0,O299/P299,"")</f>
        <v>26.83582089552239</v>
      </c>
      <c r="T299" s="29">
        <v>85</v>
      </c>
      <c r="U299" s="29">
        <v>11</v>
      </c>
      <c r="V299" s="29">
        <v>313</v>
      </c>
      <c r="W299" s="29">
        <v>7</v>
      </c>
      <c r="X299" s="29"/>
      <c r="Y299" s="30" t="s">
        <v>854</v>
      </c>
      <c r="Z299" s="31">
        <f>IF(W299&lt;&gt;0,V299/W299,"")</f>
        <v>44.714285714285715</v>
      </c>
      <c r="AA299" s="32">
        <v>24</v>
      </c>
      <c r="AB299" s="32">
        <v>2</v>
      </c>
      <c r="AC299" s="32">
        <v>83</v>
      </c>
      <c r="AD299" s="33">
        <v>3</v>
      </c>
      <c r="AE299" s="33"/>
      <c r="AF299" s="33" t="s">
        <v>855</v>
      </c>
      <c r="AG299" s="28">
        <f>IF(AD299&lt;&gt;0,AC299/AD299,"")</f>
        <v>27.666666666666668</v>
      </c>
      <c r="AH299" s="34">
        <v>39.4</v>
      </c>
      <c r="AI299" s="34">
        <v>5</v>
      </c>
      <c r="AJ299" s="34">
        <v>220</v>
      </c>
      <c r="AK299" s="34">
        <v>9</v>
      </c>
      <c r="AL299" s="34"/>
      <c r="AM299" s="34" t="s">
        <v>856</v>
      </c>
      <c r="AN299" s="35">
        <f>IF(AK299&lt;&gt;0,AJ299/AK299,"")</f>
        <v>24.444444444444443</v>
      </c>
      <c r="AO299" s="36"/>
      <c r="AP299" s="36"/>
      <c r="AQ299" s="36"/>
      <c r="AR299" s="36"/>
      <c r="AS299" s="36"/>
      <c r="AT299" s="36"/>
      <c r="AU299" s="37">
        <f>IF(AR299&lt;&gt;0,AQ299/AR299,"")</f>
      </c>
      <c r="AV299" s="38"/>
      <c r="AW299" s="38"/>
      <c r="AX299" s="39"/>
      <c r="AY299" s="40"/>
      <c r="AZ299" s="40"/>
      <c r="BA299" s="40"/>
      <c r="BB299" s="39">
        <f>IF(AY299&lt;&gt;0,AX299/AY299,"")</f>
      </c>
      <c r="BC299" s="41"/>
      <c r="BD299" s="41"/>
      <c r="BI299" s="41"/>
      <c r="BN299" s="41"/>
      <c r="BO299" s="43"/>
      <c r="BP299" s="43"/>
      <c r="BQ299" s="43"/>
      <c r="BR299" s="44"/>
      <c r="BS299" s="41"/>
      <c r="BT299" s="45"/>
      <c r="BU299" s="45"/>
      <c r="BV299" s="45"/>
      <c r="BW299" s="45"/>
      <c r="BX299" s="41"/>
      <c r="BY299" s="46"/>
      <c r="BZ299" s="46"/>
      <c r="CA299" s="46"/>
      <c r="CB299" s="19"/>
      <c r="CC299" s="41"/>
      <c r="CD299" s="18"/>
      <c r="CE299" s="47"/>
      <c r="CF299" s="41"/>
      <c r="CJ299" s="41"/>
      <c r="CK299" s="41"/>
      <c r="CL299" s="41"/>
      <c r="CQ299" s="41"/>
      <c r="CV299" s="41"/>
      <c r="CW299" s="43"/>
      <c r="CX299" s="43"/>
      <c r="CY299" s="43"/>
      <c r="CZ299" s="44"/>
      <c r="DA299" s="41"/>
      <c r="DB299" s="45"/>
      <c r="DC299" s="45"/>
      <c r="DD299" s="45"/>
      <c r="DE299" s="45"/>
      <c r="DF299" s="41"/>
      <c r="DG299" s="46"/>
      <c r="DH299" s="46"/>
      <c r="DI299" s="46"/>
      <c r="DJ299" s="19"/>
      <c r="DK299" s="41"/>
      <c r="DL299" s="18"/>
      <c r="DM299" s="47"/>
      <c r="DN299" s="41"/>
      <c r="DR299" s="41"/>
      <c r="DS299" s="41"/>
      <c r="DT299" s="41"/>
      <c r="DY299" s="41"/>
      <c r="ED299" s="41"/>
      <c r="EE299" s="43"/>
      <c r="EF299" s="43"/>
      <c r="EG299" s="43"/>
      <c r="EH299" s="44"/>
      <c r="EI299" s="41"/>
      <c r="EJ299" s="45"/>
      <c r="EK299" s="45"/>
      <c r="EL299" s="45"/>
      <c r="EM299" s="45"/>
      <c r="EN299" s="41"/>
      <c r="EO299" s="46"/>
      <c r="EP299" s="46"/>
      <c r="EQ299" s="46"/>
      <c r="ER299" s="19"/>
      <c r="ES299" s="41"/>
      <c r="ET299" s="18"/>
      <c r="EU299" s="47"/>
      <c r="EV299" s="41"/>
      <c r="EZ299" s="41"/>
      <c r="FA299" s="41"/>
      <c r="FB299" s="41"/>
      <c r="FG299" s="41"/>
      <c r="FL299" s="41"/>
      <c r="FM299" s="43"/>
      <c r="FN299" s="43"/>
      <c r="FO299" s="43"/>
      <c r="FP299" s="44"/>
      <c r="FQ299" s="41"/>
      <c r="FR299" s="45"/>
      <c r="FS299" s="45"/>
      <c r="FT299" s="45"/>
      <c r="FU299" s="45"/>
      <c r="FV299" s="41"/>
      <c r="FW299" s="46"/>
      <c r="FX299" s="46"/>
      <c r="FY299" s="46"/>
      <c r="FZ299" s="19"/>
      <c r="GA299" s="41"/>
      <c r="GB299" s="18"/>
      <c r="GC299" s="47"/>
      <c r="GD299" s="41"/>
      <c r="GH299" s="41"/>
      <c r="GI299" s="41"/>
      <c r="GJ299" s="41"/>
      <c r="GO299" s="41"/>
      <c r="GT299" s="41"/>
      <c r="GU299" s="43"/>
      <c r="GV299" s="43"/>
      <c r="GW299" s="43"/>
      <c r="GX299" s="44"/>
      <c r="GY299" s="41"/>
      <c r="GZ299" s="45"/>
      <c r="HA299" s="45"/>
      <c r="HB299" s="45"/>
      <c r="HC299" s="45"/>
      <c r="HD299" s="41"/>
      <c r="HE299" s="46"/>
      <c r="HF299" s="46"/>
      <c r="HG299" s="46"/>
      <c r="HH299" s="19"/>
      <c r="HI299" s="41"/>
      <c r="HJ299" s="18"/>
      <c r="HK299" s="47"/>
      <c r="HL299" s="41"/>
      <c r="HP299" s="41"/>
      <c r="HQ299" s="41"/>
      <c r="HR299" s="41"/>
      <c r="HW299" s="41"/>
      <c r="IB299" s="41"/>
      <c r="IC299" s="43"/>
      <c r="ID299" s="43"/>
      <c r="IE299" s="43"/>
      <c r="IF299" s="44"/>
      <c r="IG299" s="41"/>
      <c r="IH299" s="45"/>
      <c r="II299" s="45"/>
      <c r="IJ299" s="45"/>
      <c r="IK299" s="45"/>
      <c r="IL299" s="41"/>
      <c r="IM299" s="46"/>
      <c r="IN299" s="46"/>
      <c r="IO299" s="46"/>
      <c r="IP299" s="19"/>
      <c r="IQ299" s="41"/>
      <c r="IR299" s="18"/>
      <c r="IS299" s="47"/>
      <c r="IT299" s="41"/>
    </row>
    <row r="300" spans="1:254" s="42" customFormat="1" ht="12.75">
      <c r="A300" s="20" t="s">
        <v>857</v>
      </c>
      <c r="B300" s="20"/>
      <c r="C300" s="21"/>
      <c r="D300" s="22">
        <f>IF(MOD(SUM($M300+$T300+$AA300+$AH300+$AO300+$AV300),1)&gt;=0.6,INT(SUM($M300+$T300+$AA300+$AH300+$AO300+$AV300))+1+MOD(SUM($M300+$T300+$AA300+$AH300+$AO300+$AV300),1)-0.6,SUM($M300+$T300+$AA300+$AH300+$AO300+$AV300))</f>
        <v>22</v>
      </c>
      <c r="E300" s="23">
        <f>$N300+$U300+$AB300+$AI300+$AP300+$AW300</f>
        <v>0</v>
      </c>
      <c r="F300" s="24">
        <f>$O300+$V300+$AC300+$AJ300+$AQ300+$AX300</f>
        <v>143</v>
      </c>
      <c r="G300" s="23">
        <f>$P300+$W300+$AD300+$AK300+$AR300+$AY300</f>
        <v>1</v>
      </c>
      <c r="H300" s="23">
        <f>$Q300+X300+AE300+AL300+AS300+AZ300</f>
        <v>0</v>
      </c>
      <c r="I300" s="25" t="s">
        <v>858</v>
      </c>
      <c r="J300" s="22">
        <f>IF(G300&lt;&gt;0,F300/G300,"")</f>
        <v>143</v>
      </c>
      <c r="K300" s="22">
        <f>IF(D300&lt;&gt;0,F300/D300,"")</f>
        <v>6.5</v>
      </c>
      <c r="L300" s="22">
        <f>IF(G300&lt;&gt;0,(INT(D300)*6+(10*(D300-INT(D300))))/G300,"")</f>
        <v>132</v>
      </c>
      <c r="M300" s="26"/>
      <c r="N300" s="26"/>
      <c r="O300" s="26"/>
      <c r="P300" s="26"/>
      <c r="Q300" s="26"/>
      <c r="R300" s="26"/>
      <c r="S300" s="28">
        <f>IF(P300&lt;&gt;0,O300/P300,"")</f>
      </c>
      <c r="T300" s="29"/>
      <c r="U300" s="29"/>
      <c r="V300" s="29"/>
      <c r="W300" s="29"/>
      <c r="X300" s="29"/>
      <c r="Y300" s="30"/>
      <c r="Z300" s="31">
        <f>IF(W300&lt;&gt;0,V300/W300,"")</f>
      </c>
      <c r="AA300" s="32"/>
      <c r="AB300" s="32"/>
      <c r="AC300" s="32"/>
      <c r="AD300" s="33"/>
      <c r="AE300" s="33"/>
      <c r="AF300" s="33"/>
      <c r="AG300" s="28">
        <f>IF(AD300&lt;&gt;0,AC300/AD300,"")</f>
      </c>
      <c r="AH300" s="34"/>
      <c r="AI300" s="34"/>
      <c r="AJ300" s="34"/>
      <c r="AK300" s="34"/>
      <c r="AL300" s="34"/>
      <c r="AM300" s="34"/>
      <c r="AN300" s="35">
        <f>IF(AK300&lt;&gt;0,AJ300/AK300,"")</f>
      </c>
      <c r="AO300" s="36">
        <v>22</v>
      </c>
      <c r="AP300" s="36">
        <v>0</v>
      </c>
      <c r="AQ300" s="36">
        <f>99+44</f>
        <v>143</v>
      </c>
      <c r="AR300" s="36">
        <v>1</v>
      </c>
      <c r="AS300" s="36"/>
      <c r="AT300" s="48" t="s">
        <v>858</v>
      </c>
      <c r="AU300" s="37">
        <f>IF(AR300&lt;&gt;0,AQ300/AR300,"")</f>
        <v>143</v>
      </c>
      <c r="AV300" s="38"/>
      <c r="AW300" s="38"/>
      <c r="AX300" s="39"/>
      <c r="AY300" s="40"/>
      <c r="AZ300" s="40"/>
      <c r="BA300" s="40"/>
      <c r="BB300" s="39">
        <f>IF(AY300&lt;&gt;0,AX300/AY300,"")</f>
      </c>
      <c r="BC300" s="41"/>
      <c r="BD300" s="41"/>
      <c r="BI300" s="41"/>
      <c r="BN300" s="41"/>
      <c r="BO300" s="43"/>
      <c r="BP300" s="43"/>
      <c r="BQ300" s="43"/>
      <c r="BR300" s="44"/>
      <c r="BS300" s="41"/>
      <c r="BT300" s="45"/>
      <c r="BU300" s="45"/>
      <c r="BV300" s="45"/>
      <c r="BW300" s="45"/>
      <c r="BX300" s="41"/>
      <c r="BY300" s="46"/>
      <c r="BZ300" s="46"/>
      <c r="CA300" s="46"/>
      <c r="CB300" s="19"/>
      <c r="CC300" s="41"/>
      <c r="CD300" s="18"/>
      <c r="CE300" s="47"/>
      <c r="CF300" s="41"/>
      <c r="CJ300" s="41"/>
      <c r="CK300" s="41"/>
      <c r="CL300" s="41"/>
      <c r="CQ300" s="41"/>
      <c r="CV300" s="41"/>
      <c r="CW300" s="43"/>
      <c r="CX300" s="43"/>
      <c r="CY300" s="43"/>
      <c r="CZ300" s="44"/>
      <c r="DA300" s="41"/>
      <c r="DB300" s="45"/>
      <c r="DC300" s="45"/>
      <c r="DD300" s="45"/>
      <c r="DE300" s="45"/>
      <c r="DF300" s="41"/>
      <c r="DG300" s="46"/>
      <c r="DH300" s="46"/>
      <c r="DI300" s="46"/>
      <c r="DJ300" s="19"/>
      <c r="DK300" s="41"/>
      <c r="DL300" s="18"/>
      <c r="DM300" s="47"/>
      <c r="DN300" s="41"/>
      <c r="DR300" s="41"/>
      <c r="DS300" s="41"/>
      <c r="DT300" s="41"/>
      <c r="DY300" s="41"/>
      <c r="ED300" s="41"/>
      <c r="EE300" s="43"/>
      <c r="EF300" s="43"/>
      <c r="EG300" s="43"/>
      <c r="EH300" s="44"/>
      <c r="EI300" s="41"/>
      <c r="EJ300" s="45"/>
      <c r="EK300" s="45"/>
      <c r="EL300" s="45"/>
      <c r="EM300" s="45"/>
      <c r="EN300" s="41"/>
      <c r="EO300" s="46"/>
      <c r="EP300" s="46"/>
      <c r="EQ300" s="46"/>
      <c r="ER300" s="19"/>
      <c r="ES300" s="41"/>
      <c r="ET300" s="18"/>
      <c r="EU300" s="47"/>
      <c r="EV300" s="41"/>
      <c r="EZ300" s="41"/>
      <c r="FA300" s="41"/>
      <c r="FB300" s="41"/>
      <c r="FG300" s="41"/>
      <c r="FL300" s="41"/>
      <c r="FM300" s="43"/>
      <c r="FN300" s="43"/>
      <c r="FO300" s="43"/>
      <c r="FP300" s="44"/>
      <c r="FQ300" s="41"/>
      <c r="FR300" s="45"/>
      <c r="FS300" s="45"/>
      <c r="FT300" s="45"/>
      <c r="FU300" s="45"/>
      <c r="FV300" s="41"/>
      <c r="FW300" s="46"/>
      <c r="FX300" s="46"/>
      <c r="FY300" s="46"/>
      <c r="FZ300" s="19"/>
      <c r="GA300" s="41"/>
      <c r="GB300" s="18"/>
      <c r="GC300" s="47"/>
      <c r="GD300" s="41"/>
      <c r="GH300" s="41"/>
      <c r="GI300" s="41"/>
      <c r="GJ300" s="41"/>
      <c r="GO300" s="41"/>
      <c r="GT300" s="41"/>
      <c r="GU300" s="43"/>
      <c r="GV300" s="43"/>
      <c r="GW300" s="43"/>
      <c r="GX300" s="44"/>
      <c r="GY300" s="41"/>
      <c r="GZ300" s="45"/>
      <c r="HA300" s="45"/>
      <c r="HB300" s="45"/>
      <c r="HC300" s="45"/>
      <c r="HD300" s="41"/>
      <c r="HE300" s="46"/>
      <c r="HF300" s="46"/>
      <c r="HG300" s="46"/>
      <c r="HH300" s="19"/>
      <c r="HI300" s="41"/>
      <c r="HJ300" s="18"/>
      <c r="HK300" s="47"/>
      <c r="HL300" s="41"/>
      <c r="HP300" s="41"/>
      <c r="HQ300" s="41"/>
      <c r="HR300" s="41"/>
      <c r="HW300" s="41"/>
      <c r="IB300" s="41"/>
      <c r="IC300" s="43"/>
      <c r="ID300" s="43"/>
      <c r="IE300" s="43"/>
      <c r="IF300" s="44"/>
      <c r="IG300" s="41"/>
      <c r="IH300" s="45"/>
      <c r="II300" s="45"/>
      <c r="IJ300" s="45"/>
      <c r="IK300" s="45"/>
      <c r="IL300" s="41"/>
      <c r="IM300" s="46"/>
      <c r="IN300" s="46"/>
      <c r="IO300" s="46"/>
      <c r="IP300" s="19"/>
      <c r="IQ300" s="41"/>
      <c r="IR300" s="18"/>
      <c r="IS300" s="47"/>
      <c r="IT300" s="41"/>
    </row>
    <row r="301" spans="1:254" s="42" customFormat="1" ht="12.75">
      <c r="A301" s="20" t="s">
        <v>859</v>
      </c>
      <c r="B301" s="20"/>
      <c r="C301" s="21"/>
      <c r="D301" s="22">
        <f>IF(MOD(SUM($M301+$T301+$AA301+$AH301+$AO301+$AV301),1)&gt;=0.6,INT(SUM($M301+$T301+$AA301+$AH301+$AO301+$AV301))+1+MOD(SUM($M301+$T301+$AA301+$AH301+$AO301+$AV301),1)-0.6,SUM($M301+$T301+$AA301+$AH301+$AO301+$AV301))</f>
        <v>10</v>
      </c>
      <c r="E301" s="23">
        <f>$N301+$U301+$AB301+$AI301+$AP301+$AW301</f>
        <v>1</v>
      </c>
      <c r="F301" s="24">
        <f>$O301+$V301+$AC301+$AJ301+$AQ301+$AX301</f>
        <v>63</v>
      </c>
      <c r="G301" s="23">
        <f>$P301+$W301+$AD301+$AK301+$AR301+$AY301</f>
        <v>2</v>
      </c>
      <c r="H301" s="23">
        <f>$Q301+X301+AE301+AL301+AS301+AZ301</f>
        <v>0</v>
      </c>
      <c r="I301" s="23"/>
      <c r="J301" s="22">
        <f>IF(G301&lt;&gt;0,F301/G301,"")</f>
        <v>31.5</v>
      </c>
      <c r="K301" s="22">
        <f>IF(D301&lt;&gt;0,F301/D301,"")</f>
        <v>6.3</v>
      </c>
      <c r="L301" s="22">
        <f>IF(G301&lt;&gt;0,(INT(D301)*6+(10*(D301-INT(D301))))/G301,"")</f>
        <v>30</v>
      </c>
      <c r="M301" s="26"/>
      <c r="N301" s="26"/>
      <c r="O301" s="26"/>
      <c r="P301" s="26"/>
      <c r="Q301" s="26"/>
      <c r="R301" s="26"/>
      <c r="S301" s="28">
        <f>IF(P301&lt;&gt;0,O301/P301,"")</f>
      </c>
      <c r="T301" s="29"/>
      <c r="U301" s="29"/>
      <c r="V301" s="29"/>
      <c r="W301" s="29"/>
      <c r="X301" s="29"/>
      <c r="Y301" s="30"/>
      <c r="Z301" s="31">
        <f>IF(W301&lt;&gt;0,V301/W301,"")</f>
      </c>
      <c r="AA301" s="32">
        <v>10</v>
      </c>
      <c r="AB301" s="32">
        <v>1</v>
      </c>
      <c r="AC301" s="32">
        <v>63</v>
      </c>
      <c r="AD301" s="33">
        <v>2</v>
      </c>
      <c r="AE301" s="33"/>
      <c r="AF301" s="33"/>
      <c r="AG301" s="28">
        <f>IF(AD301&lt;&gt;0,AC301/AD301,"")</f>
        <v>31.5</v>
      </c>
      <c r="AH301" s="34"/>
      <c r="AI301" s="34"/>
      <c r="AJ301" s="34"/>
      <c r="AK301" s="34"/>
      <c r="AL301" s="34"/>
      <c r="AM301" s="34"/>
      <c r="AN301" s="35">
        <f>IF(AK301&lt;&gt;0,AJ301/AK301,"")</f>
      </c>
      <c r="AO301" s="36"/>
      <c r="AP301" s="36"/>
      <c r="AQ301" s="36"/>
      <c r="AR301" s="36"/>
      <c r="AS301" s="36"/>
      <c r="AT301" s="36"/>
      <c r="AU301" s="37">
        <f>IF(AR301&lt;&gt;0,AQ301/AR301,"")</f>
      </c>
      <c r="AV301" s="38"/>
      <c r="AW301" s="38"/>
      <c r="AX301" s="39"/>
      <c r="AY301" s="40"/>
      <c r="AZ301" s="40"/>
      <c r="BA301" s="40"/>
      <c r="BB301" s="39">
        <f>IF(AY301&lt;&gt;0,AX301/AY301,"")</f>
      </c>
      <c r="BC301" s="41"/>
      <c r="BD301" s="41"/>
      <c r="BI301" s="41"/>
      <c r="BN301" s="41"/>
      <c r="BO301" s="43"/>
      <c r="BP301" s="43"/>
      <c r="BQ301" s="43"/>
      <c r="BR301" s="44"/>
      <c r="BS301" s="41"/>
      <c r="BT301" s="45"/>
      <c r="BU301" s="45"/>
      <c r="BV301" s="45"/>
      <c r="BW301" s="45"/>
      <c r="BX301" s="41"/>
      <c r="BY301" s="46"/>
      <c r="BZ301" s="46"/>
      <c r="CA301" s="46"/>
      <c r="CB301" s="19"/>
      <c r="CC301" s="41"/>
      <c r="CD301" s="18"/>
      <c r="CE301" s="47"/>
      <c r="CF301" s="41"/>
      <c r="CJ301" s="41"/>
      <c r="CK301" s="41"/>
      <c r="CL301" s="41"/>
      <c r="CQ301" s="41"/>
      <c r="CV301" s="41"/>
      <c r="CW301" s="43"/>
      <c r="CX301" s="43"/>
      <c r="CY301" s="43"/>
      <c r="CZ301" s="44"/>
      <c r="DA301" s="41"/>
      <c r="DB301" s="45"/>
      <c r="DC301" s="45"/>
      <c r="DD301" s="45"/>
      <c r="DE301" s="45"/>
      <c r="DF301" s="41"/>
      <c r="DG301" s="46"/>
      <c r="DH301" s="46"/>
      <c r="DI301" s="46"/>
      <c r="DJ301" s="19"/>
      <c r="DK301" s="41"/>
      <c r="DL301" s="18"/>
      <c r="DM301" s="47"/>
      <c r="DN301" s="41"/>
      <c r="DR301" s="41"/>
      <c r="DS301" s="41"/>
      <c r="DT301" s="41"/>
      <c r="DY301" s="41"/>
      <c r="ED301" s="41"/>
      <c r="EE301" s="43"/>
      <c r="EF301" s="43"/>
      <c r="EG301" s="43"/>
      <c r="EH301" s="44"/>
      <c r="EI301" s="41"/>
      <c r="EJ301" s="45"/>
      <c r="EK301" s="45"/>
      <c r="EL301" s="45"/>
      <c r="EM301" s="45"/>
      <c r="EN301" s="41"/>
      <c r="EO301" s="46"/>
      <c r="EP301" s="46"/>
      <c r="EQ301" s="46"/>
      <c r="ER301" s="19"/>
      <c r="ES301" s="41"/>
      <c r="ET301" s="18"/>
      <c r="EU301" s="47"/>
      <c r="EV301" s="41"/>
      <c r="EZ301" s="41"/>
      <c r="FA301" s="41"/>
      <c r="FB301" s="41"/>
      <c r="FG301" s="41"/>
      <c r="FL301" s="41"/>
      <c r="FM301" s="43"/>
      <c r="FN301" s="43"/>
      <c r="FO301" s="43"/>
      <c r="FP301" s="44"/>
      <c r="FQ301" s="41"/>
      <c r="FR301" s="45"/>
      <c r="FS301" s="45"/>
      <c r="FT301" s="45"/>
      <c r="FU301" s="45"/>
      <c r="FV301" s="41"/>
      <c r="FW301" s="46"/>
      <c r="FX301" s="46"/>
      <c r="FY301" s="46"/>
      <c r="FZ301" s="19"/>
      <c r="GA301" s="41"/>
      <c r="GB301" s="18"/>
      <c r="GC301" s="47"/>
      <c r="GD301" s="41"/>
      <c r="GH301" s="41"/>
      <c r="GI301" s="41"/>
      <c r="GJ301" s="41"/>
      <c r="GO301" s="41"/>
      <c r="GT301" s="41"/>
      <c r="GU301" s="43"/>
      <c r="GV301" s="43"/>
      <c r="GW301" s="43"/>
      <c r="GX301" s="44"/>
      <c r="GY301" s="41"/>
      <c r="GZ301" s="45"/>
      <c r="HA301" s="45"/>
      <c r="HB301" s="45"/>
      <c r="HC301" s="45"/>
      <c r="HD301" s="41"/>
      <c r="HE301" s="46"/>
      <c r="HF301" s="46"/>
      <c r="HG301" s="46"/>
      <c r="HH301" s="19"/>
      <c r="HI301" s="41"/>
      <c r="HJ301" s="18"/>
      <c r="HK301" s="47"/>
      <c r="HL301" s="41"/>
      <c r="HP301" s="41"/>
      <c r="HQ301" s="41"/>
      <c r="HR301" s="41"/>
      <c r="HW301" s="41"/>
      <c r="IB301" s="41"/>
      <c r="IC301" s="43"/>
      <c r="ID301" s="43"/>
      <c r="IE301" s="43"/>
      <c r="IF301" s="44"/>
      <c r="IG301" s="41"/>
      <c r="IH301" s="45"/>
      <c r="II301" s="45"/>
      <c r="IJ301" s="45"/>
      <c r="IK301" s="45"/>
      <c r="IL301" s="41"/>
      <c r="IM301" s="46"/>
      <c r="IN301" s="46"/>
      <c r="IO301" s="46"/>
      <c r="IP301" s="19"/>
      <c r="IQ301" s="41"/>
      <c r="IR301" s="18"/>
      <c r="IS301" s="47"/>
      <c r="IT301" s="41"/>
    </row>
    <row r="302" spans="1:254" s="42" customFormat="1" ht="12.75">
      <c r="A302" s="20" t="s">
        <v>860</v>
      </c>
      <c r="B302" s="20"/>
      <c r="C302" s="21"/>
      <c r="D302" s="22">
        <f>IF(MOD(SUM($M302+$T302+$AA302+$AH302+$AO302+$AV302),1)&gt;=0.6,INT(SUM($M302+$T302+$AA302+$AH302+$AO302+$AV302))+1+MOD(SUM($M302+$T302+$AA302+$AH302+$AO302+$AV302),1)-0.6,SUM($M302+$T302+$AA302+$AH302+$AO302+$AV302))</f>
        <v>20.2</v>
      </c>
      <c r="E302" s="23">
        <f>$N302+$U302+$AB302+$AI302+$AP302+$AW302</f>
        <v>2</v>
      </c>
      <c r="F302" s="24">
        <f>$O302+$V302+$AC302+$AJ302+$AQ302+$AX302</f>
        <v>76</v>
      </c>
      <c r="G302" s="23">
        <f>$P302+$W302+$AD302+$AK302+$AR302+$AY302</f>
        <v>6</v>
      </c>
      <c r="H302" s="23">
        <f>$Q302+X302+AE302+AL302+AS302+AZ302</f>
        <v>0</v>
      </c>
      <c r="I302" s="25" t="s">
        <v>861</v>
      </c>
      <c r="J302" s="22">
        <f>IF(G302&lt;&gt;0,F302/G302,"")</f>
        <v>12.666666666666666</v>
      </c>
      <c r="K302" s="22">
        <f>IF(D302&lt;&gt;0,F302/D302,"")</f>
        <v>3.7623762376237626</v>
      </c>
      <c r="L302" s="22">
        <f>IF(G302&lt;&gt;0,(INT(D302)*6+(10*(D302-INT(D302))))/G302,"")</f>
        <v>20.333333333333332</v>
      </c>
      <c r="M302" s="26"/>
      <c r="N302" s="26"/>
      <c r="O302" s="26"/>
      <c r="P302" s="26"/>
      <c r="Q302" s="26"/>
      <c r="R302" s="26"/>
      <c r="S302" s="28">
        <f>IF(P302&lt;&gt;0,O302/P302,"")</f>
      </c>
      <c r="T302" s="29"/>
      <c r="U302" s="29"/>
      <c r="V302" s="29"/>
      <c r="W302" s="29"/>
      <c r="X302" s="29"/>
      <c r="Y302" s="30"/>
      <c r="Z302" s="31">
        <f>IF(W302&lt;&gt;0,V302/W302,"")</f>
      </c>
      <c r="AA302" s="32"/>
      <c r="AB302" s="32"/>
      <c r="AC302" s="32"/>
      <c r="AD302" s="33"/>
      <c r="AE302" s="33"/>
      <c r="AF302" s="33"/>
      <c r="AG302" s="28">
        <f>IF(AD302&lt;&gt;0,AC302/AD302,"")</f>
      </c>
      <c r="AH302" s="34">
        <v>20.2</v>
      </c>
      <c r="AI302" s="34">
        <v>2</v>
      </c>
      <c r="AJ302" s="34">
        <v>76</v>
      </c>
      <c r="AK302" s="34">
        <v>6</v>
      </c>
      <c r="AL302" s="34"/>
      <c r="AM302" s="34" t="s">
        <v>861</v>
      </c>
      <c r="AN302" s="35">
        <f>IF(AK302&lt;&gt;0,AJ302/AK302,"")</f>
        <v>12.666666666666666</v>
      </c>
      <c r="AO302" s="36"/>
      <c r="AP302" s="36"/>
      <c r="AQ302" s="36"/>
      <c r="AR302" s="36"/>
      <c r="AS302" s="36"/>
      <c r="AT302" s="36"/>
      <c r="AU302" s="37">
        <f>IF(AR302&lt;&gt;0,AQ302/AR302,"")</f>
      </c>
      <c r="AV302" s="38"/>
      <c r="AW302" s="38"/>
      <c r="AX302" s="39"/>
      <c r="AY302" s="40"/>
      <c r="AZ302" s="40"/>
      <c r="BA302" s="40"/>
      <c r="BB302" s="39">
        <f>IF(AY302&lt;&gt;0,AX302/AY302,"")</f>
      </c>
      <c r="BC302" s="41"/>
      <c r="BD302" s="41"/>
      <c r="BI302" s="41"/>
      <c r="BN302" s="41"/>
      <c r="BO302" s="43"/>
      <c r="BP302" s="43"/>
      <c r="BQ302" s="43"/>
      <c r="BR302" s="44"/>
      <c r="BS302" s="41"/>
      <c r="BT302" s="45"/>
      <c r="BU302" s="45"/>
      <c r="BV302" s="45"/>
      <c r="BW302" s="45"/>
      <c r="BX302" s="41"/>
      <c r="BY302" s="46"/>
      <c r="BZ302" s="46"/>
      <c r="CA302" s="46"/>
      <c r="CB302" s="19"/>
      <c r="CC302" s="41"/>
      <c r="CD302" s="18"/>
      <c r="CE302" s="47"/>
      <c r="CF302" s="41"/>
      <c r="CJ302" s="41"/>
      <c r="CK302" s="41"/>
      <c r="CL302" s="41"/>
      <c r="CQ302" s="41"/>
      <c r="CV302" s="41"/>
      <c r="CW302" s="43"/>
      <c r="CX302" s="43"/>
      <c r="CY302" s="43"/>
      <c r="CZ302" s="44"/>
      <c r="DA302" s="41"/>
      <c r="DB302" s="45"/>
      <c r="DC302" s="45"/>
      <c r="DD302" s="45"/>
      <c r="DE302" s="45"/>
      <c r="DF302" s="41"/>
      <c r="DG302" s="46"/>
      <c r="DH302" s="46"/>
      <c r="DI302" s="46"/>
      <c r="DJ302" s="19"/>
      <c r="DK302" s="41"/>
      <c r="DL302" s="18"/>
      <c r="DM302" s="47"/>
      <c r="DN302" s="41"/>
      <c r="DR302" s="41"/>
      <c r="DS302" s="41"/>
      <c r="DT302" s="41"/>
      <c r="DY302" s="41"/>
      <c r="ED302" s="41"/>
      <c r="EE302" s="43"/>
      <c r="EF302" s="43"/>
      <c r="EG302" s="43"/>
      <c r="EH302" s="44"/>
      <c r="EI302" s="41"/>
      <c r="EJ302" s="45"/>
      <c r="EK302" s="45"/>
      <c r="EL302" s="45"/>
      <c r="EM302" s="45"/>
      <c r="EN302" s="41"/>
      <c r="EO302" s="46"/>
      <c r="EP302" s="46"/>
      <c r="EQ302" s="46"/>
      <c r="ER302" s="19"/>
      <c r="ES302" s="41"/>
      <c r="ET302" s="18"/>
      <c r="EU302" s="47"/>
      <c r="EV302" s="41"/>
      <c r="EZ302" s="41"/>
      <c r="FA302" s="41"/>
      <c r="FB302" s="41"/>
      <c r="FG302" s="41"/>
      <c r="FL302" s="41"/>
      <c r="FM302" s="43"/>
      <c r="FN302" s="43"/>
      <c r="FO302" s="43"/>
      <c r="FP302" s="44"/>
      <c r="FQ302" s="41"/>
      <c r="FR302" s="45"/>
      <c r="FS302" s="45"/>
      <c r="FT302" s="45"/>
      <c r="FU302" s="45"/>
      <c r="FV302" s="41"/>
      <c r="FW302" s="46"/>
      <c r="FX302" s="46"/>
      <c r="FY302" s="46"/>
      <c r="FZ302" s="19"/>
      <c r="GA302" s="41"/>
      <c r="GB302" s="18"/>
      <c r="GC302" s="47"/>
      <c r="GD302" s="41"/>
      <c r="GH302" s="41"/>
      <c r="GI302" s="41"/>
      <c r="GJ302" s="41"/>
      <c r="GO302" s="41"/>
      <c r="GT302" s="41"/>
      <c r="GU302" s="43"/>
      <c r="GV302" s="43"/>
      <c r="GW302" s="43"/>
      <c r="GX302" s="44"/>
      <c r="GY302" s="41"/>
      <c r="GZ302" s="45"/>
      <c r="HA302" s="45"/>
      <c r="HB302" s="45"/>
      <c r="HC302" s="45"/>
      <c r="HD302" s="41"/>
      <c r="HE302" s="46"/>
      <c r="HF302" s="46"/>
      <c r="HG302" s="46"/>
      <c r="HH302" s="19"/>
      <c r="HI302" s="41"/>
      <c r="HJ302" s="18"/>
      <c r="HK302" s="47"/>
      <c r="HL302" s="41"/>
      <c r="HP302" s="41"/>
      <c r="HQ302" s="41"/>
      <c r="HR302" s="41"/>
      <c r="HW302" s="41"/>
      <c r="IB302" s="41"/>
      <c r="IC302" s="43"/>
      <c r="ID302" s="43"/>
      <c r="IE302" s="43"/>
      <c r="IF302" s="44"/>
      <c r="IG302" s="41"/>
      <c r="IH302" s="45"/>
      <c r="II302" s="45"/>
      <c r="IJ302" s="45"/>
      <c r="IK302" s="45"/>
      <c r="IL302" s="41"/>
      <c r="IM302" s="46"/>
      <c r="IN302" s="46"/>
      <c r="IO302" s="46"/>
      <c r="IP302" s="19"/>
      <c r="IQ302" s="41"/>
      <c r="IR302" s="18"/>
      <c r="IS302" s="47"/>
      <c r="IT302" s="41"/>
    </row>
    <row r="303" spans="1:254" s="42" customFormat="1" ht="12.75">
      <c r="A303" s="20" t="s">
        <v>862</v>
      </c>
      <c r="B303" s="20"/>
      <c r="C303" s="63"/>
      <c r="D303" s="22">
        <f>IF(MOD(SUM($M303+$T303+$AA303+$AH303+$AO303+$AV303),1)&gt;=0.6,INT(SUM($M303+$T303+$AA303+$AH303+$AO303+$AV303))+1+MOD(SUM($M303+$T303+$AA303+$AH303+$AO303+$AV303),1)-0.6,SUM($M303+$T303+$AA303+$AH303+$AO303+$AV303))</f>
        <v>4.1</v>
      </c>
      <c r="E303" s="23">
        <f>$N303+$U303+$AB303+$AI303+$AP303+$AW303</f>
        <v>0</v>
      </c>
      <c r="F303" s="24">
        <f>$O303+$V303+$AC303+$AJ303+$AQ303+$AX303</f>
        <v>64</v>
      </c>
      <c r="G303" s="23">
        <f>$P303+$W303+$AD303+$AK303+$AR303+$AY303</f>
        <v>1</v>
      </c>
      <c r="H303" s="23">
        <f>$Q303+X303+AE303+AL303+AS303+AZ303</f>
        <v>0</v>
      </c>
      <c r="I303" s="25" t="s">
        <v>863</v>
      </c>
      <c r="J303" s="22">
        <f>IF(G303&lt;&gt;0,F303/G303,"")</f>
        <v>64</v>
      </c>
      <c r="K303" s="22">
        <f>IF(D303&lt;&gt;0,F303/D303,"")</f>
        <v>15.609756097560977</v>
      </c>
      <c r="L303" s="22">
        <f>IF(G303&lt;&gt;0,(INT(D303)*6+(10*(D303-INT(D303))))/G303,"")</f>
        <v>24.999999999999996</v>
      </c>
      <c r="M303" s="26"/>
      <c r="N303" s="26"/>
      <c r="O303" s="26"/>
      <c r="P303" s="26"/>
      <c r="Q303" s="26"/>
      <c r="R303" s="26"/>
      <c r="S303" s="28">
        <f>IF(P303&lt;&gt;0,O303/P303,"")</f>
      </c>
      <c r="T303" s="29"/>
      <c r="U303" s="29"/>
      <c r="V303" s="29"/>
      <c r="W303" s="29"/>
      <c r="X303" s="29"/>
      <c r="Y303" s="29"/>
      <c r="Z303" s="31">
        <f>IF(W303&lt;&gt;0,V303/W303,"")</f>
      </c>
      <c r="AA303" s="26"/>
      <c r="AB303" s="26"/>
      <c r="AC303" s="26"/>
      <c r="AD303" s="26"/>
      <c r="AE303" s="26"/>
      <c r="AF303" s="26"/>
      <c r="AG303" s="28">
        <f>IF(AD303&lt;&gt;0,AC303/AD303,"")</f>
      </c>
      <c r="AH303" s="64"/>
      <c r="AI303" s="64"/>
      <c r="AJ303" s="64"/>
      <c r="AK303" s="64"/>
      <c r="AL303" s="64"/>
      <c r="AM303" s="64"/>
      <c r="AN303" s="35">
        <f>IF(AK303&lt;&gt;0,AJ303/AK303,"")</f>
      </c>
      <c r="AO303" s="36">
        <v>4.1</v>
      </c>
      <c r="AP303" s="36">
        <v>0</v>
      </c>
      <c r="AQ303" s="36">
        <v>64</v>
      </c>
      <c r="AR303" s="36">
        <v>1</v>
      </c>
      <c r="AS303" s="36"/>
      <c r="AT303" s="48" t="s">
        <v>863</v>
      </c>
      <c r="AU303" s="37">
        <f>IF(AR303&lt;&gt;0,AQ303/AR303,"")</f>
        <v>64</v>
      </c>
      <c r="AV303" s="38"/>
      <c r="AW303" s="38"/>
      <c r="AX303" s="39"/>
      <c r="AY303" s="40"/>
      <c r="AZ303" s="40"/>
      <c r="BA303" s="40"/>
      <c r="BB303" s="39">
        <f>IF(AY303&lt;&gt;0,AX303/AY303,"")</f>
      </c>
      <c r="BC303" s="41"/>
      <c r="BD303" s="41"/>
      <c r="BI303" s="41"/>
      <c r="BN303" s="41"/>
      <c r="BO303" s="43"/>
      <c r="BP303" s="43"/>
      <c r="BQ303" s="43"/>
      <c r="BR303" s="44"/>
      <c r="BS303" s="41"/>
      <c r="BT303" s="45"/>
      <c r="BU303" s="45"/>
      <c r="BV303" s="45"/>
      <c r="BW303" s="45"/>
      <c r="BX303" s="41"/>
      <c r="BY303" s="46"/>
      <c r="BZ303" s="46"/>
      <c r="CA303" s="46"/>
      <c r="CB303" s="19"/>
      <c r="CC303" s="41"/>
      <c r="CD303" s="18"/>
      <c r="CE303" s="47"/>
      <c r="CF303" s="41"/>
      <c r="CJ303" s="41"/>
      <c r="CK303" s="41"/>
      <c r="CL303" s="41"/>
      <c r="CQ303" s="41"/>
      <c r="CV303" s="41"/>
      <c r="CW303" s="43"/>
      <c r="CX303" s="43"/>
      <c r="CY303" s="43"/>
      <c r="CZ303" s="44"/>
      <c r="DA303" s="41"/>
      <c r="DB303" s="45"/>
      <c r="DC303" s="45"/>
      <c r="DD303" s="45"/>
      <c r="DE303" s="45"/>
      <c r="DF303" s="41"/>
      <c r="DG303" s="46"/>
      <c r="DH303" s="46"/>
      <c r="DI303" s="46"/>
      <c r="DJ303" s="19"/>
      <c r="DK303" s="41"/>
      <c r="DL303" s="18"/>
      <c r="DM303" s="47"/>
      <c r="DN303" s="41"/>
      <c r="DR303" s="41"/>
      <c r="DS303" s="41"/>
      <c r="DT303" s="41"/>
      <c r="DY303" s="41"/>
      <c r="ED303" s="41"/>
      <c r="EE303" s="43"/>
      <c r="EF303" s="43"/>
      <c r="EG303" s="43"/>
      <c r="EH303" s="44"/>
      <c r="EI303" s="41"/>
      <c r="EJ303" s="45"/>
      <c r="EK303" s="45"/>
      <c r="EL303" s="45"/>
      <c r="EM303" s="45"/>
      <c r="EN303" s="41"/>
      <c r="EO303" s="46"/>
      <c r="EP303" s="46"/>
      <c r="EQ303" s="46"/>
      <c r="ER303" s="19"/>
      <c r="ES303" s="41"/>
      <c r="ET303" s="18"/>
      <c r="EU303" s="47"/>
      <c r="EV303" s="41"/>
      <c r="EZ303" s="41"/>
      <c r="FA303" s="41"/>
      <c r="FB303" s="41"/>
      <c r="FG303" s="41"/>
      <c r="FL303" s="41"/>
      <c r="FM303" s="43"/>
      <c r="FN303" s="43"/>
      <c r="FO303" s="43"/>
      <c r="FP303" s="44"/>
      <c r="FQ303" s="41"/>
      <c r="FR303" s="45"/>
      <c r="FS303" s="45"/>
      <c r="FT303" s="45"/>
      <c r="FU303" s="45"/>
      <c r="FV303" s="41"/>
      <c r="FW303" s="46"/>
      <c r="FX303" s="46"/>
      <c r="FY303" s="46"/>
      <c r="FZ303" s="19"/>
      <c r="GA303" s="41"/>
      <c r="GB303" s="18"/>
      <c r="GC303" s="47"/>
      <c r="GD303" s="41"/>
      <c r="GH303" s="41"/>
      <c r="GI303" s="41"/>
      <c r="GJ303" s="41"/>
      <c r="GO303" s="41"/>
      <c r="GT303" s="41"/>
      <c r="GU303" s="43"/>
      <c r="GV303" s="43"/>
      <c r="GW303" s="43"/>
      <c r="GX303" s="44"/>
      <c r="GY303" s="41"/>
      <c r="GZ303" s="45"/>
      <c r="HA303" s="45"/>
      <c r="HB303" s="45"/>
      <c r="HC303" s="45"/>
      <c r="HD303" s="41"/>
      <c r="HE303" s="46"/>
      <c r="HF303" s="46"/>
      <c r="HG303" s="46"/>
      <c r="HH303" s="19"/>
      <c r="HI303" s="41"/>
      <c r="HJ303" s="18"/>
      <c r="HK303" s="47"/>
      <c r="HL303" s="41"/>
      <c r="HP303" s="41"/>
      <c r="HQ303" s="41"/>
      <c r="HR303" s="41"/>
      <c r="HW303" s="41"/>
      <c r="IB303" s="41"/>
      <c r="IC303" s="43"/>
      <c r="ID303" s="43"/>
      <c r="IE303" s="43"/>
      <c r="IF303" s="44"/>
      <c r="IG303" s="41"/>
      <c r="IH303" s="45"/>
      <c r="II303" s="45"/>
      <c r="IJ303" s="45"/>
      <c r="IK303" s="45"/>
      <c r="IL303" s="41"/>
      <c r="IM303" s="46"/>
      <c r="IN303" s="46"/>
      <c r="IO303" s="46"/>
      <c r="IP303" s="19"/>
      <c r="IQ303" s="41"/>
      <c r="IR303" s="18"/>
      <c r="IS303" s="47"/>
      <c r="IT303" s="41"/>
    </row>
    <row r="304" spans="1:254" s="42" customFormat="1" ht="12.75">
      <c r="A304" s="20" t="s">
        <v>864</v>
      </c>
      <c r="B304" s="20"/>
      <c r="C304" s="63"/>
      <c r="D304" s="22">
        <f>IF(MOD(SUM($M304+$T304+$AA304+$AH304+$AO304+$AV304),1)&gt;=0.6,INT(SUM($M304+$T304+$AA304+$AH304+$AO304+$AV304))+1+MOD(SUM($M304+$T304+$AA304+$AH304+$AO304+$AV304),1)-0.6,SUM($M304+$T304+$AA304+$AH304+$AO304+$AV304))</f>
        <v>66</v>
      </c>
      <c r="E304" s="23">
        <f>$N304+$U304+$AB304+$AI304+$AP304+$AW304</f>
        <v>5</v>
      </c>
      <c r="F304" s="24">
        <f>$O304+$V304+$AC304+$AJ304+$AQ304+$AX304</f>
        <v>364</v>
      </c>
      <c r="G304" s="23">
        <f>$P304+$W304+$AD304+$AK304+$AR304+$AY304</f>
        <v>13</v>
      </c>
      <c r="H304" s="23">
        <f>$Q304+X304+AE304+AL304+AS304+AZ304</f>
        <v>0</v>
      </c>
      <c r="I304" s="25" t="s">
        <v>865</v>
      </c>
      <c r="J304" s="22">
        <f>IF(G304&lt;&gt;0,F304/G304,"")</f>
        <v>28</v>
      </c>
      <c r="K304" s="22">
        <f>IF(D304&lt;&gt;0,F304/D304,"")</f>
        <v>5.515151515151516</v>
      </c>
      <c r="L304" s="22">
        <f>IF(G304&lt;&gt;0,(INT(D304)*6+(10*(D304-INT(D304))))/G304,"")</f>
        <v>30.46153846153846</v>
      </c>
      <c r="M304" s="26"/>
      <c r="N304" s="26"/>
      <c r="O304" s="26"/>
      <c r="P304" s="26"/>
      <c r="Q304" s="26"/>
      <c r="R304" s="26"/>
      <c r="S304" s="28">
        <f>IF(P304&lt;&gt;0,O304/P304,"")</f>
      </c>
      <c r="T304" s="29"/>
      <c r="U304" s="29"/>
      <c r="V304" s="29"/>
      <c r="W304" s="29"/>
      <c r="X304" s="29"/>
      <c r="Y304" s="29"/>
      <c r="Z304" s="31">
        <f>IF(W304&lt;&gt;0,V304/W304,"")</f>
      </c>
      <c r="AA304" s="26"/>
      <c r="AB304" s="26"/>
      <c r="AC304" s="26"/>
      <c r="AD304" s="26"/>
      <c r="AE304" s="26"/>
      <c r="AF304" s="26"/>
      <c r="AG304" s="28">
        <f>IF(AD304&lt;&gt;0,AC304/AD304,"")</f>
      </c>
      <c r="AH304" s="64">
        <v>16</v>
      </c>
      <c r="AI304" s="64">
        <v>0</v>
      </c>
      <c r="AJ304" s="64">
        <v>140</v>
      </c>
      <c r="AK304" s="64">
        <v>3</v>
      </c>
      <c r="AL304" s="64"/>
      <c r="AM304" s="66" t="s">
        <v>866</v>
      </c>
      <c r="AN304" s="35">
        <f>IF(AK304&lt;&gt;0,AJ304/AK304,"")</f>
        <v>46.666666666666664</v>
      </c>
      <c r="AO304" s="36">
        <v>50</v>
      </c>
      <c r="AP304" s="36">
        <v>5</v>
      </c>
      <c r="AQ304" s="36">
        <v>224</v>
      </c>
      <c r="AR304" s="36">
        <v>10</v>
      </c>
      <c r="AS304" s="36"/>
      <c r="AT304" s="48" t="s">
        <v>865</v>
      </c>
      <c r="AU304" s="37">
        <f>IF(AR304&lt;&gt;0,AQ304/AR304,"")</f>
        <v>22.4</v>
      </c>
      <c r="AV304" s="38"/>
      <c r="AW304" s="38"/>
      <c r="AX304" s="39"/>
      <c r="AY304" s="40"/>
      <c r="AZ304" s="40"/>
      <c r="BA304" s="40"/>
      <c r="BB304" s="39">
        <f>IF(AY304&lt;&gt;0,AX304/AY304,"")</f>
      </c>
      <c r="BC304" s="41"/>
      <c r="BD304" s="41"/>
      <c r="BI304" s="41"/>
      <c r="BN304" s="41"/>
      <c r="BO304" s="43"/>
      <c r="BP304" s="43"/>
      <c r="BQ304" s="43"/>
      <c r="BR304" s="44"/>
      <c r="BS304" s="41"/>
      <c r="BT304" s="45"/>
      <c r="BU304" s="45"/>
      <c r="BV304" s="45"/>
      <c r="BW304" s="45"/>
      <c r="BX304" s="41"/>
      <c r="BY304" s="46"/>
      <c r="BZ304" s="46"/>
      <c r="CA304" s="46"/>
      <c r="CB304" s="19"/>
      <c r="CC304" s="41"/>
      <c r="CD304" s="18"/>
      <c r="CE304" s="47"/>
      <c r="CF304" s="41"/>
      <c r="CJ304" s="41"/>
      <c r="CK304" s="41"/>
      <c r="CL304" s="41"/>
      <c r="CQ304" s="41"/>
      <c r="CV304" s="41"/>
      <c r="CW304" s="43"/>
      <c r="CX304" s="43"/>
      <c r="CY304" s="43"/>
      <c r="CZ304" s="44"/>
      <c r="DA304" s="41"/>
      <c r="DB304" s="45"/>
      <c r="DC304" s="45"/>
      <c r="DD304" s="45"/>
      <c r="DE304" s="45"/>
      <c r="DF304" s="41"/>
      <c r="DG304" s="46"/>
      <c r="DH304" s="46"/>
      <c r="DI304" s="46"/>
      <c r="DJ304" s="19"/>
      <c r="DK304" s="41"/>
      <c r="DL304" s="18"/>
      <c r="DM304" s="47"/>
      <c r="DN304" s="41"/>
      <c r="DR304" s="41"/>
      <c r="DS304" s="41"/>
      <c r="DT304" s="41"/>
      <c r="DY304" s="41"/>
      <c r="ED304" s="41"/>
      <c r="EE304" s="43"/>
      <c r="EF304" s="43"/>
      <c r="EG304" s="43"/>
      <c r="EH304" s="44"/>
      <c r="EI304" s="41"/>
      <c r="EJ304" s="45"/>
      <c r="EK304" s="45"/>
      <c r="EL304" s="45"/>
      <c r="EM304" s="45"/>
      <c r="EN304" s="41"/>
      <c r="EO304" s="46"/>
      <c r="EP304" s="46"/>
      <c r="EQ304" s="46"/>
      <c r="ER304" s="19"/>
      <c r="ES304" s="41"/>
      <c r="ET304" s="18"/>
      <c r="EU304" s="47"/>
      <c r="EV304" s="41"/>
      <c r="EZ304" s="41"/>
      <c r="FA304" s="41"/>
      <c r="FB304" s="41"/>
      <c r="FG304" s="41"/>
      <c r="FL304" s="41"/>
      <c r="FM304" s="43"/>
      <c r="FN304" s="43"/>
      <c r="FO304" s="43"/>
      <c r="FP304" s="44"/>
      <c r="FQ304" s="41"/>
      <c r="FR304" s="45"/>
      <c r="FS304" s="45"/>
      <c r="FT304" s="45"/>
      <c r="FU304" s="45"/>
      <c r="FV304" s="41"/>
      <c r="FW304" s="46"/>
      <c r="FX304" s="46"/>
      <c r="FY304" s="46"/>
      <c r="FZ304" s="19"/>
      <c r="GA304" s="41"/>
      <c r="GB304" s="18"/>
      <c r="GC304" s="47"/>
      <c r="GD304" s="41"/>
      <c r="GH304" s="41"/>
      <c r="GI304" s="41"/>
      <c r="GJ304" s="41"/>
      <c r="GO304" s="41"/>
      <c r="GT304" s="41"/>
      <c r="GU304" s="43"/>
      <c r="GV304" s="43"/>
      <c r="GW304" s="43"/>
      <c r="GX304" s="44"/>
      <c r="GY304" s="41"/>
      <c r="GZ304" s="45"/>
      <c r="HA304" s="45"/>
      <c r="HB304" s="45"/>
      <c r="HC304" s="45"/>
      <c r="HD304" s="41"/>
      <c r="HE304" s="46"/>
      <c r="HF304" s="46"/>
      <c r="HG304" s="46"/>
      <c r="HH304" s="19"/>
      <c r="HI304" s="41"/>
      <c r="HJ304" s="18"/>
      <c r="HK304" s="47"/>
      <c r="HL304" s="41"/>
      <c r="HP304" s="41"/>
      <c r="HQ304" s="41"/>
      <c r="HR304" s="41"/>
      <c r="HW304" s="41"/>
      <c r="IB304" s="41"/>
      <c r="IC304" s="43"/>
      <c r="ID304" s="43"/>
      <c r="IE304" s="43"/>
      <c r="IF304" s="44"/>
      <c r="IG304" s="41"/>
      <c r="IH304" s="45"/>
      <c r="II304" s="45"/>
      <c r="IJ304" s="45"/>
      <c r="IK304" s="45"/>
      <c r="IL304" s="41"/>
      <c r="IM304" s="46"/>
      <c r="IN304" s="46"/>
      <c r="IO304" s="46"/>
      <c r="IP304" s="19"/>
      <c r="IQ304" s="41"/>
      <c r="IR304" s="18"/>
      <c r="IS304" s="47"/>
      <c r="IT304" s="41"/>
    </row>
    <row r="305" spans="1:254" s="42" customFormat="1" ht="12.75">
      <c r="A305" s="20" t="s">
        <v>867</v>
      </c>
      <c r="B305" s="20"/>
      <c r="C305" s="21"/>
      <c r="D305" s="22">
        <f>IF(MOD(SUM($M305+$T305+$AA305+$AH305+$AO305+$AV305),1)&gt;=0.6,INT(SUM($M305+$T305+$AA305+$AH305+$AO305+$AV305))+1+MOD(SUM($M305+$T305+$AA305+$AH305+$AO305+$AV305),1)-0.6,SUM($M305+$T305+$AA305+$AH305+$AO305+$AV305))</f>
        <v>2</v>
      </c>
      <c r="E305" s="23">
        <f>$N305+$U305+$AB305+$AI305+$AP305+$AW305</f>
        <v>0</v>
      </c>
      <c r="F305" s="24">
        <f>$O305+$V305+$AC305+$AJ305+$AQ305+$AX305</f>
        <v>5</v>
      </c>
      <c r="G305" s="23">
        <f>$P305+$W305+$AD305+$AK305+$AR305+$AY305</f>
        <v>0</v>
      </c>
      <c r="H305" s="23">
        <f>$Q305+X305+AE305+AL305+AS305+AZ305</f>
        <v>0</v>
      </c>
      <c r="I305" s="25" t="s">
        <v>868</v>
      </c>
      <c r="J305" s="22">
        <f>IF(G305&lt;&gt;0,F305/G305,"")</f>
      </c>
      <c r="K305" s="22">
        <f>IF(D305&lt;&gt;0,F305/D305,"")</f>
        <v>2.5</v>
      </c>
      <c r="L305" s="22">
        <f>IF(G305&lt;&gt;0,(INT(D305)*6+(10*(D305-INT(D305))))/G305,"")</f>
      </c>
      <c r="M305" s="26"/>
      <c r="N305" s="26"/>
      <c r="O305" s="26"/>
      <c r="P305" s="26"/>
      <c r="Q305" s="26"/>
      <c r="R305" s="26"/>
      <c r="S305" s="28">
        <f>IF(P305&lt;&gt;0,O305/P305,"")</f>
      </c>
      <c r="T305" s="29"/>
      <c r="U305" s="29"/>
      <c r="V305" s="29"/>
      <c r="W305" s="29"/>
      <c r="X305" s="29"/>
      <c r="Y305" s="30"/>
      <c r="Z305" s="31">
        <f>IF(W305&lt;&gt;0,V305/W305,"")</f>
      </c>
      <c r="AA305" s="32"/>
      <c r="AB305" s="32"/>
      <c r="AC305" s="32"/>
      <c r="AD305" s="33"/>
      <c r="AE305" s="33"/>
      <c r="AF305" s="33"/>
      <c r="AG305" s="28">
        <f>IF(AD305&lt;&gt;0,AC305/AD305,"")</f>
      </c>
      <c r="AH305" s="34">
        <v>2</v>
      </c>
      <c r="AI305" s="34">
        <v>0</v>
      </c>
      <c r="AJ305" s="34">
        <v>5</v>
      </c>
      <c r="AK305" s="34">
        <v>0</v>
      </c>
      <c r="AL305" s="34"/>
      <c r="AM305" s="34" t="s">
        <v>868</v>
      </c>
      <c r="AN305" s="35">
        <f>IF(AK305&lt;&gt;0,AJ305/AK305,"")</f>
      </c>
      <c r="AO305" s="36"/>
      <c r="AP305" s="36"/>
      <c r="AQ305" s="36"/>
      <c r="AR305" s="36"/>
      <c r="AS305" s="36"/>
      <c r="AT305" s="36"/>
      <c r="AU305" s="37">
        <f>IF(AR305&lt;&gt;0,AQ305/AR305,"")</f>
      </c>
      <c r="AV305" s="38"/>
      <c r="AW305" s="38"/>
      <c r="AX305" s="39"/>
      <c r="AY305" s="40"/>
      <c r="AZ305" s="40"/>
      <c r="BA305" s="40"/>
      <c r="BB305" s="39">
        <f>IF(AY305&lt;&gt;0,AX305/AY305,"")</f>
      </c>
      <c r="BC305" s="41"/>
      <c r="BD305" s="41"/>
      <c r="BI305" s="41"/>
      <c r="BN305" s="41"/>
      <c r="BO305" s="43"/>
      <c r="BP305" s="43"/>
      <c r="BQ305" s="43"/>
      <c r="BR305" s="44"/>
      <c r="BS305" s="41"/>
      <c r="BT305" s="45"/>
      <c r="BU305" s="45"/>
      <c r="BV305" s="45"/>
      <c r="BW305" s="45"/>
      <c r="BX305" s="41"/>
      <c r="BY305" s="46"/>
      <c r="BZ305" s="46"/>
      <c r="CA305" s="46"/>
      <c r="CB305" s="19"/>
      <c r="CC305" s="41"/>
      <c r="CD305" s="18"/>
      <c r="CE305" s="47"/>
      <c r="CF305" s="41"/>
      <c r="CJ305" s="41"/>
      <c r="CK305" s="41"/>
      <c r="CL305" s="41"/>
      <c r="CQ305" s="41"/>
      <c r="CV305" s="41"/>
      <c r="CW305" s="43"/>
      <c r="CX305" s="43"/>
      <c r="CY305" s="43"/>
      <c r="CZ305" s="44"/>
      <c r="DA305" s="41"/>
      <c r="DB305" s="45"/>
      <c r="DC305" s="45"/>
      <c r="DD305" s="45"/>
      <c r="DE305" s="45"/>
      <c r="DF305" s="41"/>
      <c r="DG305" s="46"/>
      <c r="DH305" s="46"/>
      <c r="DI305" s="46"/>
      <c r="DJ305" s="19"/>
      <c r="DK305" s="41"/>
      <c r="DL305" s="18"/>
      <c r="DM305" s="47"/>
      <c r="DN305" s="41"/>
      <c r="DR305" s="41"/>
      <c r="DS305" s="41"/>
      <c r="DT305" s="41"/>
      <c r="DY305" s="41"/>
      <c r="ED305" s="41"/>
      <c r="EE305" s="43"/>
      <c r="EF305" s="43"/>
      <c r="EG305" s="43"/>
      <c r="EH305" s="44"/>
      <c r="EI305" s="41"/>
      <c r="EJ305" s="45"/>
      <c r="EK305" s="45"/>
      <c r="EL305" s="45"/>
      <c r="EM305" s="45"/>
      <c r="EN305" s="41"/>
      <c r="EO305" s="46"/>
      <c r="EP305" s="46"/>
      <c r="EQ305" s="46"/>
      <c r="ER305" s="19"/>
      <c r="ES305" s="41"/>
      <c r="ET305" s="18"/>
      <c r="EU305" s="47"/>
      <c r="EV305" s="41"/>
      <c r="EZ305" s="41"/>
      <c r="FA305" s="41"/>
      <c r="FB305" s="41"/>
      <c r="FG305" s="41"/>
      <c r="FL305" s="41"/>
      <c r="FM305" s="43"/>
      <c r="FN305" s="43"/>
      <c r="FO305" s="43"/>
      <c r="FP305" s="44"/>
      <c r="FQ305" s="41"/>
      <c r="FR305" s="45"/>
      <c r="FS305" s="45"/>
      <c r="FT305" s="45"/>
      <c r="FU305" s="45"/>
      <c r="FV305" s="41"/>
      <c r="FW305" s="46"/>
      <c r="FX305" s="46"/>
      <c r="FY305" s="46"/>
      <c r="FZ305" s="19"/>
      <c r="GA305" s="41"/>
      <c r="GB305" s="18"/>
      <c r="GC305" s="47"/>
      <c r="GD305" s="41"/>
      <c r="GH305" s="41"/>
      <c r="GI305" s="41"/>
      <c r="GJ305" s="41"/>
      <c r="GO305" s="41"/>
      <c r="GT305" s="41"/>
      <c r="GU305" s="43"/>
      <c r="GV305" s="43"/>
      <c r="GW305" s="43"/>
      <c r="GX305" s="44"/>
      <c r="GY305" s="41"/>
      <c r="GZ305" s="45"/>
      <c r="HA305" s="45"/>
      <c r="HB305" s="45"/>
      <c r="HC305" s="45"/>
      <c r="HD305" s="41"/>
      <c r="HE305" s="46"/>
      <c r="HF305" s="46"/>
      <c r="HG305" s="46"/>
      <c r="HH305" s="19"/>
      <c r="HI305" s="41"/>
      <c r="HJ305" s="18"/>
      <c r="HK305" s="47"/>
      <c r="HL305" s="41"/>
      <c r="HP305" s="41"/>
      <c r="HQ305" s="41"/>
      <c r="HR305" s="41"/>
      <c r="HW305" s="41"/>
      <c r="IB305" s="41"/>
      <c r="IC305" s="43"/>
      <c r="ID305" s="43"/>
      <c r="IE305" s="43"/>
      <c r="IF305" s="44"/>
      <c r="IG305" s="41"/>
      <c r="IH305" s="45"/>
      <c r="II305" s="45"/>
      <c r="IJ305" s="45"/>
      <c r="IK305" s="45"/>
      <c r="IL305" s="41"/>
      <c r="IM305" s="46"/>
      <c r="IN305" s="46"/>
      <c r="IO305" s="46"/>
      <c r="IP305" s="19"/>
      <c r="IQ305" s="41"/>
      <c r="IR305" s="18"/>
      <c r="IS305" s="47"/>
      <c r="IT305" s="41"/>
    </row>
    <row r="306" spans="1:254" s="42" customFormat="1" ht="12.75">
      <c r="A306" s="20" t="s">
        <v>869</v>
      </c>
      <c r="B306" s="20"/>
      <c r="C306" s="21"/>
      <c r="D306" s="22">
        <f>IF(MOD(SUM($M306+$T306+$AA306+$AH306+$AO306+$AV306),1)&gt;=0.6,INT(SUM($M306+$T306+$AA306+$AH306+$AO306+$AV306))+1+MOD(SUM($M306+$T306+$AA306+$AH306+$AO306+$AV306),1)-0.6,SUM($M306+$T306+$AA306+$AH306+$AO306+$AV306))</f>
        <v>9</v>
      </c>
      <c r="E306" s="23">
        <f>$N306+$U306+$AB306+$AI306+$AP306+$AW306</f>
        <v>1</v>
      </c>
      <c r="F306" s="24">
        <f>$O306+$V306+$AC306+$AJ306+$AQ306+$AX306</f>
        <v>37</v>
      </c>
      <c r="G306" s="23">
        <f>$P306+$W306+$AD306+$AK306+$AR306+$AY306</f>
        <v>3</v>
      </c>
      <c r="H306" s="23">
        <f>$Q306+X306+AE306+AL306+AS306+AZ306</f>
        <v>0</v>
      </c>
      <c r="I306" s="25" t="s">
        <v>870</v>
      </c>
      <c r="J306" s="22">
        <f>IF(G306&lt;&gt;0,F306/G306,"")</f>
        <v>12.333333333333334</v>
      </c>
      <c r="K306" s="22">
        <f>IF(D306&lt;&gt;0,F306/D306,"")</f>
        <v>4.111111111111111</v>
      </c>
      <c r="L306" s="22">
        <f>IF(G306&lt;&gt;0,(INT(D306)*6+(10*(D306-INT(D306))))/G306,"")</f>
        <v>18</v>
      </c>
      <c r="M306" s="26">
        <v>3.5</v>
      </c>
      <c r="N306" s="26">
        <v>0</v>
      </c>
      <c r="O306" s="26">
        <v>23</v>
      </c>
      <c r="P306" s="26">
        <v>0</v>
      </c>
      <c r="Q306" s="26"/>
      <c r="R306" s="27" t="s">
        <v>871</v>
      </c>
      <c r="S306" s="28">
        <f>IF(P306&lt;&gt;0,O306/P306,"")</f>
      </c>
      <c r="T306" s="29">
        <v>5.5</v>
      </c>
      <c r="U306" s="29">
        <v>1</v>
      </c>
      <c r="V306" s="29">
        <v>14</v>
      </c>
      <c r="W306" s="29">
        <v>3</v>
      </c>
      <c r="X306" s="29"/>
      <c r="Y306" s="30" t="s">
        <v>870</v>
      </c>
      <c r="Z306" s="31">
        <f>IF(W306&lt;&gt;0,V306/W306,"")</f>
        <v>4.666666666666667</v>
      </c>
      <c r="AA306" s="32"/>
      <c r="AB306" s="32"/>
      <c r="AC306" s="32"/>
      <c r="AD306" s="33"/>
      <c r="AE306" s="33"/>
      <c r="AF306" s="33"/>
      <c r="AG306" s="28">
        <f>IF(AD306&lt;&gt;0,AC306/AD306,"")</f>
      </c>
      <c r="AH306" s="34"/>
      <c r="AI306" s="34"/>
      <c r="AJ306" s="34"/>
      <c r="AK306" s="34"/>
      <c r="AL306" s="34"/>
      <c r="AM306" s="34"/>
      <c r="AN306" s="35">
        <f>IF(AK306&lt;&gt;0,AJ306/AK306,"")</f>
      </c>
      <c r="AO306" s="36"/>
      <c r="AP306" s="36"/>
      <c r="AQ306" s="36"/>
      <c r="AR306" s="36"/>
      <c r="AS306" s="36"/>
      <c r="AT306" s="36"/>
      <c r="AU306" s="37">
        <f>IF(AR306&lt;&gt;0,AQ306/AR306,"")</f>
      </c>
      <c r="AV306" s="38"/>
      <c r="AW306" s="38"/>
      <c r="AX306" s="39"/>
      <c r="AY306" s="40"/>
      <c r="AZ306" s="40"/>
      <c r="BA306" s="40"/>
      <c r="BB306" s="39">
        <f>IF(AY306&lt;&gt;0,AX306/AY306,"")</f>
      </c>
      <c r="BC306" s="41"/>
      <c r="BD306" s="41"/>
      <c r="BI306" s="41"/>
      <c r="BN306" s="41"/>
      <c r="BO306" s="43"/>
      <c r="BP306" s="43"/>
      <c r="BQ306" s="43"/>
      <c r="BR306" s="44"/>
      <c r="BS306" s="41"/>
      <c r="BT306" s="45"/>
      <c r="BU306" s="45"/>
      <c r="BV306" s="45"/>
      <c r="BW306" s="45"/>
      <c r="BX306" s="41"/>
      <c r="BY306" s="46"/>
      <c r="BZ306" s="46"/>
      <c r="CA306" s="46"/>
      <c r="CB306" s="19"/>
      <c r="CC306" s="41"/>
      <c r="CD306" s="18"/>
      <c r="CE306" s="47"/>
      <c r="CF306" s="41"/>
      <c r="CJ306" s="41"/>
      <c r="CK306" s="41"/>
      <c r="CL306" s="41"/>
      <c r="CQ306" s="41"/>
      <c r="CV306" s="41"/>
      <c r="CW306" s="43"/>
      <c r="CX306" s="43"/>
      <c r="CY306" s="43"/>
      <c r="CZ306" s="44"/>
      <c r="DA306" s="41"/>
      <c r="DB306" s="45"/>
      <c r="DC306" s="45"/>
      <c r="DD306" s="45"/>
      <c r="DE306" s="45"/>
      <c r="DF306" s="41"/>
      <c r="DG306" s="46"/>
      <c r="DH306" s="46"/>
      <c r="DI306" s="46"/>
      <c r="DJ306" s="19"/>
      <c r="DK306" s="41"/>
      <c r="DL306" s="18"/>
      <c r="DM306" s="47"/>
      <c r="DN306" s="41"/>
      <c r="DR306" s="41"/>
      <c r="DS306" s="41"/>
      <c r="DT306" s="41"/>
      <c r="DY306" s="41"/>
      <c r="ED306" s="41"/>
      <c r="EE306" s="43"/>
      <c r="EF306" s="43"/>
      <c r="EG306" s="43"/>
      <c r="EH306" s="44"/>
      <c r="EI306" s="41"/>
      <c r="EJ306" s="45"/>
      <c r="EK306" s="45"/>
      <c r="EL306" s="45"/>
      <c r="EM306" s="45"/>
      <c r="EN306" s="41"/>
      <c r="EO306" s="46"/>
      <c r="EP306" s="46"/>
      <c r="EQ306" s="46"/>
      <c r="ER306" s="19"/>
      <c r="ES306" s="41"/>
      <c r="ET306" s="18"/>
      <c r="EU306" s="47"/>
      <c r="EV306" s="41"/>
      <c r="EZ306" s="41"/>
      <c r="FA306" s="41"/>
      <c r="FB306" s="41"/>
      <c r="FG306" s="41"/>
      <c r="FL306" s="41"/>
      <c r="FM306" s="43"/>
      <c r="FN306" s="43"/>
      <c r="FO306" s="43"/>
      <c r="FP306" s="44"/>
      <c r="FQ306" s="41"/>
      <c r="FR306" s="45"/>
      <c r="FS306" s="45"/>
      <c r="FT306" s="45"/>
      <c r="FU306" s="45"/>
      <c r="FV306" s="41"/>
      <c r="FW306" s="46"/>
      <c r="FX306" s="46"/>
      <c r="FY306" s="46"/>
      <c r="FZ306" s="19"/>
      <c r="GA306" s="41"/>
      <c r="GB306" s="18"/>
      <c r="GC306" s="47"/>
      <c r="GD306" s="41"/>
      <c r="GH306" s="41"/>
      <c r="GI306" s="41"/>
      <c r="GJ306" s="41"/>
      <c r="GO306" s="41"/>
      <c r="GT306" s="41"/>
      <c r="GU306" s="43"/>
      <c r="GV306" s="43"/>
      <c r="GW306" s="43"/>
      <c r="GX306" s="44"/>
      <c r="GY306" s="41"/>
      <c r="GZ306" s="45"/>
      <c r="HA306" s="45"/>
      <c r="HB306" s="45"/>
      <c r="HC306" s="45"/>
      <c r="HD306" s="41"/>
      <c r="HE306" s="46"/>
      <c r="HF306" s="46"/>
      <c r="HG306" s="46"/>
      <c r="HH306" s="19"/>
      <c r="HI306" s="41"/>
      <c r="HJ306" s="18"/>
      <c r="HK306" s="47"/>
      <c r="HL306" s="41"/>
      <c r="HP306" s="41"/>
      <c r="HQ306" s="41"/>
      <c r="HR306" s="41"/>
      <c r="HW306" s="41"/>
      <c r="IB306" s="41"/>
      <c r="IC306" s="43"/>
      <c r="ID306" s="43"/>
      <c r="IE306" s="43"/>
      <c r="IF306" s="44"/>
      <c r="IG306" s="41"/>
      <c r="IH306" s="45"/>
      <c r="II306" s="45"/>
      <c r="IJ306" s="45"/>
      <c r="IK306" s="45"/>
      <c r="IL306" s="41"/>
      <c r="IM306" s="46"/>
      <c r="IN306" s="46"/>
      <c r="IO306" s="46"/>
      <c r="IP306" s="19"/>
      <c r="IQ306" s="41"/>
      <c r="IR306" s="18"/>
      <c r="IS306" s="47"/>
      <c r="IT306" s="41"/>
    </row>
    <row r="307" spans="1:254" s="42" customFormat="1" ht="12.75">
      <c r="A307" s="20" t="s">
        <v>872</v>
      </c>
      <c r="B307" s="20"/>
      <c r="C307" s="21"/>
      <c r="D307" s="22">
        <f>IF(MOD(SUM($M307+$T307+$AA307+$AH307+$AO307+$AV307),1)&gt;=0.6,INT(SUM($M307+$T307+$AA307+$AH307+$AO307+$AV307))+1+MOD(SUM($M307+$T307+$AA307+$AH307+$AO307+$AV307),1)-0.6,SUM($M307+$T307+$AA307+$AH307+$AO307+$AV307))</f>
        <v>8</v>
      </c>
      <c r="E307" s="23">
        <f>$N307+$U307+$AB307+$AI307+$AP307+$AW307</f>
        <v>0</v>
      </c>
      <c r="F307" s="24">
        <f>$O307+$V307+$AC307+$AJ307+$AQ307+$AX307</f>
        <v>43</v>
      </c>
      <c r="G307" s="23">
        <f>$P307+$W307+$AD307+$AK307+$AR307+$AY307</f>
        <v>2</v>
      </c>
      <c r="H307" s="23">
        <f>$Q307+X307+AE307+AL307+AS307+AZ307</f>
        <v>0</v>
      </c>
      <c r="I307" s="25" t="s">
        <v>873</v>
      </c>
      <c r="J307" s="22">
        <f>IF(G307&lt;&gt;0,F307/G307,"")</f>
        <v>21.5</v>
      </c>
      <c r="K307" s="22">
        <f>IF(D307&lt;&gt;0,F307/D307,"")</f>
        <v>5.375</v>
      </c>
      <c r="L307" s="22">
        <f>IF(G307&lt;&gt;0,(INT(D307)*6+(10*(D307-INT(D307))))/G307,"")</f>
        <v>24</v>
      </c>
      <c r="M307" s="26"/>
      <c r="N307" s="26"/>
      <c r="O307" s="26"/>
      <c r="P307" s="26"/>
      <c r="Q307" s="26"/>
      <c r="R307" s="26"/>
      <c r="S307" s="28">
        <f>IF(P307&lt;&gt;0,O307/P307,"")</f>
      </c>
      <c r="T307" s="29"/>
      <c r="U307" s="29"/>
      <c r="V307" s="29"/>
      <c r="W307" s="29"/>
      <c r="X307" s="29"/>
      <c r="Y307" s="30"/>
      <c r="Z307" s="31">
        <f>IF(W307&lt;&gt;0,V307/W307,"")</f>
      </c>
      <c r="AA307" s="32">
        <v>8</v>
      </c>
      <c r="AB307" s="32">
        <v>0</v>
      </c>
      <c r="AC307" s="32">
        <v>43</v>
      </c>
      <c r="AD307" s="33">
        <v>2</v>
      </c>
      <c r="AE307" s="33"/>
      <c r="AF307" s="33"/>
      <c r="AG307" s="28">
        <f>IF(AD307&lt;&gt;0,AC307/AD307,"")</f>
        <v>21.5</v>
      </c>
      <c r="AH307" s="34"/>
      <c r="AI307" s="34"/>
      <c r="AJ307" s="34"/>
      <c r="AK307" s="34"/>
      <c r="AL307" s="34"/>
      <c r="AM307" s="34"/>
      <c r="AN307" s="35">
        <f>IF(AK307&lt;&gt;0,AJ307/AK307,"")</f>
      </c>
      <c r="AO307" s="36"/>
      <c r="AP307" s="36"/>
      <c r="AQ307" s="36"/>
      <c r="AR307" s="36"/>
      <c r="AS307" s="36"/>
      <c r="AT307" s="36"/>
      <c r="AU307" s="37">
        <f>IF(AR307&lt;&gt;0,AQ307/AR307,"")</f>
      </c>
      <c r="AV307" s="38"/>
      <c r="AW307" s="38"/>
      <c r="AX307" s="39"/>
      <c r="AY307" s="40"/>
      <c r="AZ307" s="40"/>
      <c r="BA307" s="40"/>
      <c r="BB307" s="39">
        <f>IF(AY307&lt;&gt;0,AX307/AY307,"")</f>
      </c>
      <c r="BC307" s="41"/>
      <c r="BD307" s="41"/>
      <c r="BI307" s="41"/>
      <c r="BN307" s="41"/>
      <c r="BO307" s="43"/>
      <c r="BP307" s="43"/>
      <c r="BQ307" s="43"/>
      <c r="BR307" s="44"/>
      <c r="BS307" s="41"/>
      <c r="BT307" s="45"/>
      <c r="BU307" s="45"/>
      <c r="BV307" s="45"/>
      <c r="BW307" s="45"/>
      <c r="BX307" s="41"/>
      <c r="BY307" s="46"/>
      <c r="BZ307" s="46"/>
      <c r="CA307" s="46"/>
      <c r="CB307" s="19"/>
      <c r="CC307" s="41"/>
      <c r="CD307" s="18"/>
      <c r="CE307" s="47"/>
      <c r="CF307" s="41"/>
      <c r="CJ307" s="41"/>
      <c r="CK307" s="41"/>
      <c r="CL307" s="41"/>
      <c r="CQ307" s="41"/>
      <c r="CV307" s="41"/>
      <c r="CW307" s="43"/>
      <c r="CX307" s="43"/>
      <c r="CY307" s="43"/>
      <c r="CZ307" s="44"/>
      <c r="DA307" s="41"/>
      <c r="DB307" s="45"/>
      <c r="DC307" s="45"/>
      <c r="DD307" s="45"/>
      <c r="DE307" s="45"/>
      <c r="DF307" s="41"/>
      <c r="DG307" s="46"/>
      <c r="DH307" s="46"/>
      <c r="DI307" s="46"/>
      <c r="DJ307" s="19"/>
      <c r="DK307" s="41"/>
      <c r="DL307" s="18"/>
      <c r="DM307" s="47"/>
      <c r="DN307" s="41"/>
      <c r="DR307" s="41"/>
      <c r="DS307" s="41"/>
      <c r="DT307" s="41"/>
      <c r="DY307" s="41"/>
      <c r="ED307" s="41"/>
      <c r="EE307" s="43"/>
      <c r="EF307" s="43"/>
      <c r="EG307" s="43"/>
      <c r="EH307" s="44"/>
      <c r="EI307" s="41"/>
      <c r="EJ307" s="45"/>
      <c r="EK307" s="45"/>
      <c r="EL307" s="45"/>
      <c r="EM307" s="45"/>
      <c r="EN307" s="41"/>
      <c r="EO307" s="46"/>
      <c r="EP307" s="46"/>
      <c r="EQ307" s="46"/>
      <c r="ER307" s="19"/>
      <c r="ES307" s="41"/>
      <c r="ET307" s="18"/>
      <c r="EU307" s="47"/>
      <c r="EV307" s="41"/>
      <c r="EZ307" s="41"/>
      <c r="FA307" s="41"/>
      <c r="FB307" s="41"/>
      <c r="FG307" s="41"/>
      <c r="FL307" s="41"/>
      <c r="FM307" s="43"/>
      <c r="FN307" s="43"/>
      <c r="FO307" s="43"/>
      <c r="FP307" s="44"/>
      <c r="FQ307" s="41"/>
      <c r="FR307" s="45"/>
      <c r="FS307" s="45"/>
      <c r="FT307" s="45"/>
      <c r="FU307" s="45"/>
      <c r="FV307" s="41"/>
      <c r="FW307" s="46"/>
      <c r="FX307" s="46"/>
      <c r="FY307" s="46"/>
      <c r="FZ307" s="19"/>
      <c r="GA307" s="41"/>
      <c r="GB307" s="18"/>
      <c r="GC307" s="47"/>
      <c r="GD307" s="41"/>
      <c r="GH307" s="41"/>
      <c r="GI307" s="41"/>
      <c r="GJ307" s="41"/>
      <c r="GO307" s="41"/>
      <c r="GT307" s="41"/>
      <c r="GU307" s="43"/>
      <c r="GV307" s="43"/>
      <c r="GW307" s="43"/>
      <c r="GX307" s="44"/>
      <c r="GY307" s="41"/>
      <c r="GZ307" s="45"/>
      <c r="HA307" s="45"/>
      <c r="HB307" s="45"/>
      <c r="HC307" s="45"/>
      <c r="HD307" s="41"/>
      <c r="HE307" s="46"/>
      <c r="HF307" s="46"/>
      <c r="HG307" s="46"/>
      <c r="HH307" s="19"/>
      <c r="HI307" s="41"/>
      <c r="HJ307" s="18"/>
      <c r="HK307" s="47"/>
      <c r="HL307" s="41"/>
      <c r="HP307" s="41"/>
      <c r="HQ307" s="41"/>
      <c r="HR307" s="41"/>
      <c r="HW307" s="41"/>
      <c r="IB307" s="41"/>
      <c r="IC307" s="43"/>
      <c r="ID307" s="43"/>
      <c r="IE307" s="43"/>
      <c r="IF307" s="44"/>
      <c r="IG307" s="41"/>
      <c r="IH307" s="45"/>
      <c r="II307" s="45"/>
      <c r="IJ307" s="45"/>
      <c r="IK307" s="45"/>
      <c r="IL307" s="41"/>
      <c r="IM307" s="46"/>
      <c r="IN307" s="46"/>
      <c r="IO307" s="46"/>
      <c r="IP307" s="19"/>
      <c r="IQ307" s="41"/>
      <c r="IR307" s="18"/>
      <c r="IS307" s="47"/>
      <c r="IT307" s="41"/>
    </row>
    <row r="308" spans="1:254" s="42" customFormat="1" ht="12.75">
      <c r="A308" s="20" t="s">
        <v>874</v>
      </c>
      <c r="B308" s="20"/>
      <c r="C308" s="21"/>
      <c r="D308" s="22">
        <f>IF(MOD(SUM($M308+$T308+$AA308+$AH308+$AO308+$AV308),1)&gt;=0.6,INT(SUM($M308+$T308+$AA308+$AH308+$AO308+$AV308))+1+MOD(SUM($M308+$T308+$AA308+$AH308+$AO308+$AV308),1)-0.6,SUM($M308+$T308+$AA308+$AH308+$AO308+$AV308))</f>
        <v>13</v>
      </c>
      <c r="E308" s="23">
        <f>$N308+$U308+$AB308+$AI308+$AP308+$AW308</f>
        <v>1</v>
      </c>
      <c r="F308" s="24">
        <f>$O308+$V308+$AC308+$AJ308+$AQ308+$AX308</f>
        <v>79</v>
      </c>
      <c r="G308" s="23">
        <f>$P308+$W308+$AD308+$AK308+$AR308+$AY308</f>
        <v>3</v>
      </c>
      <c r="H308" s="23">
        <f>$Q308+X308+AE308+AL308+AS308+AZ308</f>
        <v>0</v>
      </c>
      <c r="I308" s="25" t="s">
        <v>875</v>
      </c>
      <c r="J308" s="22">
        <f>IF(G308&lt;&gt;0,F308/G308,"")</f>
        <v>26.333333333333332</v>
      </c>
      <c r="K308" s="22">
        <f>IF(D308&lt;&gt;0,F308/D308,"")</f>
        <v>6.076923076923077</v>
      </c>
      <c r="L308" s="22">
        <f>IF(G308&lt;&gt;0,(INT(D308)*6+(10*(D308-INT(D308))))/G308,"")</f>
        <v>26</v>
      </c>
      <c r="M308" s="26"/>
      <c r="N308" s="26"/>
      <c r="O308" s="26"/>
      <c r="P308" s="26"/>
      <c r="Q308" s="26"/>
      <c r="R308" s="26"/>
      <c r="S308" s="28">
        <f>IF(P308&lt;&gt;0,O308/P308,"")</f>
      </c>
      <c r="T308" s="29"/>
      <c r="U308" s="29"/>
      <c r="V308" s="29"/>
      <c r="W308" s="29"/>
      <c r="X308" s="29"/>
      <c r="Y308" s="30"/>
      <c r="Z308" s="31">
        <f>IF(W308&lt;&gt;0,V308/W308,"")</f>
      </c>
      <c r="AA308" s="32"/>
      <c r="AB308" s="32"/>
      <c r="AC308" s="32"/>
      <c r="AD308" s="33"/>
      <c r="AE308" s="33"/>
      <c r="AF308" s="33"/>
      <c r="AG308" s="28">
        <f>IF(AD308&lt;&gt;0,AC308/AD308,"")</f>
      </c>
      <c r="AH308" s="34">
        <v>6</v>
      </c>
      <c r="AI308" s="34">
        <v>0</v>
      </c>
      <c r="AJ308" s="34">
        <v>42</v>
      </c>
      <c r="AK308" s="34">
        <v>1</v>
      </c>
      <c r="AL308" s="34"/>
      <c r="AM308" s="34" t="s">
        <v>875</v>
      </c>
      <c r="AN308" s="35">
        <f>IF(AK308&lt;&gt;0,AJ308/AK308,"")</f>
        <v>42</v>
      </c>
      <c r="AO308" s="36">
        <v>7</v>
      </c>
      <c r="AP308" s="36">
        <v>1</v>
      </c>
      <c r="AQ308" s="36">
        <v>37</v>
      </c>
      <c r="AR308" s="36">
        <v>2</v>
      </c>
      <c r="AS308" s="36"/>
      <c r="AT308" s="48" t="s">
        <v>876</v>
      </c>
      <c r="AU308" s="37">
        <f>IF(AR308&lt;&gt;0,AQ308/AR308,"")</f>
        <v>18.5</v>
      </c>
      <c r="AV308" s="38"/>
      <c r="AW308" s="38"/>
      <c r="AX308" s="39"/>
      <c r="AY308" s="40"/>
      <c r="AZ308" s="40"/>
      <c r="BA308" s="40"/>
      <c r="BB308" s="39">
        <f>IF(AY308&lt;&gt;0,AX308/AY308,"")</f>
      </c>
      <c r="BC308" s="41"/>
      <c r="BD308" s="41"/>
      <c r="BI308" s="41"/>
      <c r="BN308" s="41"/>
      <c r="BO308" s="43"/>
      <c r="BP308" s="43"/>
      <c r="BQ308" s="43"/>
      <c r="BR308" s="44"/>
      <c r="BS308" s="41"/>
      <c r="BT308" s="45"/>
      <c r="BU308" s="45"/>
      <c r="BV308" s="45"/>
      <c r="BW308" s="45"/>
      <c r="BX308" s="41"/>
      <c r="BY308" s="46"/>
      <c r="BZ308" s="46"/>
      <c r="CA308" s="46"/>
      <c r="CB308" s="19"/>
      <c r="CC308" s="41"/>
      <c r="CD308" s="18"/>
      <c r="CE308" s="47"/>
      <c r="CF308" s="41"/>
      <c r="CJ308" s="41"/>
      <c r="CK308" s="41"/>
      <c r="CL308" s="41"/>
      <c r="CQ308" s="41"/>
      <c r="CV308" s="41"/>
      <c r="CW308" s="43"/>
      <c r="CX308" s="43"/>
      <c r="CY308" s="43"/>
      <c r="CZ308" s="44"/>
      <c r="DA308" s="41"/>
      <c r="DB308" s="45"/>
      <c r="DC308" s="45"/>
      <c r="DD308" s="45"/>
      <c r="DE308" s="45"/>
      <c r="DF308" s="41"/>
      <c r="DG308" s="46"/>
      <c r="DH308" s="46"/>
      <c r="DI308" s="46"/>
      <c r="DJ308" s="19"/>
      <c r="DK308" s="41"/>
      <c r="DL308" s="18"/>
      <c r="DM308" s="47"/>
      <c r="DN308" s="41"/>
      <c r="DR308" s="41"/>
      <c r="DS308" s="41"/>
      <c r="DT308" s="41"/>
      <c r="DY308" s="41"/>
      <c r="ED308" s="41"/>
      <c r="EE308" s="43"/>
      <c r="EF308" s="43"/>
      <c r="EG308" s="43"/>
      <c r="EH308" s="44"/>
      <c r="EI308" s="41"/>
      <c r="EJ308" s="45"/>
      <c r="EK308" s="45"/>
      <c r="EL308" s="45"/>
      <c r="EM308" s="45"/>
      <c r="EN308" s="41"/>
      <c r="EO308" s="46"/>
      <c r="EP308" s="46"/>
      <c r="EQ308" s="46"/>
      <c r="ER308" s="19"/>
      <c r="ES308" s="41"/>
      <c r="ET308" s="18"/>
      <c r="EU308" s="47"/>
      <c r="EV308" s="41"/>
      <c r="EZ308" s="41"/>
      <c r="FA308" s="41"/>
      <c r="FB308" s="41"/>
      <c r="FG308" s="41"/>
      <c r="FL308" s="41"/>
      <c r="FM308" s="43"/>
      <c r="FN308" s="43"/>
      <c r="FO308" s="43"/>
      <c r="FP308" s="44"/>
      <c r="FQ308" s="41"/>
      <c r="FR308" s="45"/>
      <c r="FS308" s="45"/>
      <c r="FT308" s="45"/>
      <c r="FU308" s="45"/>
      <c r="FV308" s="41"/>
      <c r="FW308" s="46"/>
      <c r="FX308" s="46"/>
      <c r="FY308" s="46"/>
      <c r="FZ308" s="19"/>
      <c r="GA308" s="41"/>
      <c r="GB308" s="18"/>
      <c r="GC308" s="47"/>
      <c r="GD308" s="41"/>
      <c r="GH308" s="41"/>
      <c r="GI308" s="41"/>
      <c r="GJ308" s="41"/>
      <c r="GO308" s="41"/>
      <c r="GT308" s="41"/>
      <c r="GU308" s="43"/>
      <c r="GV308" s="43"/>
      <c r="GW308" s="43"/>
      <c r="GX308" s="44"/>
      <c r="GY308" s="41"/>
      <c r="GZ308" s="45"/>
      <c r="HA308" s="45"/>
      <c r="HB308" s="45"/>
      <c r="HC308" s="45"/>
      <c r="HD308" s="41"/>
      <c r="HE308" s="46"/>
      <c r="HF308" s="46"/>
      <c r="HG308" s="46"/>
      <c r="HH308" s="19"/>
      <c r="HI308" s="41"/>
      <c r="HJ308" s="18"/>
      <c r="HK308" s="47"/>
      <c r="HL308" s="41"/>
      <c r="HP308" s="41"/>
      <c r="HQ308" s="41"/>
      <c r="HR308" s="41"/>
      <c r="HW308" s="41"/>
      <c r="IB308" s="41"/>
      <c r="IC308" s="43"/>
      <c r="ID308" s="43"/>
      <c r="IE308" s="43"/>
      <c r="IF308" s="44"/>
      <c r="IG308" s="41"/>
      <c r="IH308" s="45"/>
      <c r="II308" s="45"/>
      <c r="IJ308" s="45"/>
      <c r="IK308" s="45"/>
      <c r="IL308" s="41"/>
      <c r="IM308" s="46"/>
      <c r="IN308" s="46"/>
      <c r="IO308" s="46"/>
      <c r="IP308" s="19"/>
      <c r="IQ308" s="41"/>
      <c r="IR308" s="18"/>
      <c r="IS308" s="47"/>
      <c r="IT308" s="41"/>
    </row>
    <row r="309" spans="1:254" s="42" customFormat="1" ht="12.75">
      <c r="A309" s="20" t="s">
        <v>877</v>
      </c>
      <c r="B309" s="20"/>
      <c r="C309" s="21"/>
      <c r="D309" s="22">
        <f>IF(MOD(SUM($M309+$T309+$AA309+$AH309+$AO309+$AV309),1)&gt;=0.6,INT(SUM($M309+$T309+$AA309+$AH309+$AO309+$AV309))+1+MOD(SUM($M309+$T309+$AA309+$AH309+$AO309+$AV309),1)-0.6,SUM($M309+$T309+$AA309+$AH309+$AO309+$AV309))</f>
        <v>1183.1999999999998</v>
      </c>
      <c r="E309" s="23">
        <f>$N309+$U309+$AB309+$AI309+$AP309+$AW309</f>
        <v>133</v>
      </c>
      <c r="F309" s="24">
        <f>$O309+$V309+$AC309+$AJ309+$AQ309+$AX309</f>
        <v>4831</v>
      </c>
      <c r="G309" s="23">
        <f>$P309+$W309+$AD309+$AK309+$AR309+$AY309</f>
        <v>305</v>
      </c>
      <c r="H309" s="23">
        <f>$Q309+X309+AE309+AL309+AS309+AZ309</f>
        <v>8</v>
      </c>
      <c r="I309" s="25" t="s">
        <v>878</v>
      </c>
      <c r="J309" s="22">
        <f>IF(G309&lt;&gt;0,F309/G309,"")</f>
        <v>15.839344262295082</v>
      </c>
      <c r="K309" s="22">
        <f>IF(D309&lt;&gt;0,F309/D309,"")</f>
        <v>4.082995267072347</v>
      </c>
      <c r="L309" s="22">
        <f>IF(G309&lt;&gt;0,(INT(D309)*6+(10*(D309-INT(D309))))/G309,"")</f>
        <v>23.27868852459016</v>
      </c>
      <c r="M309" s="26">
        <v>5</v>
      </c>
      <c r="N309" s="26">
        <v>0</v>
      </c>
      <c r="O309" s="26">
        <v>35</v>
      </c>
      <c r="P309" s="26">
        <v>1</v>
      </c>
      <c r="Q309" s="26"/>
      <c r="R309" s="27" t="s">
        <v>879</v>
      </c>
      <c r="S309" s="28">
        <f>IF(P309&lt;&gt;0,O309/P309,"")</f>
        <v>35</v>
      </c>
      <c r="T309" s="29">
        <v>251.3</v>
      </c>
      <c r="U309" s="29">
        <v>29</v>
      </c>
      <c r="V309" s="29">
        <v>995</v>
      </c>
      <c r="W309" s="29">
        <v>52</v>
      </c>
      <c r="X309" s="29"/>
      <c r="Y309" s="30" t="s">
        <v>880</v>
      </c>
      <c r="Z309" s="31">
        <f>IF(W309&lt;&gt;0,V309/W309,"")</f>
        <v>19.134615384615383</v>
      </c>
      <c r="AA309" s="32">
        <v>606.3</v>
      </c>
      <c r="AB309" s="32">
        <f>(64+6)+0</f>
        <v>70</v>
      </c>
      <c r="AC309" s="32">
        <v>2442</v>
      </c>
      <c r="AD309" s="33">
        <v>158</v>
      </c>
      <c r="AE309" s="33">
        <v>6</v>
      </c>
      <c r="AF309" s="33" t="s">
        <v>878</v>
      </c>
      <c r="AG309" s="28">
        <f>IF(AD309&lt;&gt;0,AC309/AD309,"")</f>
        <v>15.455696202531646</v>
      </c>
      <c r="AH309" s="34">
        <v>265.1</v>
      </c>
      <c r="AI309" s="34">
        <v>25</v>
      </c>
      <c r="AJ309" s="34">
        <v>1176</v>
      </c>
      <c r="AK309" s="34">
        <v>80</v>
      </c>
      <c r="AL309" s="34">
        <v>2</v>
      </c>
      <c r="AM309" s="34" t="s">
        <v>881</v>
      </c>
      <c r="AN309" s="35">
        <f>IF(AK309&lt;&gt;0,AJ309/AK309,"")</f>
        <v>14.7</v>
      </c>
      <c r="AO309" s="36">
        <v>55.5</v>
      </c>
      <c r="AP309" s="36">
        <v>9</v>
      </c>
      <c r="AQ309" s="36">
        <v>183</v>
      </c>
      <c r="AR309" s="36">
        <v>14</v>
      </c>
      <c r="AS309" s="36"/>
      <c r="AT309" s="48" t="s">
        <v>882</v>
      </c>
      <c r="AU309" s="37">
        <f>IF(AR309&lt;&gt;0,AQ309/AR309,"")</f>
        <v>13.071428571428571</v>
      </c>
      <c r="AV309" s="38"/>
      <c r="AW309" s="38"/>
      <c r="AX309" s="39"/>
      <c r="AY309" s="40"/>
      <c r="AZ309" s="40"/>
      <c r="BA309" s="40"/>
      <c r="BB309" s="39">
        <f>IF(AY309&lt;&gt;0,AX309/AY309,"")</f>
      </c>
      <c r="BC309" s="41"/>
      <c r="BD309" s="41"/>
      <c r="BI309" s="41"/>
      <c r="BN309" s="41"/>
      <c r="BO309" s="43"/>
      <c r="BP309" s="43"/>
      <c r="BQ309" s="43"/>
      <c r="BR309" s="44"/>
      <c r="BS309" s="41"/>
      <c r="BT309" s="45"/>
      <c r="BU309" s="45"/>
      <c r="BV309" s="45"/>
      <c r="BW309" s="45"/>
      <c r="BX309" s="41"/>
      <c r="BY309" s="46"/>
      <c r="BZ309" s="46"/>
      <c r="CA309" s="46"/>
      <c r="CB309" s="19"/>
      <c r="CC309" s="41"/>
      <c r="CD309" s="18"/>
      <c r="CE309" s="47"/>
      <c r="CF309" s="41"/>
      <c r="CJ309" s="41"/>
      <c r="CK309" s="41"/>
      <c r="CL309" s="41"/>
      <c r="CQ309" s="41"/>
      <c r="CV309" s="41"/>
      <c r="CW309" s="43"/>
      <c r="CX309" s="43"/>
      <c r="CY309" s="43"/>
      <c r="CZ309" s="44"/>
      <c r="DA309" s="41"/>
      <c r="DB309" s="45"/>
      <c r="DC309" s="45"/>
      <c r="DD309" s="45"/>
      <c r="DE309" s="45"/>
      <c r="DF309" s="41"/>
      <c r="DG309" s="46"/>
      <c r="DH309" s="46"/>
      <c r="DI309" s="46"/>
      <c r="DJ309" s="19"/>
      <c r="DK309" s="41"/>
      <c r="DL309" s="18"/>
      <c r="DM309" s="47"/>
      <c r="DN309" s="41"/>
      <c r="DR309" s="41"/>
      <c r="DS309" s="41"/>
      <c r="DT309" s="41"/>
      <c r="DY309" s="41"/>
      <c r="ED309" s="41"/>
      <c r="EE309" s="43"/>
      <c r="EF309" s="43"/>
      <c r="EG309" s="43"/>
      <c r="EH309" s="44"/>
      <c r="EI309" s="41"/>
      <c r="EJ309" s="45"/>
      <c r="EK309" s="45"/>
      <c r="EL309" s="45"/>
      <c r="EM309" s="45"/>
      <c r="EN309" s="41"/>
      <c r="EO309" s="46"/>
      <c r="EP309" s="46"/>
      <c r="EQ309" s="46"/>
      <c r="ER309" s="19"/>
      <c r="ES309" s="41"/>
      <c r="ET309" s="18"/>
      <c r="EU309" s="47"/>
      <c r="EV309" s="41"/>
      <c r="EZ309" s="41"/>
      <c r="FA309" s="41"/>
      <c r="FB309" s="41"/>
      <c r="FG309" s="41"/>
      <c r="FL309" s="41"/>
      <c r="FM309" s="43"/>
      <c r="FN309" s="43"/>
      <c r="FO309" s="43"/>
      <c r="FP309" s="44"/>
      <c r="FQ309" s="41"/>
      <c r="FR309" s="45"/>
      <c r="FS309" s="45"/>
      <c r="FT309" s="45"/>
      <c r="FU309" s="45"/>
      <c r="FV309" s="41"/>
      <c r="FW309" s="46"/>
      <c r="FX309" s="46"/>
      <c r="FY309" s="46"/>
      <c r="FZ309" s="19"/>
      <c r="GA309" s="41"/>
      <c r="GB309" s="18"/>
      <c r="GC309" s="47"/>
      <c r="GD309" s="41"/>
      <c r="GH309" s="41"/>
      <c r="GI309" s="41"/>
      <c r="GJ309" s="41"/>
      <c r="GO309" s="41"/>
      <c r="GT309" s="41"/>
      <c r="GU309" s="43"/>
      <c r="GV309" s="43"/>
      <c r="GW309" s="43"/>
      <c r="GX309" s="44"/>
      <c r="GY309" s="41"/>
      <c r="GZ309" s="45"/>
      <c r="HA309" s="45"/>
      <c r="HB309" s="45"/>
      <c r="HC309" s="45"/>
      <c r="HD309" s="41"/>
      <c r="HE309" s="46"/>
      <c r="HF309" s="46"/>
      <c r="HG309" s="46"/>
      <c r="HH309" s="19"/>
      <c r="HI309" s="41"/>
      <c r="HJ309" s="18"/>
      <c r="HK309" s="47"/>
      <c r="HL309" s="41"/>
      <c r="HP309" s="41"/>
      <c r="HQ309" s="41"/>
      <c r="HR309" s="41"/>
      <c r="HW309" s="41"/>
      <c r="IB309" s="41"/>
      <c r="IC309" s="43"/>
      <c r="ID309" s="43"/>
      <c r="IE309" s="43"/>
      <c r="IF309" s="44"/>
      <c r="IG309" s="41"/>
      <c r="IH309" s="45"/>
      <c r="II309" s="45"/>
      <c r="IJ309" s="45"/>
      <c r="IK309" s="45"/>
      <c r="IL309" s="41"/>
      <c r="IM309" s="46"/>
      <c r="IN309" s="46"/>
      <c r="IO309" s="46"/>
      <c r="IP309" s="19"/>
      <c r="IQ309" s="41"/>
      <c r="IR309" s="18"/>
      <c r="IS309" s="47"/>
      <c r="IT309" s="41"/>
    </row>
    <row r="310" spans="1:254" s="42" customFormat="1" ht="12.75">
      <c r="A310" s="20" t="s">
        <v>883</v>
      </c>
      <c r="B310" s="20"/>
      <c r="C310" s="63"/>
      <c r="D310" s="22">
        <f>IF(MOD(SUM($M310+$T310+$AA310+$AH310+$AO310+$AV310),1)&gt;=0.6,INT(SUM($M310+$T310+$AA310+$AH310+$AO310+$AV310))+1+MOD(SUM($M310+$T310+$AA310+$AH310+$AO310+$AV310),1)-0.6,SUM($M310+$T310+$AA310+$AH310+$AO310+$AV310))</f>
        <v>106.1</v>
      </c>
      <c r="E310" s="23">
        <f>$N310+$U310+$AB310+$AI310+$AP310+$AW310</f>
        <v>8</v>
      </c>
      <c r="F310" s="24">
        <f>$O310+$V310+$AC310+$AJ310+$AQ310+$AX310</f>
        <v>482</v>
      </c>
      <c r="G310" s="23">
        <f>$P310+$W310+$AD310+$AK310+$AR310+$AY310</f>
        <v>26</v>
      </c>
      <c r="H310" s="23">
        <f>$Q310+X310+AE310+AL310+AS310+AZ310</f>
        <v>0</v>
      </c>
      <c r="I310" s="25" t="s">
        <v>884</v>
      </c>
      <c r="J310" s="22">
        <f>IF(G310&lt;&gt;0,F310/G310,"")</f>
        <v>18.53846153846154</v>
      </c>
      <c r="K310" s="22">
        <f>IF(D310&lt;&gt;0,F310/D310,"")</f>
        <v>4.542884071630538</v>
      </c>
      <c r="L310" s="22">
        <f>IF(G310&lt;&gt;0,(INT(D310)*6+(10*(D310-INT(D310))))/G310,"")</f>
        <v>24.5</v>
      </c>
      <c r="M310" s="26">
        <v>106.1</v>
      </c>
      <c r="N310" s="26">
        <v>8</v>
      </c>
      <c r="O310" s="26">
        <v>482</v>
      </c>
      <c r="P310" s="26">
        <v>26</v>
      </c>
      <c r="Q310" s="26"/>
      <c r="R310" s="27" t="s">
        <v>884</v>
      </c>
      <c r="S310" s="28">
        <f>IF(P310&lt;&gt;0,O310/P310,"")</f>
        <v>18.53846153846154</v>
      </c>
      <c r="T310" s="29"/>
      <c r="U310" s="29"/>
      <c r="V310" s="29"/>
      <c r="W310" s="29"/>
      <c r="X310" s="29"/>
      <c r="Y310" s="29"/>
      <c r="Z310" s="31">
        <f>IF(W310&lt;&gt;0,V310/W310,"")</f>
      </c>
      <c r="AA310" s="26"/>
      <c r="AB310" s="26"/>
      <c r="AC310" s="26"/>
      <c r="AD310" s="26"/>
      <c r="AE310" s="26"/>
      <c r="AF310" s="26"/>
      <c r="AG310" s="28">
        <f>IF(AD310&lt;&gt;0,AC310/AD310,"")</f>
      </c>
      <c r="AH310" s="64"/>
      <c r="AI310" s="64"/>
      <c r="AJ310" s="64"/>
      <c r="AK310" s="64"/>
      <c r="AL310" s="64"/>
      <c r="AM310" s="64"/>
      <c r="AN310" s="35">
        <f>IF(AK310&lt;&gt;0,AJ310/AK310,"")</f>
      </c>
      <c r="AO310" s="36"/>
      <c r="AP310" s="36"/>
      <c r="AQ310" s="36"/>
      <c r="AR310" s="36"/>
      <c r="AS310" s="36"/>
      <c r="AT310" s="36"/>
      <c r="AU310" s="37">
        <f>IF(AR310&lt;&gt;0,AQ310/AR310,"")</f>
      </c>
      <c r="AV310" s="38"/>
      <c r="AW310" s="38"/>
      <c r="AX310" s="39"/>
      <c r="AY310" s="40"/>
      <c r="AZ310" s="40"/>
      <c r="BA310" s="40"/>
      <c r="BB310" s="39">
        <f>IF(AY310&lt;&gt;0,AX310/AY310,"")</f>
      </c>
      <c r="BC310" s="41"/>
      <c r="BD310" s="41"/>
      <c r="BI310" s="41"/>
      <c r="BN310" s="41"/>
      <c r="BO310" s="43"/>
      <c r="BP310" s="43"/>
      <c r="BQ310" s="43"/>
      <c r="BR310" s="44"/>
      <c r="BS310" s="41"/>
      <c r="BT310" s="45"/>
      <c r="BU310" s="45"/>
      <c r="BV310" s="45"/>
      <c r="BW310" s="45"/>
      <c r="BX310" s="41"/>
      <c r="BY310" s="46"/>
      <c r="BZ310" s="46"/>
      <c r="CA310" s="46"/>
      <c r="CB310" s="19"/>
      <c r="CC310" s="41"/>
      <c r="CD310" s="18"/>
      <c r="CE310" s="47"/>
      <c r="CF310" s="41"/>
      <c r="CJ310" s="41"/>
      <c r="CK310" s="41"/>
      <c r="CL310" s="41"/>
      <c r="CQ310" s="41"/>
      <c r="CV310" s="41"/>
      <c r="CW310" s="43"/>
      <c r="CX310" s="43"/>
      <c r="CY310" s="43"/>
      <c r="CZ310" s="44"/>
      <c r="DA310" s="41"/>
      <c r="DB310" s="45"/>
      <c r="DC310" s="45"/>
      <c r="DD310" s="45"/>
      <c r="DE310" s="45"/>
      <c r="DF310" s="41"/>
      <c r="DG310" s="46"/>
      <c r="DH310" s="46"/>
      <c r="DI310" s="46"/>
      <c r="DJ310" s="19"/>
      <c r="DK310" s="41"/>
      <c r="DL310" s="18"/>
      <c r="DM310" s="47"/>
      <c r="DN310" s="41"/>
      <c r="DR310" s="41"/>
      <c r="DS310" s="41"/>
      <c r="DT310" s="41"/>
      <c r="DY310" s="41"/>
      <c r="ED310" s="41"/>
      <c r="EE310" s="43"/>
      <c r="EF310" s="43"/>
      <c r="EG310" s="43"/>
      <c r="EH310" s="44"/>
      <c r="EI310" s="41"/>
      <c r="EJ310" s="45"/>
      <c r="EK310" s="45"/>
      <c r="EL310" s="45"/>
      <c r="EM310" s="45"/>
      <c r="EN310" s="41"/>
      <c r="EO310" s="46"/>
      <c r="EP310" s="46"/>
      <c r="EQ310" s="46"/>
      <c r="ER310" s="19"/>
      <c r="ES310" s="41"/>
      <c r="ET310" s="18"/>
      <c r="EU310" s="47"/>
      <c r="EV310" s="41"/>
      <c r="EZ310" s="41"/>
      <c r="FA310" s="41"/>
      <c r="FB310" s="41"/>
      <c r="FG310" s="41"/>
      <c r="FL310" s="41"/>
      <c r="FM310" s="43"/>
      <c r="FN310" s="43"/>
      <c r="FO310" s="43"/>
      <c r="FP310" s="44"/>
      <c r="FQ310" s="41"/>
      <c r="FR310" s="45"/>
      <c r="FS310" s="45"/>
      <c r="FT310" s="45"/>
      <c r="FU310" s="45"/>
      <c r="FV310" s="41"/>
      <c r="FW310" s="46"/>
      <c r="FX310" s="46"/>
      <c r="FY310" s="46"/>
      <c r="FZ310" s="19"/>
      <c r="GA310" s="41"/>
      <c r="GB310" s="18"/>
      <c r="GC310" s="47"/>
      <c r="GD310" s="41"/>
      <c r="GH310" s="41"/>
      <c r="GI310" s="41"/>
      <c r="GJ310" s="41"/>
      <c r="GO310" s="41"/>
      <c r="GT310" s="41"/>
      <c r="GU310" s="43"/>
      <c r="GV310" s="43"/>
      <c r="GW310" s="43"/>
      <c r="GX310" s="44"/>
      <c r="GY310" s="41"/>
      <c r="GZ310" s="45"/>
      <c r="HA310" s="45"/>
      <c r="HB310" s="45"/>
      <c r="HC310" s="45"/>
      <c r="HD310" s="41"/>
      <c r="HE310" s="46"/>
      <c r="HF310" s="46"/>
      <c r="HG310" s="46"/>
      <c r="HH310" s="19"/>
      <c r="HI310" s="41"/>
      <c r="HJ310" s="18"/>
      <c r="HK310" s="47"/>
      <c r="HL310" s="41"/>
      <c r="HP310" s="41"/>
      <c r="HQ310" s="41"/>
      <c r="HR310" s="41"/>
      <c r="HW310" s="41"/>
      <c r="IB310" s="41"/>
      <c r="IC310" s="43"/>
      <c r="ID310" s="43"/>
      <c r="IE310" s="43"/>
      <c r="IF310" s="44"/>
      <c r="IG310" s="41"/>
      <c r="IH310" s="45"/>
      <c r="II310" s="45"/>
      <c r="IJ310" s="45"/>
      <c r="IK310" s="45"/>
      <c r="IL310" s="41"/>
      <c r="IM310" s="46"/>
      <c r="IN310" s="46"/>
      <c r="IO310" s="46"/>
      <c r="IP310" s="19"/>
      <c r="IQ310" s="41"/>
      <c r="IR310" s="18"/>
      <c r="IS310" s="47"/>
      <c r="IT310" s="41"/>
    </row>
    <row r="311" spans="1:254" s="42" customFormat="1" ht="12.75">
      <c r="A311" s="20" t="s">
        <v>885</v>
      </c>
      <c r="B311" s="20"/>
      <c r="C311" s="63"/>
      <c r="D311" s="22">
        <f>IF(MOD(SUM($M311+$T311+$AA311+$AH311+$AO311+$AV311),1)&gt;=0.6,INT(SUM($M311+$T311+$AA311+$AH311+$AO311+$AV311))+1+MOD(SUM($M311+$T311+$AA311+$AH311+$AO311+$AV311),1)-0.6,SUM($M311+$T311+$AA311+$AH311+$AO311+$AV311))</f>
        <v>131.6</v>
      </c>
      <c r="E311" s="23">
        <f>$N311+$U311+$AB311+$AI311+$AP311+$AW311</f>
        <v>18</v>
      </c>
      <c r="F311" s="24">
        <f>$O311+$V311+$AC311+$AJ311+$AQ311+$AX311</f>
        <v>544</v>
      </c>
      <c r="G311" s="23">
        <f>$P311+$W311+$AD311+$AK311+$AR311+$AY311</f>
        <v>23</v>
      </c>
      <c r="H311" s="23">
        <f>$Q311+X311+AE311+AL311+AS311+AZ311</f>
        <v>1</v>
      </c>
      <c r="I311" s="25" t="s">
        <v>886</v>
      </c>
      <c r="J311" s="22">
        <f>IF(G311&lt;&gt;0,F311/G311,"")</f>
        <v>23.652173913043477</v>
      </c>
      <c r="K311" s="22">
        <f>IF(D311&lt;&gt;0,F311/D311,"")</f>
        <v>4.133738601823708</v>
      </c>
      <c r="L311" s="22">
        <f>IF(G311&lt;&gt;0,(INT(D311)*6+(10*(D311-INT(D311))))/G311,"")</f>
        <v>34.43478260869565</v>
      </c>
      <c r="M311" s="26"/>
      <c r="N311" s="26"/>
      <c r="O311" s="26"/>
      <c r="P311" s="26"/>
      <c r="Q311" s="26"/>
      <c r="R311" s="26"/>
      <c r="S311" s="28">
        <f>IF(P311&lt;&gt;0,O311/P311,"")</f>
      </c>
      <c r="T311" s="29">
        <v>4.5</v>
      </c>
      <c r="U311" s="29">
        <v>0</v>
      </c>
      <c r="V311" s="29">
        <v>32</v>
      </c>
      <c r="W311" s="29">
        <v>1</v>
      </c>
      <c r="X311" s="29"/>
      <c r="Y311" s="30" t="s">
        <v>887</v>
      </c>
      <c r="Z311" s="31">
        <f>IF(W311&lt;&gt;0,V311/W311,"")</f>
        <v>32</v>
      </c>
      <c r="AA311" s="32">
        <v>85.1</v>
      </c>
      <c r="AB311" s="32">
        <v>15</v>
      </c>
      <c r="AC311" s="32">
        <v>315</v>
      </c>
      <c r="AD311" s="33">
        <v>15</v>
      </c>
      <c r="AE311" s="33"/>
      <c r="AF311" s="27" t="s">
        <v>888</v>
      </c>
      <c r="AG311" s="28">
        <f>IF(AD311&lt;&gt;0,AC311/AD311,"")</f>
        <v>21</v>
      </c>
      <c r="AH311" s="34">
        <v>36</v>
      </c>
      <c r="AI311" s="34">
        <v>0</v>
      </c>
      <c r="AJ311" s="34">
        <v>189</v>
      </c>
      <c r="AK311" s="34">
        <v>2</v>
      </c>
      <c r="AL311" s="34"/>
      <c r="AM311" s="66" t="s">
        <v>889</v>
      </c>
      <c r="AN311" s="35">
        <f>IF(AK311&lt;&gt;0,AJ311/AK311,"")</f>
        <v>94.5</v>
      </c>
      <c r="AO311" s="36">
        <v>6</v>
      </c>
      <c r="AP311" s="36">
        <v>3</v>
      </c>
      <c r="AQ311" s="36">
        <v>8</v>
      </c>
      <c r="AR311" s="36">
        <v>5</v>
      </c>
      <c r="AS311" s="36">
        <v>1</v>
      </c>
      <c r="AT311" s="48" t="s">
        <v>886</v>
      </c>
      <c r="AU311" s="37">
        <f>IF(AR311&lt;&gt;0,AQ311/AR311,"")</f>
        <v>1.6</v>
      </c>
      <c r="AV311" s="38"/>
      <c r="AW311" s="38"/>
      <c r="AX311" s="39"/>
      <c r="AY311" s="40"/>
      <c r="AZ311" s="40"/>
      <c r="BA311" s="40"/>
      <c r="BB311" s="39">
        <f>IF(AY311&lt;&gt;0,AX311/AY311,"")</f>
      </c>
      <c r="BC311" s="41"/>
      <c r="BD311" s="41"/>
      <c r="BI311" s="41"/>
      <c r="BN311" s="41"/>
      <c r="BO311" s="43"/>
      <c r="BP311" s="43"/>
      <c r="BQ311" s="43"/>
      <c r="BR311" s="44"/>
      <c r="BS311" s="41"/>
      <c r="BT311" s="45"/>
      <c r="BU311" s="45"/>
      <c r="BV311" s="45"/>
      <c r="BW311" s="45"/>
      <c r="BX311" s="41"/>
      <c r="BY311" s="46"/>
      <c r="BZ311" s="46"/>
      <c r="CA311" s="46"/>
      <c r="CB311" s="19"/>
      <c r="CC311" s="41"/>
      <c r="CD311" s="18"/>
      <c r="CE311" s="47"/>
      <c r="CF311" s="41"/>
      <c r="CJ311" s="41"/>
      <c r="CK311" s="41"/>
      <c r="CL311" s="41"/>
      <c r="CQ311" s="41"/>
      <c r="CV311" s="41"/>
      <c r="CW311" s="43"/>
      <c r="CX311" s="43"/>
      <c r="CY311" s="43"/>
      <c r="CZ311" s="44"/>
      <c r="DA311" s="41"/>
      <c r="DB311" s="45"/>
      <c r="DC311" s="45"/>
      <c r="DD311" s="45"/>
      <c r="DE311" s="45"/>
      <c r="DF311" s="41"/>
      <c r="DG311" s="46"/>
      <c r="DH311" s="46"/>
      <c r="DI311" s="46"/>
      <c r="DJ311" s="19"/>
      <c r="DK311" s="41"/>
      <c r="DL311" s="18"/>
      <c r="DM311" s="47"/>
      <c r="DN311" s="41"/>
      <c r="DR311" s="41"/>
      <c r="DS311" s="41"/>
      <c r="DT311" s="41"/>
      <c r="DY311" s="41"/>
      <c r="ED311" s="41"/>
      <c r="EE311" s="43"/>
      <c r="EF311" s="43"/>
      <c r="EG311" s="43"/>
      <c r="EH311" s="44"/>
      <c r="EI311" s="41"/>
      <c r="EJ311" s="45"/>
      <c r="EK311" s="45"/>
      <c r="EL311" s="45"/>
      <c r="EM311" s="45"/>
      <c r="EN311" s="41"/>
      <c r="EO311" s="46"/>
      <c r="EP311" s="46"/>
      <c r="EQ311" s="46"/>
      <c r="ER311" s="19"/>
      <c r="ES311" s="41"/>
      <c r="ET311" s="18"/>
      <c r="EU311" s="47"/>
      <c r="EV311" s="41"/>
      <c r="EZ311" s="41"/>
      <c r="FA311" s="41"/>
      <c r="FB311" s="41"/>
      <c r="FG311" s="41"/>
      <c r="FL311" s="41"/>
      <c r="FM311" s="43"/>
      <c r="FN311" s="43"/>
      <c r="FO311" s="43"/>
      <c r="FP311" s="44"/>
      <c r="FQ311" s="41"/>
      <c r="FR311" s="45"/>
      <c r="FS311" s="45"/>
      <c r="FT311" s="45"/>
      <c r="FU311" s="45"/>
      <c r="FV311" s="41"/>
      <c r="FW311" s="46"/>
      <c r="FX311" s="46"/>
      <c r="FY311" s="46"/>
      <c r="FZ311" s="19"/>
      <c r="GA311" s="41"/>
      <c r="GB311" s="18"/>
      <c r="GC311" s="47"/>
      <c r="GD311" s="41"/>
      <c r="GH311" s="41"/>
      <c r="GI311" s="41"/>
      <c r="GJ311" s="41"/>
      <c r="GO311" s="41"/>
      <c r="GT311" s="41"/>
      <c r="GU311" s="43"/>
      <c r="GV311" s="43"/>
      <c r="GW311" s="43"/>
      <c r="GX311" s="44"/>
      <c r="GY311" s="41"/>
      <c r="GZ311" s="45"/>
      <c r="HA311" s="45"/>
      <c r="HB311" s="45"/>
      <c r="HC311" s="45"/>
      <c r="HD311" s="41"/>
      <c r="HE311" s="46"/>
      <c r="HF311" s="46"/>
      <c r="HG311" s="46"/>
      <c r="HH311" s="19"/>
      <c r="HI311" s="41"/>
      <c r="HJ311" s="18"/>
      <c r="HK311" s="47"/>
      <c r="HL311" s="41"/>
      <c r="HP311" s="41"/>
      <c r="HQ311" s="41"/>
      <c r="HR311" s="41"/>
      <c r="HW311" s="41"/>
      <c r="IB311" s="41"/>
      <c r="IC311" s="43"/>
      <c r="ID311" s="43"/>
      <c r="IE311" s="43"/>
      <c r="IF311" s="44"/>
      <c r="IG311" s="41"/>
      <c r="IH311" s="45"/>
      <c r="II311" s="45"/>
      <c r="IJ311" s="45"/>
      <c r="IK311" s="45"/>
      <c r="IL311" s="41"/>
      <c r="IM311" s="46"/>
      <c r="IN311" s="46"/>
      <c r="IO311" s="46"/>
      <c r="IP311" s="19"/>
      <c r="IQ311" s="41"/>
      <c r="IR311" s="18"/>
      <c r="IS311" s="47"/>
      <c r="IT311" s="41"/>
    </row>
    <row r="312" spans="1:254" s="42" customFormat="1" ht="12.75">
      <c r="A312" s="20" t="s">
        <v>890</v>
      </c>
      <c r="B312" s="20"/>
      <c r="C312" s="21"/>
      <c r="D312" s="22">
        <f>IF(MOD(SUM($M312+$T312+$AA312+$AH312+$AO312+$AV312),1)&gt;=0.6,INT(SUM($M312+$T312+$AA312+$AH312+$AO312+$AV312))+1+MOD(SUM($M312+$T312+$AA312+$AH312+$AO312+$AV312),1)-0.6,SUM($M312+$T312+$AA312+$AH312+$AO312+$AV312))</f>
        <v>126</v>
      </c>
      <c r="E312" s="23">
        <f>$N312+$U312+$AB312+$AI312+$AP312+$AW312</f>
        <v>9</v>
      </c>
      <c r="F312" s="24">
        <f>$O312+$V312+$AC312+$AJ312+$AQ312+$AX312</f>
        <v>529</v>
      </c>
      <c r="G312" s="23">
        <f>$P312+$W312+$AD312+$AK312+$AR312+$AY312</f>
        <v>20</v>
      </c>
      <c r="H312" s="23">
        <f>$Q312+X312+AE312+AL312+AS312+AZ312</f>
        <v>1</v>
      </c>
      <c r="I312" s="25" t="s">
        <v>891</v>
      </c>
      <c r="J312" s="22">
        <f>IF(G312&lt;&gt;0,F312/G312,"")</f>
        <v>26.45</v>
      </c>
      <c r="K312" s="22">
        <f>IF(D312&lt;&gt;0,F312/D312,"")</f>
        <v>4.198412698412699</v>
      </c>
      <c r="L312" s="22">
        <f>IF(G312&lt;&gt;0,(INT(D312)*6+(10*(D312-INT(D312))))/G312,"")</f>
        <v>37.8</v>
      </c>
      <c r="M312" s="26"/>
      <c r="N312" s="26"/>
      <c r="O312" s="26"/>
      <c r="P312" s="26"/>
      <c r="Q312" s="26"/>
      <c r="R312" s="26"/>
      <c r="S312" s="28">
        <f>IF(P312&lt;&gt;0,O312/P312,"")</f>
      </c>
      <c r="T312" s="29"/>
      <c r="U312" s="29"/>
      <c r="V312" s="29"/>
      <c r="W312" s="29"/>
      <c r="X312" s="29"/>
      <c r="Y312" s="30"/>
      <c r="Z312" s="31">
        <f>IF(W312&lt;&gt;0,V312/W312,"")</f>
      </c>
      <c r="AA312" s="32">
        <v>5</v>
      </c>
      <c r="AB312" s="32">
        <v>1</v>
      </c>
      <c r="AC312" s="32">
        <v>15</v>
      </c>
      <c r="AD312" s="33">
        <v>0</v>
      </c>
      <c r="AE312" s="33"/>
      <c r="AF312" s="33" t="s">
        <v>892</v>
      </c>
      <c r="AG312" s="28">
        <f>IF(AD312&lt;&gt;0,AC312/AD312,"")</f>
      </c>
      <c r="AH312" s="34">
        <v>35</v>
      </c>
      <c r="AI312" s="34">
        <v>2</v>
      </c>
      <c r="AJ312" s="34">
        <v>174</v>
      </c>
      <c r="AK312" s="34">
        <v>7</v>
      </c>
      <c r="AL312" s="34"/>
      <c r="AM312" s="34" t="s">
        <v>893</v>
      </c>
      <c r="AN312" s="35">
        <f>IF(AK312&lt;&gt;0,AJ312/AK312,"")</f>
        <v>24.857142857142858</v>
      </c>
      <c r="AO312" s="36">
        <v>86</v>
      </c>
      <c r="AP312" s="36">
        <v>6</v>
      </c>
      <c r="AQ312" s="36">
        <v>340</v>
      </c>
      <c r="AR312" s="36">
        <v>13</v>
      </c>
      <c r="AS312" s="36">
        <v>1</v>
      </c>
      <c r="AT312" s="48" t="s">
        <v>891</v>
      </c>
      <c r="AU312" s="37">
        <f>IF(AR312&lt;&gt;0,AQ312/AR312,"")</f>
        <v>26.153846153846153</v>
      </c>
      <c r="AV312" s="38"/>
      <c r="AW312" s="38"/>
      <c r="AX312" s="39"/>
      <c r="AY312" s="40"/>
      <c r="AZ312" s="40"/>
      <c r="BA312" s="40"/>
      <c r="BB312" s="39">
        <f>IF(AY312&lt;&gt;0,AX312/AY312,"")</f>
      </c>
      <c r="BC312" s="41"/>
      <c r="BD312" s="41"/>
      <c r="BI312" s="41"/>
      <c r="BN312" s="41"/>
      <c r="BO312" s="43"/>
      <c r="BP312" s="43"/>
      <c r="BQ312" s="43"/>
      <c r="BR312" s="44"/>
      <c r="BS312" s="41"/>
      <c r="BT312" s="45"/>
      <c r="BU312" s="45"/>
      <c r="BV312" s="45"/>
      <c r="BW312" s="45"/>
      <c r="BX312" s="41"/>
      <c r="BY312" s="46"/>
      <c r="BZ312" s="46"/>
      <c r="CA312" s="46"/>
      <c r="CB312" s="19"/>
      <c r="CC312" s="41"/>
      <c r="CD312" s="18"/>
      <c r="CE312" s="47"/>
      <c r="CF312" s="41"/>
      <c r="CJ312" s="41"/>
      <c r="CK312" s="41"/>
      <c r="CL312" s="41"/>
      <c r="CQ312" s="41"/>
      <c r="CV312" s="41"/>
      <c r="CW312" s="43"/>
      <c r="CX312" s="43"/>
      <c r="CY312" s="43"/>
      <c r="CZ312" s="44"/>
      <c r="DA312" s="41"/>
      <c r="DB312" s="45"/>
      <c r="DC312" s="45"/>
      <c r="DD312" s="45"/>
      <c r="DE312" s="45"/>
      <c r="DF312" s="41"/>
      <c r="DG312" s="46"/>
      <c r="DH312" s="46"/>
      <c r="DI312" s="46"/>
      <c r="DJ312" s="19"/>
      <c r="DK312" s="41"/>
      <c r="DL312" s="18"/>
      <c r="DM312" s="47"/>
      <c r="DN312" s="41"/>
      <c r="DR312" s="41"/>
      <c r="DS312" s="41"/>
      <c r="DT312" s="41"/>
      <c r="DY312" s="41"/>
      <c r="ED312" s="41"/>
      <c r="EE312" s="43"/>
      <c r="EF312" s="43"/>
      <c r="EG312" s="43"/>
      <c r="EH312" s="44"/>
      <c r="EI312" s="41"/>
      <c r="EJ312" s="45"/>
      <c r="EK312" s="45"/>
      <c r="EL312" s="45"/>
      <c r="EM312" s="45"/>
      <c r="EN312" s="41"/>
      <c r="EO312" s="46"/>
      <c r="EP312" s="46"/>
      <c r="EQ312" s="46"/>
      <c r="ER312" s="19"/>
      <c r="ES312" s="41"/>
      <c r="ET312" s="18"/>
      <c r="EU312" s="47"/>
      <c r="EV312" s="41"/>
      <c r="EZ312" s="41"/>
      <c r="FA312" s="41"/>
      <c r="FB312" s="41"/>
      <c r="FG312" s="41"/>
      <c r="FL312" s="41"/>
      <c r="FM312" s="43"/>
      <c r="FN312" s="43"/>
      <c r="FO312" s="43"/>
      <c r="FP312" s="44"/>
      <c r="FQ312" s="41"/>
      <c r="FR312" s="45"/>
      <c r="FS312" s="45"/>
      <c r="FT312" s="45"/>
      <c r="FU312" s="45"/>
      <c r="FV312" s="41"/>
      <c r="FW312" s="46"/>
      <c r="FX312" s="46"/>
      <c r="FY312" s="46"/>
      <c r="FZ312" s="19"/>
      <c r="GA312" s="41"/>
      <c r="GB312" s="18"/>
      <c r="GC312" s="47"/>
      <c r="GD312" s="41"/>
      <c r="GH312" s="41"/>
      <c r="GI312" s="41"/>
      <c r="GJ312" s="41"/>
      <c r="GO312" s="41"/>
      <c r="GT312" s="41"/>
      <c r="GU312" s="43"/>
      <c r="GV312" s="43"/>
      <c r="GW312" s="43"/>
      <c r="GX312" s="44"/>
      <c r="GY312" s="41"/>
      <c r="GZ312" s="45"/>
      <c r="HA312" s="45"/>
      <c r="HB312" s="45"/>
      <c r="HC312" s="45"/>
      <c r="HD312" s="41"/>
      <c r="HE312" s="46"/>
      <c r="HF312" s="46"/>
      <c r="HG312" s="46"/>
      <c r="HH312" s="19"/>
      <c r="HI312" s="41"/>
      <c r="HJ312" s="18"/>
      <c r="HK312" s="47"/>
      <c r="HL312" s="41"/>
      <c r="HP312" s="41"/>
      <c r="HQ312" s="41"/>
      <c r="HR312" s="41"/>
      <c r="HW312" s="41"/>
      <c r="IB312" s="41"/>
      <c r="IC312" s="43"/>
      <c r="ID312" s="43"/>
      <c r="IE312" s="43"/>
      <c r="IF312" s="44"/>
      <c r="IG312" s="41"/>
      <c r="IH312" s="45"/>
      <c r="II312" s="45"/>
      <c r="IJ312" s="45"/>
      <c r="IK312" s="45"/>
      <c r="IL312" s="41"/>
      <c r="IM312" s="46"/>
      <c r="IN312" s="46"/>
      <c r="IO312" s="46"/>
      <c r="IP312" s="19"/>
      <c r="IQ312" s="41"/>
      <c r="IR312" s="18"/>
      <c r="IS312" s="47"/>
      <c r="IT312" s="41"/>
    </row>
    <row r="313" spans="1:254" s="42" customFormat="1" ht="12.75">
      <c r="A313" s="20" t="s">
        <v>894</v>
      </c>
      <c r="B313" s="20"/>
      <c r="C313" s="21"/>
      <c r="D313" s="22">
        <f>IF(MOD(SUM($M313+$T313+$AA313+$AH313+$AO313+$AV313),1)&gt;=0.6,INT(SUM($M313+$T313+$AA313+$AH313+$AO313+$AV313))+1+MOD(SUM($M313+$T313+$AA313+$AH313+$AO313+$AV313),1)-0.6,SUM($M313+$T313+$AA313+$AH313+$AO313+$AV313))</f>
        <v>365.5</v>
      </c>
      <c r="E313" s="23">
        <f>$N313+$U313+$AB313+$AI313+$AP313+$AW313</f>
        <v>73</v>
      </c>
      <c r="F313" s="24">
        <f>$O313+$V313+$AC313+$AJ313+$AQ313+$AX313</f>
        <v>1075</v>
      </c>
      <c r="G313" s="23">
        <f>$P313+$W313+$AD313+$AK313+$AR313+$AY313</f>
        <v>75</v>
      </c>
      <c r="H313" s="23">
        <f>$Q313+X313+AE313+AL313+AS313+AZ313</f>
        <v>2</v>
      </c>
      <c r="I313" s="25" t="s">
        <v>895</v>
      </c>
      <c r="J313" s="22">
        <f>IF(G313&lt;&gt;0,F313/G313,"")</f>
        <v>14.333333333333334</v>
      </c>
      <c r="K313" s="22">
        <f>IF(D313&lt;&gt;0,F313/D313,"")</f>
        <v>2.9411764705882355</v>
      </c>
      <c r="L313" s="22">
        <f>IF(G313&lt;&gt;0,(INT(D313)*6+(10*(D313-INT(D313))))/G313,"")</f>
        <v>29.266666666666666</v>
      </c>
      <c r="M313" s="26"/>
      <c r="N313" s="26"/>
      <c r="O313" s="26"/>
      <c r="P313" s="26"/>
      <c r="Q313" s="26"/>
      <c r="R313" s="26"/>
      <c r="S313" s="28">
        <f>IF(P313&lt;&gt;0,O313/P313,"")</f>
      </c>
      <c r="T313" s="29">
        <v>328.5</v>
      </c>
      <c r="U313" s="29">
        <v>68</v>
      </c>
      <c r="V313" s="29">
        <v>945</v>
      </c>
      <c r="W313" s="29">
        <v>67</v>
      </c>
      <c r="X313" s="29">
        <v>2</v>
      </c>
      <c r="Y313" s="30" t="s">
        <v>895</v>
      </c>
      <c r="Z313" s="31">
        <f>IF(W313&lt;&gt;0,V313/W313,"")</f>
        <v>14.104477611940299</v>
      </c>
      <c r="AA313" s="32">
        <v>37</v>
      </c>
      <c r="AB313" s="32">
        <v>5</v>
      </c>
      <c r="AC313" s="32">
        <v>130</v>
      </c>
      <c r="AD313" s="33">
        <v>8</v>
      </c>
      <c r="AE313" s="33"/>
      <c r="AF313" s="33"/>
      <c r="AG313" s="28">
        <f>IF(AD313&lt;&gt;0,AC313/AD313,"")</f>
        <v>16.25</v>
      </c>
      <c r="AH313" s="34"/>
      <c r="AI313" s="34"/>
      <c r="AJ313" s="34"/>
      <c r="AK313" s="34"/>
      <c r="AL313" s="34"/>
      <c r="AM313" s="34"/>
      <c r="AN313" s="35">
        <f>IF(AK313&lt;&gt;0,AJ313/AK313,"")</f>
      </c>
      <c r="AO313" s="36"/>
      <c r="AP313" s="36"/>
      <c r="AQ313" s="36"/>
      <c r="AR313" s="36"/>
      <c r="AS313" s="36"/>
      <c r="AT313" s="36"/>
      <c r="AU313" s="37">
        <f>IF(AR313&lt;&gt;0,AQ313/AR313,"")</f>
      </c>
      <c r="AV313" s="38"/>
      <c r="AW313" s="38"/>
      <c r="AX313" s="39"/>
      <c r="AY313" s="40"/>
      <c r="AZ313" s="40"/>
      <c r="BA313" s="40"/>
      <c r="BB313" s="39">
        <f>IF(AY313&lt;&gt;0,AX313/AY313,"")</f>
      </c>
      <c r="BC313" s="41"/>
      <c r="BD313" s="41"/>
      <c r="BI313" s="41"/>
      <c r="BN313" s="41"/>
      <c r="BO313" s="43"/>
      <c r="BP313" s="43"/>
      <c r="BQ313" s="43"/>
      <c r="BR313" s="44"/>
      <c r="BS313" s="41"/>
      <c r="BT313" s="45"/>
      <c r="BU313" s="45"/>
      <c r="BV313" s="45"/>
      <c r="BW313" s="45"/>
      <c r="BX313" s="41"/>
      <c r="BY313" s="46"/>
      <c r="BZ313" s="46"/>
      <c r="CA313" s="46"/>
      <c r="CB313" s="19"/>
      <c r="CC313" s="41"/>
      <c r="CD313" s="18"/>
      <c r="CE313" s="47"/>
      <c r="CF313" s="41"/>
      <c r="CJ313" s="41"/>
      <c r="CK313" s="41"/>
      <c r="CL313" s="41"/>
      <c r="CQ313" s="41"/>
      <c r="CV313" s="41"/>
      <c r="CW313" s="43"/>
      <c r="CX313" s="43"/>
      <c r="CY313" s="43"/>
      <c r="CZ313" s="44"/>
      <c r="DA313" s="41"/>
      <c r="DB313" s="45"/>
      <c r="DC313" s="45"/>
      <c r="DD313" s="45"/>
      <c r="DE313" s="45"/>
      <c r="DF313" s="41"/>
      <c r="DG313" s="46"/>
      <c r="DH313" s="46"/>
      <c r="DI313" s="46"/>
      <c r="DJ313" s="19"/>
      <c r="DK313" s="41"/>
      <c r="DL313" s="18"/>
      <c r="DM313" s="47"/>
      <c r="DN313" s="41"/>
      <c r="DR313" s="41"/>
      <c r="DS313" s="41"/>
      <c r="DT313" s="41"/>
      <c r="DY313" s="41"/>
      <c r="ED313" s="41"/>
      <c r="EE313" s="43"/>
      <c r="EF313" s="43"/>
      <c r="EG313" s="43"/>
      <c r="EH313" s="44"/>
      <c r="EI313" s="41"/>
      <c r="EJ313" s="45"/>
      <c r="EK313" s="45"/>
      <c r="EL313" s="45"/>
      <c r="EM313" s="45"/>
      <c r="EN313" s="41"/>
      <c r="EO313" s="46"/>
      <c r="EP313" s="46"/>
      <c r="EQ313" s="46"/>
      <c r="ER313" s="19"/>
      <c r="ES313" s="41"/>
      <c r="ET313" s="18"/>
      <c r="EU313" s="47"/>
      <c r="EV313" s="41"/>
      <c r="EZ313" s="41"/>
      <c r="FA313" s="41"/>
      <c r="FB313" s="41"/>
      <c r="FG313" s="41"/>
      <c r="FL313" s="41"/>
      <c r="FM313" s="43"/>
      <c r="FN313" s="43"/>
      <c r="FO313" s="43"/>
      <c r="FP313" s="44"/>
      <c r="FQ313" s="41"/>
      <c r="FR313" s="45"/>
      <c r="FS313" s="45"/>
      <c r="FT313" s="45"/>
      <c r="FU313" s="45"/>
      <c r="FV313" s="41"/>
      <c r="FW313" s="46"/>
      <c r="FX313" s="46"/>
      <c r="FY313" s="46"/>
      <c r="FZ313" s="19"/>
      <c r="GA313" s="41"/>
      <c r="GB313" s="18"/>
      <c r="GC313" s="47"/>
      <c r="GD313" s="41"/>
      <c r="GH313" s="41"/>
      <c r="GI313" s="41"/>
      <c r="GJ313" s="41"/>
      <c r="GO313" s="41"/>
      <c r="GT313" s="41"/>
      <c r="GU313" s="43"/>
      <c r="GV313" s="43"/>
      <c r="GW313" s="43"/>
      <c r="GX313" s="44"/>
      <c r="GY313" s="41"/>
      <c r="GZ313" s="45"/>
      <c r="HA313" s="45"/>
      <c r="HB313" s="45"/>
      <c r="HC313" s="45"/>
      <c r="HD313" s="41"/>
      <c r="HE313" s="46"/>
      <c r="HF313" s="46"/>
      <c r="HG313" s="46"/>
      <c r="HH313" s="19"/>
      <c r="HI313" s="41"/>
      <c r="HJ313" s="18"/>
      <c r="HK313" s="47"/>
      <c r="HL313" s="41"/>
      <c r="HP313" s="41"/>
      <c r="HQ313" s="41"/>
      <c r="HR313" s="41"/>
      <c r="HW313" s="41"/>
      <c r="IB313" s="41"/>
      <c r="IC313" s="43"/>
      <c r="ID313" s="43"/>
      <c r="IE313" s="43"/>
      <c r="IF313" s="44"/>
      <c r="IG313" s="41"/>
      <c r="IH313" s="45"/>
      <c r="II313" s="45"/>
      <c r="IJ313" s="45"/>
      <c r="IK313" s="45"/>
      <c r="IL313" s="41"/>
      <c r="IM313" s="46"/>
      <c r="IN313" s="46"/>
      <c r="IO313" s="46"/>
      <c r="IP313" s="19"/>
      <c r="IQ313" s="41"/>
      <c r="IR313" s="18"/>
      <c r="IS313" s="47"/>
      <c r="IT313" s="41"/>
    </row>
    <row r="314" spans="1:254" s="42" customFormat="1" ht="12.75">
      <c r="A314" s="20" t="s">
        <v>896</v>
      </c>
      <c r="B314" s="20"/>
      <c r="C314" s="21"/>
      <c r="D314" s="22">
        <f>IF(MOD(SUM($M314+$T314+$AA314+$AH314+$AO314+$AV314),1)&gt;=0.6,INT(SUM($M314+$T314+$AA314+$AH314+$AO314+$AV314))+1+MOD(SUM($M314+$T314+$AA314+$AH314+$AO314+$AV314),1)-0.6,SUM($M314+$T314+$AA314+$AH314+$AO314+$AV314))</f>
        <v>8</v>
      </c>
      <c r="E314" s="23">
        <f>$N314+$U314+$AB314+$AI314+$AP314+$AW314</f>
        <v>1</v>
      </c>
      <c r="F314" s="24">
        <f>$O314+$V314+$AC314+$AJ314+$AQ314+$AX314</f>
        <v>27</v>
      </c>
      <c r="G314" s="23">
        <f>$P314+$W314+$AD314+$AK314+$AR314+$AY314</f>
        <v>2</v>
      </c>
      <c r="H314" s="23">
        <f>$Q314+X314+AE314+AL314+AS314+AZ314</f>
        <v>0</v>
      </c>
      <c r="I314" s="25" t="s">
        <v>897</v>
      </c>
      <c r="J314" s="22">
        <f>IF(G314&lt;&gt;0,F314/G314,"")</f>
        <v>13.5</v>
      </c>
      <c r="K314" s="22">
        <f>IF(D314&lt;&gt;0,F314/D314,"")</f>
        <v>3.375</v>
      </c>
      <c r="L314" s="22">
        <f>IF(G314&lt;&gt;0,(INT(D314)*6+(10*(D314-INT(D314))))/G314,"")</f>
        <v>24</v>
      </c>
      <c r="M314" s="26"/>
      <c r="N314" s="26"/>
      <c r="O314" s="26"/>
      <c r="P314" s="26"/>
      <c r="Q314" s="26"/>
      <c r="R314" s="26"/>
      <c r="S314" s="28">
        <f>IF(P314&lt;&gt;0,O314/P314,"")</f>
      </c>
      <c r="T314" s="29"/>
      <c r="U314" s="29"/>
      <c r="V314" s="29"/>
      <c r="W314" s="29"/>
      <c r="X314" s="29"/>
      <c r="Y314" s="30"/>
      <c r="Z314" s="31">
        <f>IF(W314&lt;&gt;0,V314/W314,"")</f>
      </c>
      <c r="AA314" s="32"/>
      <c r="AB314" s="32"/>
      <c r="AC314" s="32"/>
      <c r="AD314" s="33"/>
      <c r="AE314" s="33"/>
      <c r="AF314" s="33"/>
      <c r="AG314" s="28">
        <f>IF(AD314&lt;&gt;0,AC314/AD314,"")</f>
      </c>
      <c r="AH314" s="34"/>
      <c r="AI314" s="34"/>
      <c r="AJ314" s="34"/>
      <c r="AK314" s="34"/>
      <c r="AL314" s="34"/>
      <c r="AM314" s="34"/>
      <c r="AN314" s="35">
        <f>IF(AK314&lt;&gt;0,AJ314/AK314,"")</f>
      </c>
      <c r="AO314" s="36">
        <v>8</v>
      </c>
      <c r="AP314" s="36">
        <v>1</v>
      </c>
      <c r="AQ314" s="36">
        <v>27</v>
      </c>
      <c r="AR314" s="36">
        <v>2</v>
      </c>
      <c r="AS314" s="36"/>
      <c r="AT314" s="48" t="s">
        <v>897</v>
      </c>
      <c r="AU314" s="37">
        <f>IF(AR314&lt;&gt;0,AQ314/AR314,"")</f>
        <v>13.5</v>
      </c>
      <c r="AV314" s="38"/>
      <c r="AW314" s="38"/>
      <c r="AX314" s="39"/>
      <c r="AY314" s="40"/>
      <c r="AZ314" s="40"/>
      <c r="BA314" s="40"/>
      <c r="BB314" s="39">
        <f>IF(AY314&lt;&gt;0,AX314/AY314,"")</f>
      </c>
      <c r="BC314" s="41"/>
      <c r="BD314" s="41"/>
      <c r="BI314" s="41"/>
      <c r="BN314" s="41"/>
      <c r="BO314" s="43"/>
      <c r="BP314" s="43"/>
      <c r="BQ314" s="43"/>
      <c r="BR314" s="44"/>
      <c r="BS314" s="41"/>
      <c r="BT314" s="45"/>
      <c r="BU314" s="45"/>
      <c r="BV314" s="45"/>
      <c r="BW314" s="45"/>
      <c r="BX314" s="41"/>
      <c r="BY314" s="46"/>
      <c r="BZ314" s="46"/>
      <c r="CA314" s="46"/>
      <c r="CB314" s="19"/>
      <c r="CC314" s="41"/>
      <c r="CD314" s="18"/>
      <c r="CE314" s="47"/>
      <c r="CF314" s="41"/>
      <c r="CJ314" s="41"/>
      <c r="CK314" s="41"/>
      <c r="CL314" s="41"/>
      <c r="CQ314" s="41"/>
      <c r="CV314" s="41"/>
      <c r="CW314" s="43"/>
      <c r="CX314" s="43"/>
      <c r="CY314" s="43"/>
      <c r="CZ314" s="44"/>
      <c r="DA314" s="41"/>
      <c r="DB314" s="45"/>
      <c r="DC314" s="45"/>
      <c r="DD314" s="45"/>
      <c r="DE314" s="45"/>
      <c r="DF314" s="41"/>
      <c r="DG314" s="46"/>
      <c r="DH314" s="46"/>
      <c r="DI314" s="46"/>
      <c r="DJ314" s="19"/>
      <c r="DK314" s="41"/>
      <c r="DL314" s="18"/>
      <c r="DM314" s="47"/>
      <c r="DN314" s="41"/>
      <c r="DR314" s="41"/>
      <c r="DS314" s="41"/>
      <c r="DT314" s="41"/>
      <c r="DY314" s="41"/>
      <c r="ED314" s="41"/>
      <c r="EE314" s="43"/>
      <c r="EF314" s="43"/>
      <c r="EG314" s="43"/>
      <c r="EH314" s="44"/>
      <c r="EI314" s="41"/>
      <c r="EJ314" s="45"/>
      <c r="EK314" s="45"/>
      <c r="EL314" s="45"/>
      <c r="EM314" s="45"/>
      <c r="EN314" s="41"/>
      <c r="EO314" s="46"/>
      <c r="EP314" s="46"/>
      <c r="EQ314" s="46"/>
      <c r="ER314" s="19"/>
      <c r="ES314" s="41"/>
      <c r="ET314" s="18"/>
      <c r="EU314" s="47"/>
      <c r="EV314" s="41"/>
      <c r="EZ314" s="41"/>
      <c r="FA314" s="41"/>
      <c r="FB314" s="41"/>
      <c r="FG314" s="41"/>
      <c r="FL314" s="41"/>
      <c r="FM314" s="43"/>
      <c r="FN314" s="43"/>
      <c r="FO314" s="43"/>
      <c r="FP314" s="44"/>
      <c r="FQ314" s="41"/>
      <c r="FR314" s="45"/>
      <c r="FS314" s="45"/>
      <c r="FT314" s="45"/>
      <c r="FU314" s="45"/>
      <c r="FV314" s="41"/>
      <c r="FW314" s="46"/>
      <c r="FX314" s="46"/>
      <c r="FY314" s="46"/>
      <c r="FZ314" s="19"/>
      <c r="GA314" s="41"/>
      <c r="GB314" s="18"/>
      <c r="GC314" s="47"/>
      <c r="GD314" s="41"/>
      <c r="GH314" s="41"/>
      <c r="GI314" s="41"/>
      <c r="GJ314" s="41"/>
      <c r="GO314" s="41"/>
      <c r="GT314" s="41"/>
      <c r="GU314" s="43"/>
      <c r="GV314" s="43"/>
      <c r="GW314" s="43"/>
      <c r="GX314" s="44"/>
      <c r="GY314" s="41"/>
      <c r="GZ314" s="45"/>
      <c r="HA314" s="45"/>
      <c r="HB314" s="45"/>
      <c r="HC314" s="45"/>
      <c r="HD314" s="41"/>
      <c r="HE314" s="46"/>
      <c r="HF314" s="46"/>
      <c r="HG314" s="46"/>
      <c r="HH314" s="19"/>
      <c r="HI314" s="41"/>
      <c r="HJ314" s="18"/>
      <c r="HK314" s="47"/>
      <c r="HL314" s="41"/>
      <c r="HP314" s="41"/>
      <c r="HQ314" s="41"/>
      <c r="HR314" s="41"/>
      <c r="HW314" s="41"/>
      <c r="IB314" s="41"/>
      <c r="IC314" s="43"/>
      <c r="ID314" s="43"/>
      <c r="IE314" s="43"/>
      <c r="IF314" s="44"/>
      <c r="IG314" s="41"/>
      <c r="IH314" s="45"/>
      <c r="II314" s="45"/>
      <c r="IJ314" s="45"/>
      <c r="IK314" s="45"/>
      <c r="IL314" s="41"/>
      <c r="IM314" s="46"/>
      <c r="IN314" s="46"/>
      <c r="IO314" s="46"/>
      <c r="IP314" s="19"/>
      <c r="IQ314" s="41"/>
      <c r="IR314" s="18"/>
      <c r="IS314" s="47"/>
      <c r="IT314" s="41"/>
    </row>
    <row r="315" spans="1:254" s="42" customFormat="1" ht="12.75">
      <c r="A315" s="20" t="s">
        <v>898</v>
      </c>
      <c r="B315" s="20"/>
      <c r="C315" s="21"/>
      <c r="D315" s="22">
        <f>IF(MOD(SUM($M315+$T315+$AA315+$AH315+$AO315+$AV315),1)&gt;=0.6,INT(SUM($M315+$T315+$AA315+$AH315+$AO315+$AV315))+1+MOD(SUM($M315+$T315+$AA315+$AH315+$AO315+$AV315),1)-0.6,SUM($M315+$T315+$AA315+$AH315+$AO315+$AV315))</f>
        <v>24</v>
      </c>
      <c r="E315" s="23">
        <f>$N315+$U315+$AB315+$AI315+$AP315+$AW315</f>
        <v>0</v>
      </c>
      <c r="F315" s="24">
        <f>$O315+$V315+$AC315+$AJ315+$AQ315+$AX315</f>
        <v>107</v>
      </c>
      <c r="G315" s="23">
        <f>$P315+$W315+$AD315+$AK315+$AR315+$AY315</f>
        <v>4</v>
      </c>
      <c r="H315" s="23">
        <f>$Q315+X315+AE315+AL315+AS315+AZ315</f>
        <v>0</v>
      </c>
      <c r="I315" s="25" t="s">
        <v>828</v>
      </c>
      <c r="J315" s="22">
        <f>IF(G315&lt;&gt;0,F315/G315,"")</f>
        <v>26.75</v>
      </c>
      <c r="K315" s="22">
        <f>IF(D315&lt;&gt;0,F315/D315,"")</f>
        <v>4.458333333333333</v>
      </c>
      <c r="L315" s="22">
        <f>IF(G315&lt;&gt;0,(INT(D315)*6+(10*(D315-INT(D315))))/G315,"")</f>
        <v>36</v>
      </c>
      <c r="M315" s="26"/>
      <c r="N315" s="26"/>
      <c r="O315" s="26"/>
      <c r="P315" s="26"/>
      <c r="Q315" s="26"/>
      <c r="R315" s="26"/>
      <c r="S315" s="28">
        <f>IF(P315&lt;&gt;0,O315/P315,"")</f>
      </c>
      <c r="T315" s="29"/>
      <c r="U315" s="29"/>
      <c r="V315" s="29"/>
      <c r="W315" s="29"/>
      <c r="X315" s="29"/>
      <c r="Y315" s="30"/>
      <c r="Z315" s="31">
        <f>IF(W315&lt;&gt;0,V315/W315,"")</f>
      </c>
      <c r="AA315" s="32"/>
      <c r="AB315" s="32"/>
      <c r="AC315" s="32"/>
      <c r="AD315" s="33"/>
      <c r="AE315" s="33"/>
      <c r="AF315" s="33"/>
      <c r="AG315" s="28">
        <f>IF(AD315&lt;&gt;0,AC315/AD315,"")</f>
      </c>
      <c r="AH315" s="34"/>
      <c r="AI315" s="34"/>
      <c r="AJ315" s="34"/>
      <c r="AK315" s="34"/>
      <c r="AL315" s="34"/>
      <c r="AM315" s="34"/>
      <c r="AN315" s="35">
        <f>IF(AK315&lt;&gt;0,AJ315/AK315,"")</f>
      </c>
      <c r="AO315" s="36">
        <v>24</v>
      </c>
      <c r="AP315" s="36">
        <v>0</v>
      </c>
      <c r="AQ315" s="36">
        <f>83+24</f>
        <v>107</v>
      </c>
      <c r="AR315" s="36">
        <v>4</v>
      </c>
      <c r="AS315" s="36"/>
      <c r="AT315" s="48" t="s">
        <v>828</v>
      </c>
      <c r="AU315" s="37">
        <f>IF(AR315&lt;&gt;0,AQ315/AR315,"")</f>
        <v>26.75</v>
      </c>
      <c r="AV315" s="38"/>
      <c r="AW315" s="38"/>
      <c r="AX315" s="39"/>
      <c r="AY315" s="40"/>
      <c r="AZ315" s="40"/>
      <c r="BA315" s="40"/>
      <c r="BB315" s="39">
        <f>IF(AY315&lt;&gt;0,AX315/AY315,"")</f>
      </c>
      <c r="BC315" s="41"/>
      <c r="BD315" s="41"/>
      <c r="BI315" s="41"/>
      <c r="BN315" s="41"/>
      <c r="BO315" s="43"/>
      <c r="BP315" s="43"/>
      <c r="BQ315" s="43"/>
      <c r="BR315" s="44"/>
      <c r="BS315" s="41"/>
      <c r="BT315" s="45"/>
      <c r="BU315" s="45"/>
      <c r="BV315" s="45"/>
      <c r="BW315" s="45"/>
      <c r="BX315" s="41"/>
      <c r="BY315" s="46"/>
      <c r="BZ315" s="46"/>
      <c r="CA315" s="46"/>
      <c r="CB315" s="19"/>
      <c r="CC315" s="41"/>
      <c r="CD315" s="18"/>
      <c r="CE315" s="47"/>
      <c r="CF315" s="41"/>
      <c r="CJ315" s="41"/>
      <c r="CK315" s="41"/>
      <c r="CL315" s="41"/>
      <c r="CQ315" s="41"/>
      <c r="CV315" s="41"/>
      <c r="CW315" s="43"/>
      <c r="CX315" s="43"/>
      <c r="CY315" s="43"/>
      <c r="CZ315" s="44"/>
      <c r="DA315" s="41"/>
      <c r="DB315" s="45"/>
      <c r="DC315" s="45"/>
      <c r="DD315" s="45"/>
      <c r="DE315" s="45"/>
      <c r="DF315" s="41"/>
      <c r="DG315" s="46"/>
      <c r="DH315" s="46"/>
      <c r="DI315" s="46"/>
      <c r="DJ315" s="19"/>
      <c r="DK315" s="41"/>
      <c r="DL315" s="18"/>
      <c r="DM315" s="47"/>
      <c r="DN315" s="41"/>
      <c r="DR315" s="41"/>
      <c r="DS315" s="41"/>
      <c r="DT315" s="41"/>
      <c r="DY315" s="41"/>
      <c r="ED315" s="41"/>
      <c r="EE315" s="43"/>
      <c r="EF315" s="43"/>
      <c r="EG315" s="43"/>
      <c r="EH315" s="44"/>
      <c r="EI315" s="41"/>
      <c r="EJ315" s="45"/>
      <c r="EK315" s="45"/>
      <c r="EL315" s="45"/>
      <c r="EM315" s="45"/>
      <c r="EN315" s="41"/>
      <c r="EO315" s="46"/>
      <c r="EP315" s="46"/>
      <c r="EQ315" s="46"/>
      <c r="ER315" s="19"/>
      <c r="ES315" s="41"/>
      <c r="ET315" s="18"/>
      <c r="EU315" s="47"/>
      <c r="EV315" s="41"/>
      <c r="EZ315" s="41"/>
      <c r="FA315" s="41"/>
      <c r="FB315" s="41"/>
      <c r="FG315" s="41"/>
      <c r="FL315" s="41"/>
      <c r="FM315" s="43"/>
      <c r="FN315" s="43"/>
      <c r="FO315" s="43"/>
      <c r="FP315" s="44"/>
      <c r="FQ315" s="41"/>
      <c r="FR315" s="45"/>
      <c r="FS315" s="45"/>
      <c r="FT315" s="45"/>
      <c r="FU315" s="45"/>
      <c r="FV315" s="41"/>
      <c r="FW315" s="46"/>
      <c r="FX315" s="46"/>
      <c r="FY315" s="46"/>
      <c r="FZ315" s="19"/>
      <c r="GA315" s="41"/>
      <c r="GB315" s="18"/>
      <c r="GC315" s="47"/>
      <c r="GD315" s="41"/>
      <c r="GH315" s="41"/>
      <c r="GI315" s="41"/>
      <c r="GJ315" s="41"/>
      <c r="GO315" s="41"/>
      <c r="GT315" s="41"/>
      <c r="GU315" s="43"/>
      <c r="GV315" s="43"/>
      <c r="GW315" s="43"/>
      <c r="GX315" s="44"/>
      <c r="GY315" s="41"/>
      <c r="GZ315" s="45"/>
      <c r="HA315" s="45"/>
      <c r="HB315" s="45"/>
      <c r="HC315" s="45"/>
      <c r="HD315" s="41"/>
      <c r="HE315" s="46"/>
      <c r="HF315" s="46"/>
      <c r="HG315" s="46"/>
      <c r="HH315" s="19"/>
      <c r="HI315" s="41"/>
      <c r="HJ315" s="18"/>
      <c r="HK315" s="47"/>
      <c r="HL315" s="41"/>
      <c r="HP315" s="41"/>
      <c r="HQ315" s="41"/>
      <c r="HR315" s="41"/>
      <c r="HW315" s="41"/>
      <c r="IB315" s="41"/>
      <c r="IC315" s="43"/>
      <c r="ID315" s="43"/>
      <c r="IE315" s="43"/>
      <c r="IF315" s="44"/>
      <c r="IG315" s="41"/>
      <c r="IH315" s="45"/>
      <c r="II315" s="45"/>
      <c r="IJ315" s="45"/>
      <c r="IK315" s="45"/>
      <c r="IL315" s="41"/>
      <c r="IM315" s="46"/>
      <c r="IN315" s="46"/>
      <c r="IO315" s="46"/>
      <c r="IP315" s="19"/>
      <c r="IQ315" s="41"/>
      <c r="IR315" s="18"/>
      <c r="IS315" s="47"/>
      <c r="IT315" s="41"/>
    </row>
    <row r="316" spans="1:254" s="42" customFormat="1" ht="12.75">
      <c r="A316" s="20" t="s">
        <v>899</v>
      </c>
      <c r="B316" s="20"/>
      <c r="C316" s="21"/>
      <c r="D316" s="22">
        <f>IF(MOD(SUM($M316+$T316+$AA316+$AH316+$AO316+$AV316),1)&gt;=0.6,INT(SUM($M316+$T316+$AA316+$AH316+$AO316+$AV316))+1+MOD(SUM($M316+$T316+$AA316+$AH316+$AO316+$AV316),1)-0.6,SUM($M316+$T316+$AA316+$AH316+$AO316+$AV316))</f>
        <v>314.09999999999997</v>
      </c>
      <c r="E316" s="23">
        <f>$N316+$U316+$AB316+$AI316+$AP316+$AW316</f>
        <v>61</v>
      </c>
      <c r="F316" s="24">
        <f>$O316+$V316+$AC316+$AJ316+$AQ316+$AX316</f>
        <v>1008</v>
      </c>
      <c r="G316" s="23">
        <f>$P316+$W316+$AD316+$AK316+$AR316+$AY316</f>
        <v>73</v>
      </c>
      <c r="H316" s="23">
        <f>$Q316+X316+AE316+AL316+AS316+AZ316</f>
        <v>3</v>
      </c>
      <c r="I316" s="25" t="s">
        <v>900</v>
      </c>
      <c r="J316" s="22">
        <f>IF(G316&lt;&gt;0,F316/G316,"")</f>
        <v>13.808219178082192</v>
      </c>
      <c r="K316" s="22">
        <f>IF(D316&lt;&gt;0,F316/D316,"")</f>
        <v>3.209169054441261</v>
      </c>
      <c r="L316" s="22">
        <f>IF(G316&lt;&gt;0,(INT(D316)*6+(10*(D316-INT(D316))))/G316,"")</f>
        <v>25.821917808219172</v>
      </c>
      <c r="M316" s="26">
        <v>138.5</v>
      </c>
      <c r="N316" s="26">
        <v>14</v>
      </c>
      <c r="O316" s="26">
        <v>577</v>
      </c>
      <c r="P316" s="26">
        <v>31</v>
      </c>
      <c r="Q316" s="26">
        <v>1</v>
      </c>
      <c r="R316" s="27" t="s">
        <v>900</v>
      </c>
      <c r="S316" s="28">
        <f>IF(P316&lt;&gt;0,O316/P316,"")</f>
        <v>18.612903225806452</v>
      </c>
      <c r="T316" s="29">
        <v>149.2</v>
      </c>
      <c r="U316" s="29">
        <v>38</v>
      </c>
      <c r="V316" s="29">
        <v>388</v>
      </c>
      <c r="W316" s="29">
        <v>33</v>
      </c>
      <c r="X316" s="29">
        <v>1</v>
      </c>
      <c r="Y316" s="30" t="s">
        <v>901</v>
      </c>
      <c r="Z316" s="31">
        <f>IF(W316&lt;&gt;0,V316/W316,"")</f>
        <v>11.757575757575758</v>
      </c>
      <c r="AA316" s="32">
        <v>26</v>
      </c>
      <c r="AB316" s="32">
        <v>9</v>
      </c>
      <c r="AC316" s="32">
        <v>43</v>
      </c>
      <c r="AD316" s="33">
        <v>9</v>
      </c>
      <c r="AE316" s="33">
        <v>1</v>
      </c>
      <c r="AF316" s="73" t="s">
        <v>902</v>
      </c>
      <c r="AG316" s="28">
        <f>IF(AD316&lt;&gt;0,AC316/AD316,"")</f>
        <v>4.777777777777778</v>
      </c>
      <c r="AH316" s="34"/>
      <c r="AI316" s="34"/>
      <c r="AJ316" s="34"/>
      <c r="AK316" s="34"/>
      <c r="AL316" s="34"/>
      <c r="AM316" s="34"/>
      <c r="AN316" s="35">
        <f>IF(AK316&lt;&gt;0,AJ316/AK316,"")</f>
      </c>
      <c r="AO316" s="36"/>
      <c r="AP316" s="36"/>
      <c r="AQ316" s="36"/>
      <c r="AR316" s="36"/>
      <c r="AS316" s="36"/>
      <c r="AT316" s="36"/>
      <c r="AU316" s="37">
        <f>IF(AR316&lt;&gt;0,AQ316/AR316,"")</f>
      </c>
      <c r="AV316" s="38"/>
      <c r="AW316" s="38"/>
      <c r="AX316" s="39"/>
      <c r="AY316" s="40"/>
      <c r="AZ316" s="40"/>
      <c r="BA316" s="40"/>
      <c r="BB316" s="39">
        <f>IF(AY316&lt;&gt;0,AX316/AY316,"")</f>
      </c>
      <c r="BC316" s="41"/>
      <c r="BD316" s="41"/>
      <c r="BI316" s="41"/>
      <c r="BN316" s="41"/>
      <c r="BO316" s="43"/>
      <c r="BP316" s="43"/>
      <c r="BQ316" s="43"/>
      <c r="BR316" s="44"/>
      <c r="BS316" s="41"/>
      <c r="BT316" s="45"/>
      <c r="BU316" s="45"/>
      <c r="BV316" s="45"/>
      <c r="BW316" s="45"/>
      <c r="BX316" s="41"/>
      <c r="BY316" s="46"/>
      <c r="BZ316" s="46"/>
      <c r="CA316" s="46"/>
      <c r="CB316" s="19"/>
      <c r="CC316" s="41"/>
      <c r="CD316" s="18"/>
      <c r="CE316" s="47"/>
      <c r="CF316" s="41"/>
      <c r="CJ316" s="41"/>
      <c r="CK316" s="41"/>
      <c r="CL316" s="41"/>
      <c r="CQ316" s="41"/>
      <c r="CV316" s="41"/>
      <c r="CW316" s="43"/>
      <c r="CX316" s="43"/>
      <c r="CY316" s="43"/>
      <c r="CZ316" s="44"/>
      <c r="DA316" s="41"/>
      <c r="DB316" s="45"/>
      <c r="DC316" s="45"/>
      <c r="DD316" s="45"/>
      <c r="DE316" s="45"/>
      <c r="DF316" s="41"/>
      <c r="DG316" s="46"/>
      <c r="DH316" s="46"/>
      <c r="DI316" s="46"/>
      <c r="DJ316" s="19"/>
      <c r="DK316" s="41"/>
      <c r="DL316" s="18"/>
      <c r="DM316" s="47"/>
      <c r="DN316" s="41"/>
      <c r="DR316" s="41"/>
      <c r="DS316" s="41"/>
      <c r="DT316" s="41"/>
      <c r="DY316" s="41"/>
      <c r="ED316" s="41"/>
      <c r="EE316" s="43"/>
      <c r="EF316" s="43"/>
      <c r="EG316" s="43"/>
      <c r="EH316" s="44"/>
      <c r="EI316" s="41"/>
      <c r="EJ316" s="45"/>
      <c r="EK316" s="45"/>
      <c r="EL316" s="45"/>
      <c r="EM316" s="45"/>
      <c r="EN316" s="41"/>
      <c r="EO316" s="46"/>
      <c r="EP316" s="46"/>
      <c r="EQ316" s="46"/>
      <c r="ER316" s="19"/>
      <c r="ES316" s="41"/>
      <c r="ET316" s="18"/>
      <c r="EU316" s="47"/>
      <c r="EV316" s="41"/>
      <c r="EZ316" s="41"/>
      <c r="FA316" s="41"/>
      <c r="FB316" s="41"/>
      <c r="FG316" s="41"/>
      <c r="FL316" s="41"/>
      <c r="FM316" s="43"/>
      <c r="FN316" s="43"/>
      <c r="FO316" s="43"/>
      <c r="FP316" s="44"/>
      <c r="FQ316" s="41"/>
      <c r="FR316" s="45"/>
      <c r="FS316" s="45"/>
      <c r="FT316" s="45"/>
      <c r="FU316" s="45"/>
      <c r="FV316" s="41"/>
      <c r="FW316" s="46"/>
      <c r="FX316" s="46"/>
      <c r="FY316" s="46"/>
      <c r="FZ316" s="19"/>
      <c r="GA316" s="41"/>
      <c r="GB316" s="18"/>
      <c r="GC316" s="47"/>
      <c r="GD316" s="41"/>
      <c r="GH316" s="41"/>
      <c r="GI316" s="41"/>
      <c r="GJ316" s="41"/>
      <c r="GO316" s="41"/>
      <c r="GT316" s="41"/>
      <c r="GU316" s="43"/>
      <c r="GV316" s="43"/>
      <c r="GW316" s="43"/>
      <c r="GX316" s="44"/>
      <c r="GY316" s="41"/>
      <c r="GZ316" s="45"/>
      <c r="HA316" s="45"/>
      <c r="HB316" s="45"/>
      <c r="HC316" s="45"/>
      <c r="HD316" s="41"/>
      <c r="HE316" s="46"/>
      <c r="HF316" s="46"/>
      <c r="HG316" s="46"/>
      <c r="HH316" s="19"/>
      <c r="HI316" s="41"/>
      <c r="HJ316" s="18"/>
      <c r="HK316" s="47"/>
      <c r="HL316" s="41"/>
      <c r="HP316" s="41"/>
      <c r="HQ316" s="41"/>
      <c r="HR316" s="41"/>
      <c r="HW316" s="41"/>
      <c r="IB316" s="41"/>
      <c r="IC316" s="43"/>
      <c r="ID316" s="43"/>
      <c r="IE316" s="43"/>
      <c r="IF316" s="44"/>
      <c r="IG316" s="41"/>
      <c r="IH316" s="45"/>
      <c r="II316" s="45"/>
      <c r="IJ316" s="45"/>
      <c r="IK316" s="45"/>
      <c r="IL316" s="41"/>
      <c r="IM316" s="46"/>
      <c r="IN316" s="46"/>
      <c r="IO316" s="46"/>
      <c r="IP316" s="19"/>
      <c r="IQ316" s="41"/>
      <c r="IR316" s="18"/>
      <c r="IS316" s="47"/>
      <c r="IT316" s="41"/>
    </row>
    <row r="317" spans="1:254" s="42" customFormat="1" ht="12.75">
      <c r="A317" s="20" t="s">
        <v>903</v>
      </c>
      <c r="B317" s="20"/>
      <c r="C317" s="21"/>
      <c r="D317" s="22">
        <f>IF(MOD(SUM($M317+$T317+$AA317+$AH317+$AO317+$AV317),1)&gt;=0.6,INT(SUM($M317+$T317+$AA317+$AH317+$AO317+$AV317))+1+MOD(SUM($M317+$T317+$AA317+$AH317+$AO317+$AV317),1)-0.6,SUM($M317+$T317+$AA317+$AH317+$AO317+$AV317))</f>
        <v>2</v>
      </c>
      <c r="E317" s="23">
        <f>$N317+$U317+$AB317+$AI317+$AP317+$AW317</f>
        <v>0</v>
      </c>
      <c r="F317" s="24">
        <f>$O317+$V317+$AC317+$AJ317+$AQ317+$AX317</f>
        <v>18</v>
      </c>
      <c r="G317" s="23">
        <f>$P317+$W317+$AD317+$AK317+$AR317+$AY317</f>
        <v>0</v>
      </c>
      <c r="H317" s="23">
        <f>$Q317+X317+AE317+AL317+AS317+AZ317</f>
        <v>0</v>
      </c>
      <c r="I317" s="25" t="s">
        <v>904</v>
      </c>
      <c r="J317" s="22">
        <f>IF(G317&lt;&gt;0,F317/G317,"")</f>
      </c>
      <c r="K317" s="22">
        <f>IF(D317&lt;&gt;0,F317/D317,"")</f>
        <v>9</v>
      </c>
      <c r="L317" s="22">
        <f>IF(G317&lt;&gt;0,(INT(D317)*6+(10*(D317-INT(D317))))/G317,"")</f>
      </c>
      <c r="M317" s="26"/>
      <c r="N317" s="26"/>
      <c r="O317" s="26"/>
      <c r="P317" s="26"/>
      <c r="Q317" s="26"/>
      <c r="R317" s="26"/>
      <c r="S317" s="28">
        <f>IF(P317&lt;&gt;0,O317/P317,"")</f>
      </c>
      <c r="T317" s="29"/>
      <c r="U317" s="29"/>
      <c r="V317" s="29"/>
      <c r="W317" s="29"/>
      <c r="X317" s="29"/>
      <c r="Y317" s="30"/>
      <c r="Z317" s="31">
        <f>IF(W317&lt;&gt;0,V317/W317,"")</f>
      </c>
      <c r="AA317" s="32"/>
      <c r="AB317" s="32"/>
      <c r="AC317" s="32"/>
      <c r="AD317" s="33"/>
      <c r="AE317" s="33"/>
      <c r="AF317" s="33"/>
      <c r="AG317" s="28">
        <f>IF(AD317&lt;&gt;0,AC317/AD317,"")</f>
      </c>
      <c r="AH317" s="34">
        <v>2</v>
      </c>
      <c r="AI317" s="34">
        <v>0</v>
      </c>
      <c r="AJ317" s="34">
        <v>18</v>
      </c>
      <c r="AK317" s="34">
        <v>0</v>
      </c>
      <c r="AL317" s="34"/>
      <c r="AM317" s="34" t="s">
        <v>904</v>
      </c>
      <c r="AN317" s="35">
        <f>IF(AK317&lt;&gt;0,AJ317/AK317,"")</f>
      </c>
      <c r="AO317" s="36"/>
      <c r="AP317" s="36"/>
      <c r="AQ317" s="36"/>
      <c r="AR317" s="36"/>
      <c r="AS317" s="36"/>
      <c r="AT317" s="36"/>
      <c r="AU317" s="37">
        <f>IF(AR317&lt;&gt;0,AQ317/AR317,"")</f>
      </c>
      <c r="AV317" s="38"/>
      <c r="AW317" s="38"/>
      <c r="AX317" s="39"/>
      <c r="AY317" s="40"/>
      <c r="AZ317" s="40"/>
      <c r="BA317" s="40"/>
      <c r="BB317" s="39">
        <f>IF(AY317&lt;&gt;0,AX317/AY317,"")</f>
      </c>
      <c r="BC317" s="41"/>
      <c r="BD317" s="41"/>
      <c r="BI317" s="41"/>
      <c r="BN317" s="41"/>
      <c r="BO317" s="43"/>
      <c r="BP317" s="43"/>
      <c r="BQ317" s="43"/>
      <c r="BR317" s="44"/>
      <c r="BS317" s="41"/>
      <c r="BT317" s="45"/>
      <c r="BU317" s="45"/>
      <c r="BV317" s="45"/>
      <c r="BW317" s="45"/>
      <c r="BX317" s="41"/>
      <c r="BY317" s="46"/>
      <c r="BZ317" s="46"/>
      <c r="CA317" s="46"/>
      <c r="CB317" s="19"/>
      <c r="CC317" s="41"/>
      <c r="CD317" s="18"/>
      <c r="CE317" s="47"/>
      <c r="CF317" s="41"/>
      <c r="CJ317" s="41"/>
      <c r="CK317" s="41"/>
      <c r="CL317" s="41"/>
      <c r="CQ317" s="41"/>
      <c r="CV317" s="41"/>
      <c r="CW317" s="43"/>
      <c r="CX317" s="43"/>
      <c r="CY317" s="43"/>
      <c r="CZ317" s="44"/>
      <c r="DA317" s="41"/>
      <c r="DB317" s="45"/>
      <c r="DC317" s="45"/>
      <c r="DD317" s="45"/>
      <c r="DE317" s="45"/>
      <c r="DF317" s="41"/>
      <c r="DG317" s="46"/>
      <c r="DH317" s="46"/>
      <c r="DI317" s="46"/>
      <c r="DJ317" s="19"/>
      <c r="DK317" s="41"/>
      <c r="DL317" s="18"/>
      <c r="DM317" s="47"/>
      <c r="DN317" s="41"/>
      <c r="DR317" s="41"/>
      <c r="DS317" s="41"/>
      <c r="DT317" s="41"/>
      <c r="DY317" s="41"/>
      <c r="ED317" s="41"/>
      <c r="EE317" s="43"/>
      <c r="EF317" s="43"/>
      <c r="EG317" s="43"/>
      <c r="EH317" s="44"/>
      <c r="EI317" s="41"/>
      <c r="EJ317" s="45"/>
      <c r="EK317" s="45"/>
      <c r="EL317" s="45"/>
      <c r="EM317" s="45"/>
      <c r="EN317" s="41"/>
      <c r="EO317" s="46"/>
      <c r="EP317" s="46"/>
      <c r="EQ317" s="46"/>
      <c r="ER317" s="19"/>
      <c r="ES317" s="41"/>
      <c r="ET317" s="18"/>
      <c r="EU317" s="47"/>
      <c r="EV317" s="41"/>
      <c r="EZ317" s="41"/>
      <c r="FA317" s="41"/>
      <c r="FB317" s="41"/>
      <c r="FG317" s="41"/>
      <c r="FL317" s="41"/>
      <c r="FM317" s="43"/>
      <c r="FN317" s="43"/>
      <c r="FO317" s="43"/>
      <c r="FP317" s="44"/>
      <c r="FQ317" s="41"/>
      <c r="FR317" s="45"/>
      <c r="FS317" s="45"/>
      <c r="FT317" s="45"/>
      <c r="FU317" s="45"/>
      <c r="FV317" s="41"/>
      <c r="FW317" s="46"/>
      <c r="FX317" s="46"/>
      <c r="FY317" s="46"/>
      <c r="FZ317" s="19"/>
      <c r="GA317" s="41"/>
      <c r="GB317" s="18"/>
      <c r="GC317" s="47"/>
      <c r="GD317" s="41"/>
      <c r="GH317" s="41"/>
      <c r="GI317" s="41"/>
      <c r="GJ317" s="41"/>
      <c r="GO317" s="41"/>
      <c r="GT317" s="41"/>
      <c r="GU317" s="43"/>
      <c r="GV317" s="43"/>
      <c r="GW317" s="43"/>
      <c r="GX317" s="44"/>
      <c r="GY317" s="41"/>
      <c r="GZ317" s="45"/>
      <c r="HA317" s="45"/>
      <c r="HB317" s="45"/>
      <c r="HC317" s="45"/>
      <c r="HD317" s="41"/>
      <c r="HE317" s="46"/>
      <c r="HF317" s="46"/>
      <c r="HG317" s="46"/>
      <c r="HH317" s="19"/>
      <c r="HI317" s="41"/>
      <c r="HJ317" s="18"/>
      <c r="HK317" s="47"/>
      <c r="HL317" s="41"/>
      <c r="HP317" s="41"/>
      <c r="HQ317" s="41"/>
      <c r="HR317" s="41"/>
      <c r="HW317" s="41"/>
      <c r="IB317" s="41"/>
      <c r="IC317" s="43"/>
      <c r="ID317" s="43"/>
      <c r="IE317" s="43"/>
      <c r="IF317" s="44"/>
      <c r="IG317" s="41"/>
      <c r="IH317" s="45"/>
      <c r="II317" s="45"/>
      <c r="IJ317" s="45"/>
      <c r="IK317" s="45"/>
      <c r="IL317" s="41"/>
      <c r="IM317" s="46"/>
      <c r="IN317" s="46"/>
      <c r="IO317" s="46"/>
      <c r="IP317" s="19"/>
      <c r="IQ317" s="41"/>
      <c r="IR317" s="18"/>
      <c r="IS317" s="47"/>
      <c r="IT317" s="41"/>
    </row>
    <row r="318" spans="1:254" s="42" customFormat="1" ht="12.75">
      <c r="A318" s="20" t="s">
        <v>905</v>
      </c>
      <c r="B318" s="20"/>
      <c r="C318" s="21"/>
      <c r="D318" s="22">
        <f>IF(MOD(SUM($M318+$T318+$AA318+$AH318+$AO318+$AV318),1)&gt;=0.6,INT(SUM($M318+$T318+$AA318+$AH318+$AO318+$AV318))+1+MOD(SUM($M318+$T318+$AA318+$AH318+$AO318+$AV318),1)-0.6,SUM($M318+$T318+$AA318+$AH318+$AO318+$AV318))</f>
        <v>17.3</v>
      </c>
      <c r="E318" s="23">
        <f>$N318+$U318+$AB318+$AI318+$AP318+$AW318</f>
        <v>2</v>
      </c>
      <c r="F318" s="24">
        <f>$O318+$V318+$AC318+$AJ318+$AQ318+$AX318</f>
        <v>63</v>
      </c>
      <c r="G318" s="23">
        <f>$P318+$W318+$AD318+$AK318+$AR318+$AY318</f>
        <v>2</v>
      </c>
      <c r="H318" s="23">
        <f>$Q318+X318+AE318+AL318+AS318+AZ318</f>
        <v>0</v>
      </c>
      <c r="I318" s="25" t="s">
        <v>906</v>
      </c>
      <c r="J318" s="22">
        <f>IF(G318&lt;&gt;0,F318/G318,"")</f>
        <v>31.5</v>
      </c>
      <c r="K318" s="22">
        <f>IF(D318&lt;&gt;0,F318/D318,"")</f>
        <v>3.6416184971098264</v>
      </c>
      <c r="L318" s="22">
        <f>IF(G318&lt;&gt;0,(INT(D318)*6+(10*(D318-INT(D318))))/G318,"")</f>
        <v>52.5</v>
      </c>
      <c r="M318" s="26"/>
      <c r="N318" s="26"/>
      <c r="O318" s="26"/>
      <c r="P318" s="26"/>
      <c r="Q318" s="26"/>
      <c r="R318" s="26"/>
      <c r="S318" s="28">
        <f>IF(P318&lt;&gt;0,O318/P318,"")</f>
      </c>
      <c r="T318" s="29"/>
      <c r="U318" s="29"/>
      <c r="V318" s="29"/>
      <c r="W318" s="29"/>
      <c r="X318" s="29"/>
      <c r="Y318" s="30"/>
      <c r="Z318" s="31">
        <f>IF(W318&lt;&gt;0,V318/W318,"")</f>
      </c>
      <c r="AA318" s="32">
        <v>17.3</v>
      </c>
      <c r="AB318" s="32">
        <v>2</v>
      </c>
      <c r="AC318" s="32">
        <v>63</v>
      </c>
      <c r="AD318" s="33">
        <v>2</v>
      </c>
      <c r="AE318" s="33"/>
      <c r="AF318" s="33" t="s">
        <v>906</v>
      </c>
      <c r="AG318" s="28">
        <f>IF(AD318&lt;&gt;0,AC318/AD318,"")</f>
        <v>31.5</v>
      </c>
      <c r="AH318" s="34"/>
      <c r="AI318" s="34"/>
      <c r="AJ318" s="34"/>
      <c r="AK318" s="34"/>
      <c r="AL318" s="34"/>
      <c r="AM318" s="34"/>
      <c r="AN318" s="35">
        <f>IF(AK318&lt;&gt;0,AJ318/AK318,"")</f>
      </c>
      <c r="AO318" s="36"/>
      <c r="AP318" s="36"/>
      <c r="AQ318" s="36"/>
      <c r="AR318" s="36"/>
      <c r="AS318" s="36"/>
      <c r="AT318" s="36"/>
      <c r="AU318" s="37">
        <f>IF(AR318&lt;&gt;0,AQ318/AR318,"")</f>
      </c>
      <c r="AV318" s="38"/>
      <c r="AW318" s="38"/>
      <c r="AX318" s="39"/>
      <c r="AY318" s="40"/>
      <c r="AZ318" s="40"/>
      <c r="BA318" s="40"/>
      <c r="BB318" s="39">
        <f>IF(AY318&lt;&gt;0,AX318/AY318,"")</f>
      </c>
      <c r="BC318" s="41"/>
      <c r="BD318" s="41"/>
      <c r="BI318" s="41"/>
      <c r="BN318" s="41"/>
      <c r="BO318" s="43"/>
      <c r="BP318" s="43"/>
      <c r="BQ318" s="43"/>
      <c r="BR318" s="44"/>
      <c r="BS318" s="41"/>
      <c r="BT318" s="45"/>
      <c r="BU318" s="45"/>
      <c r="BV318" s="45"/>
      <c r="BW318" s="45"/>
      <c r="BX318" s="41"/>
      <c r="BY318" s="46"/>
      <c r="BZ318" s="46"/>
      <c r="CA318" s="46"/>
      <c r="CB318" s="19"/>
      <c r="CC318" s="41"/>
      <c r="CD318" s="18"/>
      <c r="CE318" s="47"/>
      <c r="CF318" s="41"/>
      <c r="CJ318" s="41"/>
      <c r="CK318" s="41"/>
      <c r="CL318" s="41"/>
      <c r="CQ318" s="41"/>
      <c r="CV318" s="41"/>
      <c r="CW318" s="43"/>
      <c r="CX318" s="43"/>
      <c r="CY318" s="43"/>
      <c r="CZ318" s="44"/>
      <c r="DA318" s="41"/>
      <c r="DB318" s="45"/>
      <c r="DC318" s="45"/>
      <c r="DD318" s="45"/>
      <c r="DE318" s="45"/>
      <c r="DF318" s="41"/>
      <c r="DG318" s="46"/>
      <c r="DH318" s="46"/>
      <c r="DI318" s="46"/>
      <c r="DJ318" s="19"/>
      <c r="DK318" s="41"/>
      <c r="DL318" s="18"/>
      <c r="DM318" s="47"/>
      <c r="DN318" s="41"/>
      <c r="DR318" s="41"/>
      <c r="DS318" s="41"/>
      <c r="DT318" s="41"/>
      <c r="DY318" s="41"/>
      <c r="ED318" s="41"/>
      <c r="EE318" s="43"/>
      <c r="EF318" s="43"/>
      <c r="EG318" s="43"/>
      <c r="EH318" s="44"/>
      <c r="EI318" s="41"/>
      <c r="EJ318" s="45"/>
      <c r="EK318" s="45"/>
      <c r="EL318" s="45"/>
      <c r="EM318" s="45"/>
      <c r="EN318" s="41"/>
      <c r="EO318" s="46"/>
      <c r="EP318" s="46"/>
      <c r="EQ318" s="46"/>
      <c r="ER318" s="19"/>
      <c r="ES318" s="41"/>
      <c r="ET318" s="18"/>
      <c r="EU318" s="47"/>
      <c r="EV318" s="41"/>
      <c r="EZ318" s="41"/>
      <c r="FA318" s="41"/>
      <c r="FB318" s="41"/>
      <c r="FG318" s="41"/>
      <c r="FL318" s="41"/>
      <c r="FM318" s="43"/>
      <c r="FN318" s="43"/>
      <c r="FO318" s="43"/>
      <c r="FP318" s="44"/>
      <c r="FQ318" s="41"/>
      <c r="FR318" s="45"/>
      <c r="FS318" s="45"/>
      <c r="FT318" s="45"/>
      <c r="FU318" s="45"/>
      <c r="FV318" s="41"/>
      <c r="FW318" s="46"/>
      <c r="FX318" s="46"/>
      <c r="FY318" s="46"/>
      <c r="FZ318" s="19"/>
      <c r="GA318" s="41"/>
      <c r="GB318" s="18"/>
      <c r="GC318" s="47"/>
      <c r="GD318" s="41"/>
      <c r="GH318" s="41"/>
      <c r="GI318" s="41"/>
      <c r="GJ318" s="41"/>
      <c r="GO318" s="41"/>
      <c r="GT318" s="41"/>
      <c r="GU318" s="43"/>
      <c r="GV318" s="43"/>
      <c r="GW318" s="43"/>
      <c r="GX318" s="44"/>
      <c r="GY318" s="41"/>
      <c r="GZ318" s="45"/>
      <c r="HA318" s="45"/>
      <c r="HB318" s="45"/>
      <c r="HC318" s="45"/>
      <c r="HD318" s="41"/>
      <c r="HE318" s="46"/>
      <c r="HF318" s="46"/>
      <c r="HG318" s="46"/>
      <c r="HH318" s="19"/>
      <c r="HI318" s="41"/>
      <c r="HJ318" s="18"/>
      <c r="HK318" s="47"/>
      <c r="HL318" s="41"/>
      <c r="HP318" s="41"/>
      <c r="HQ318" s="41"/>
      <c r="HR318" s="41"/>
      <c r="HW318" s="41"/>
      <c r="IB318" s="41"/>
      <c r="IC318" s="43"/>
      <c r="ID318" s="43"/>
      <c r="IE318" s="43"/>
      <c r="IF318" s="44"/>
      <c r="IG318" s="41"/>
      <c r="IH318" s="45"/>
      <c r="II318" s="45"/>
      <c r="IJ318" s="45"/>
      <c r="IK318" s="45"/>
      <c r="IL318" s="41"/>
      <c r="IM318" s="46"/>
      <c r="IN318" s="46"/>
      <c r="IO318" s="46"/>
      <c r="IP318" s="19"/>
      <c r="IQ318" s="41"/>
      <c r="IR318" s="18"/>
      <c r="IS318" s="47"/>
      <c r="IT318" s="41"/>
    </row>
    <row r="319" spans="1:254" s="42" customFormat="1" ht="12.75">
      <c r="A319" s="20" t="s">
        <v>907</v>
      </c>
      <c r="B319" s="20"/>
      <c r="C319" s="21"/>
      <c r="D319" s="22">
        <f>IF(MOD(SUM($M319+$T319+$AA319+$AH319+$AO319+$AV319),1)&gt;=0.6,INT(SUM($M319+$T319+$AA319+$AH319+$AO319+$AV319))+1+MOD(SUM($M319+$T319+$AA319+$AH319+$AO319+$AV319),1)-0.6,SUM($M319+$T319+$AA319+$AH319+$AO319+$AV319))</f>
        <v>83</v>
      </c>
      <c r="E319" s="23">
        <f>$N319+$U319+$AB319+$AI319+$AP319+$AW319</f>
        <v>9</v>
      </c>
      <c r="F319" s="24">
        <f>$O319+$V319+$AC319+$AJ319+$AQ319+$AX319</f>
        <v>288</v>
      </c>
      <c r="G319" s="23">
        <f>$P319+$W319+$AD319+$AK319+$AR319+$AY319</f>
        <v>11</v>
      </c>
      <c r="H319" s="23">
        <f>$Q319+X319+AE319+AL319+AS319+AZ319</f>
        <v>0</v>
      </c>
      <c r="I319" s="25" t="s">
        <v>908</v>
      </c>
      <c r="J319" s="22">
        <f>IF(G319&lt;&gt;0,F319/G319,"")</f>
        <v>26.181818181818183</v>
      </c>
      <c r="K319" s="22">
        <f>IF(D319&lt;&gt;0,F319/D319,"")</f>
        <v>3.4698795180722892</v>
      </c>
      <c r="L319" s="22">
        <f>IF(G319&lt;&gt;0,(INT(D319)*6+(10*(D319-INT(D319))))/G319,"")</f>
        <v>45.27272727272727</v>
      </c>
      <c r="M319" s="26"/>
      <c r="N319" s="26"/>
      <c r="O319" s="26"/>
      <c r="P319" s="26"/>
      <c r="Q319" s="26"/>
      <c r="R319" s="26"/>
      <c r="S319" s="28">
        <f>IF(P319&lt;&gt;0,O319/P319,"")</f>
      </c>
      <c r="T319" s="29"/>
      <c r="U319" s="29"/>
      <c r="V319" s="29"/>
      <c r="W319" s="29"/>
      <c r="X319" s="29"/>
      <c r="Y319" s="30"/>
      <c r="Z319" s="31">
        <f>IF(W319&lt;&gt;0,V319/W319,"")</f>
      </c>
      <c r="AA319" s="32"/>
      <c r="AB319" s="32"/>
      <c r="AC319" s="32"/>
      <c r="AD319" s="33"/>
      <c r="AE319" s="33"/>
      <c r="AF319" s="33"/>
      <c r="AG319" s="28">
        <f>IF(AD319&lt;&gt;0,AC319/AD319,"")</f>
      </c>
      <c r="AH319" s="34">
        <f>23+20</f>
        <v>43</v>
      </c>
      <c r="AI319" s="34">
        <f>4+4</f>
        <v>8</v>
      </c>
      <c r="AJ319" s="34">
        <f>84+65</f>
        <v>149</v>
      </c>
      <c r="AK319" s="34">
        <f>3+2</f>
        <v>5</v>
      </c>
      <c r="AL319" s="34"/>
      <c r="AM319" s="34" t="s">
        <v>909</v>
      </c>
      <c r="AN319" s="35">
        <f>IF(AK319&lt;&gt;0,AJ319/AK319,"")</f>
        <v>29.8</v>
      </c>
      <c r="AO319" s="36">
        <v>40</v>
      </c>
      <c r="AP319" s="36">
        <v>1</v>
      </c>
      <c r="AQ319" s="36">
        <f>94+45</f>
        <v>139</v>
      </c>
      <c r="AR319" s="36">
        <v>6</v>
      </c>
      <c r="AS319" s="36"/>
      <c r="AT319" s="48" t="s">
        <v>908</v>
      </c>
      <c r="AU319" s="37">
        <f>IF(AR319&lt;&gt;0,AQ319/AR319,"")</f>
        <v>23.166666666666668</v>
      </c>
      <c r="AV319" s="38"/>
      <c r="AW319" s="38"/>
      <c r="AX319" s="39"/>
      <c r="AY319" s="40"/>
      <c r="AZ319" s="40"/>
      <c r="BA319" s="40"/>
      <c r="BB319" s="39">
        <f>IF(AY319&lt;&gt;0,AX319/AY319,"")</f>
      </c>
      <c r="BC319" s="41"/>
      <c r="BD319" s="41"/>
      <c r="BI319" s="41"/>
      <c r="BN319" s="41"/>
      <c r="BO319" s="43"/>
      <c r="BP319" s="43"/>
      <c r="BQ319" s="43"/>
      <c r="BR319" s="44"/>
      <c r="BS319" s="41"/>
      <c r="BT319" s="45"/>
      <c r="BU319" s="45"/>
      <c r="BV319" s="45"/>
      <c r="BW319" s="45"/>
      <c r="BX319" s="41"/>
      <c r="BY319" s="46"/>
      <c r="BZ319" s="46"/>
      <c r="CA319" s="46"/>
      <c r="CB319" s="19"/>
      <c r="CC319" s="41"/>
      <c r="CD319" s="18"/>
      <c r="CE319" s="47"/>
      <c r="CF319" s="41"/>
      <c r="CJ319" s="41"/>
      <c r="CK319" s="41"/>
      <c r="CL319" s="41"/>
      <c r="CQ319" s="41"/>
      <c r="CV319" s="41"/>
      <c r="CW319" s="43"/>
      <c r="CX319" s="43"/>
      <c r="CY319" s="43"/>
      <c r="CZ319" s="44"/>
      <c r="DA319" s="41"/>
      <c r="DB319" s="45"/>
      <c r="DC319" s="45"/>
      <c r="DD319" s="45"/>
      <c r="DE319" s="45"/>
      <c r="DF319" s="41"/>
      <c r="DG319" s="46"/>
      <c r="DH319" s="46"/>
      <c r="DI319" s="46"/>
      <c r="DJ319" s="19"/>
      <c r="DK319" s="41"/>
      <c r="DL319" s="18"/>
      <c r="DM319" s="47"/>
      <c r="DN319" s="41"/>
      <c r="DR319" s="41"/>
      <c r="DS319" s="41"/>
      <c r="DT319" s="41"/>
      <c r="DY319" s="41"/>
      <c r="ED319" s="41"/>
      <c r="EE319" s="43"/>
      <c r="EF319" s="43"/>
      <c r="EG319" s="43"/>
      <c r="EH319" s="44"/>
      <c r="EI319" s="41"/>
      <c r="EJ319" s="45"/>
      <c r="EK319" s="45"/>
      <c r="EL319" s="45"/>
      <c r="EM319" s="45"/>
      <c r="EN319" s="41"/>
      <c r="EO319" s="46"/>
      <c r="EP319" s="46"/>
      <c r="EQ319" s="46"/>
      <c r="ER319" s="19"/>
      <c r="ES319" s="41"/>
      <c r="ET319" s="18"/>
      <c r="EU319" s="47"/>
      <c r="EV319" s="41"/>
      <c r="EZ319" s="41"/>
      <c r="FA319" s="41"/>
      <c r="FB319" s="41"/>
      <c r="FG319" s="41"/>
      <c r="FL319" s="41"/>
      <c r="FM319" s="43"/>
      <c r="FN319" s="43"/>
      <c r="FO319" s="43"/>
      <c r="FP319" s="44"/>
      <c r="FQ319" s="41"/>
      <c r="FR319" s="45"/>
      <c r="FS319" s="45"/>
      <c r="FT319" s="45"/>
      <c r="FU319" s="45"/>
      <c r="FV319" s="41"/>
      <c r="FW319" s="46"/>
      <c r="FX319" s="46"/>
      <c r="FY319" s="46"/>
      <c r="FZ319" s="19"/>
      <c r="GA319" s="41"/>
      <c r="GB319" s="18"/>
      <c r="GC319" s="47"/>
      <c r="GD319" s="41"/>
      <c r="GH319" s="41"/>
      <c r="GI319" s="41"/>
      <c r="GJ319" s="41"/>
      <c r="GO319" s="41"/>
      <c r="GT319" s="41"/>
      <c r="GU319" s="43"/>
      <c r="GV319" s="43"/>
      <c r="GW319" s="43"/>
      <c r="GX319" s="44"/>
      <c r="GY319" s="41"/>
      <c r="GZ319" s="45"/>
      <c r="HA319" s="45"/>
      <c r="HB319" s="45"/>
      <c r="HC319" s="45"/>
      <c r="HD319" s="41"/>
      <c r="HE319" s="46"/>
      <c r="HF319" s="46"/>
      <c r="HG319" s="46"/>
      <c r="HH319" s="19"/>
      <c r="HI319" s="41"/>
      <c r="HJ319" s="18"/>
      <c r="HK319" s="47"/>
      <c r="HL319" s="41"/>
      <c r="HP319" s="41"/>
      <c r="HQ319" s="41"/>
      <c r="HR319" s="41"/>
      <c r="HW319" s="41"/>
      <c r="IB319" s="41"/>
      <c r="IC319" s="43"/>
      <c r="ID319" s="43"/>
      <c r="IE319" s="43"/>
      <c r="IF319" s="44"/>
      <c r="IG319" s="41"/>
      <c r="IH319" s="45"/>
      <c r="II319" s="45"/>
      <c r="IJ319" s="45"/>
      <c r="IK319" s="45"/>
      <c r="IL319" s="41"/>
      <c r="IM319" s="46"/>
      <c r="IN319" s="46"/>
      <c r="IO319" s="46"/>
      <c r="IP319" s="19"/>
      <c r="IQ319" s="41"/>
      <c r="IR319" s="18"/>
      <c r="IS319" s="47"/>
      <c r="IT319" s="41"/>
    </row>
    <row r="320" spans="1:254" s="42" customFormat="1" ht="12.75">
      <c r="A320" s="20" t="s">
        <v>910</v>
      </c>
      <c r="B320" s="20"/>
      <c r="C320" s="21"/>
      <c r="D320" s="22">
        <f>IF(MOD(SUM($M320+$T320+$AA320+$AH320+$AO320+$AV320),1)&gt;=0.6,INT(SUM($M320+$T320+$AA320+$AH320+$AO320+$AV320))+1+MOD(SUM($M320+$T320+$AA320+$AH320+$AO320+$AV320),1)-0.6,SUM($M320+$T320+$AA320+$AH320+$AO320+$AV320))</f>
        <v>14.1</v>
      </c>
      <c r="E320" s="23">
        <f>$N320+$U320+$AB320+$AI320+$AP320+$AW320</f>
        <v>0</v>
      </c>
      <c r="F320" s="24">
        <f>$O320+$V320+$AC320+$AJ320+$AQ320+$AX320</f>
        <v>98</v>
      </c>
      <c r="G320" s="23">
        <f>$P320+$W320+$AD320+$AK320+$AR320+$AY320</f>
        <v>2</v>
      </c>
      <c r="H320" s="23">
        <f>$Q320+X320+AE320+AL320+AS320+AZ320</f>
        <v>0</v>
      </c>
      <c r="I320" s="25" t="s">
        <v>911</v>
      </c>
      <c r="J320" s="22">
        <f>IF(G320&lt;&gt;0,F320/G320,"")</f>
        <v>49</v>
      </c>
      <c r="K320" s="22">
        <f>IF(D320&lt;&gt;0,F320/D320,"")</f>
        <v>6.950354609929078</v>
      </c>
      <c r="L320" s="22">
        <f>IF(G320&lt;&gt;0,(INT(D320)*6+(10*(D320-INT(D320))))/G320,"")</f>
        <v>42.5</v>
      </c>
      <c r="M320" s="26"/>
      <c r="N320" s="26"/>
      <c r="O320" s="26"/>
      <c r="P320" s="26"/>
      <c r="Q320" s="26"/>
      <c r="R320" s="26"/>
      <c r="S320" s="28">
        <f>IF(P320&lt;&gt;0,O320/P320,"")</f>
      </c>
      <c r="T320" s="29">
        <v>6.1</v>
      </c>
      <c r="U320" s="29">
        <v>0</v>
      </c>
      <c r="V320" s="29">
        <v>40</v>
      </c>
      <c r="W320" s="29">
        <v>1</v>
      </c>
      <c r="X320" s="29"/>
      <c r="Y320" s="30" t="s">
        <v>911</v>
      </c>
      <c r="Z320" s="31">
        <f>IF(W320&lt;&gt;0,V320/W320,"")</f>
        <v>40</v>
      </c>
      <c r="AA320" s="32">
        <v>8</v>
      </c>
      <c r="AB320" s="32">
        <v>0</v>
      </c>
      <c r="AC320" s="32">
        <v>58</v>
      </c>
      <c r="AD320" s="33">
        <v>1</v>
      </c>
      <c r="AE320" s="33"/>
      <c r="AF320" s="33" t="s">
        <v>912</v>
      </c>
      <c r="AG320" s="28">
        <f>IF(AD320&lt;&gt;0,AC320/AD320,"")</f>
        <v>58</v>
      </c>
      <c r="AH320" s="34"/>
      <c r="AI320" s="34"/>
      <c r="AJ320" s="34"/>
      <c r="AK320" s="34"/>
      <c r="AL320" s="34"/>
      <c r="AM320" s="34"/>
      <c r="AN320" s="35">
        <f>IF(AK320&lt;&gt;0,AJ320/AK320,"")</f>
      </c>
      <c r="AO320" s="36"/>
      <c r="AP320" s="36"/>
      <c r="AQ320" s="36"/>
      <c r="AR320" s="36"/>
      <c r="AS320" s="36"/>
      <c r="AT320" s="36"/>
      <c r="AU320" s="37">
        <f>IF(AR320&lt;&gt;0,AQ320/AR320,"")</f>
      </c>
      <c r="AV320" s="38"/>
      <c r="AW320" s="38"/>
      <c r="AX320" s="39"/>
      <c r="AY320" s="40"/>
      <c r="AZ320" s="40"/>
      <c r="BA320" s="40"/>
      <c r="BB320" s="39">
        <f>IF(AY320&lt;&gt;0,AX320/AY320,"")</f>
      </c>
      <c r="BC320" s="41"/>
      <c r="BD320" s="41"/>
      <c r="BI320" s="41"/>
      <c r="BN320" s="41"/>
      <c r="BO320" s="43"/>
      <c r="BP320" s="43"/>
      <c r="BQ320" s="43"/>
      <c r="BR320" s="44"/>
      <c r="BS320" s="41"/>
      <c r="BT320" s="45"/>
      <c r="BU320" s="45"/>
      <c r="BV320" s="45"/>
      <c r="BW320" s="45"/>
      <c r="BX320" s="41"/>
      <c r="BY320" s="46"/>
      <c r="BZ320" s="46"/>
      <c r="CA320" s="46"/>
      <c r="CB320" s="19"/>
      <c r="CC320" s="41"/>
      <c r="CD320" s="18"/>
      <c r="CE320" s="47"/>
      <c r="CF320" s="41"/>
      <c r="CJ320" s="41"/>
      <c r="CK320" s="41"/>
      <c r="CL320" s="41"/>
      <c r="CQ320" s="41"/>
      <c r="CV320" s="41"/>
      <c r="CW320" s="43"/>
      <c r="CX320" s="43"/>
      <c r="CY320" s="43"/>
      <c r="CZ320" s="44"/>
      <c r="DA320" s="41"/>
      <c r="DB320" s="45"/>
      <c r="DC320" s="45"/>
      <c r="DD320" s="45"/>
      <c r="DE320" s="45"/>
      <c r="DF320" s="41"/>
      <c r="DG320" s="46"/>
      <c r="DH320" s="46"/>
      <c r="DI320" s="46"/>
      <c r="DJ320" s="19"/>
      <c r="DK320" s="41"/>
      <c r="DL320" s="18"/>
      <c r="DM320" s="47"/>
      <c r="DN320" s="41"/>
      <c r="DR320" s="41"/>
      <c r="DS320" s="41"/>
      <c r="DT320" s="41"/>
      <c r="DY320" s="41"/>
      <c r="ED320" s="41"/>
      <c r="EE320" s="43"/>
      <c r="EF320" s="43"/>
      <c r="EG320" s="43"/>
      <c r="EH320" s="44"/>
      <c r="EI320" s="41"/>
      <c r="EJ320" s="45"/>
      <c r="EK320" s="45"/>
      <c r="EL320" s="45"/>
      <c r="EM320" s="45"/>
      <c r="EN320" s="41"/>
      <c r="EO320" s="46"/>
      <c r="EP320" s="46"/>
      <c r="EQ320" s="46"/>
      <c r="ER320" s="19"/>
      <c r="ES320" s="41"/>
      <c r="ET320" s="18"/>
      <c r="EU320" s="47"/>
      <c r="EV320" s="41"/>
      <c r="EZ320" s="41"/>
      <c r="FA320" s="41"/>
      <c r="FB320" s="41"/>
      <c r="FG320" s="41"/>
      <c r="FL320" s="41"/>
      <c r="FM320" s="43"/>
      <c r="FN320" s="43"/>
      <c r="FO320" s="43"/>
      <c r="FP320" s="44"/>
      <c r="FQ320" s="41"/>
      <c r="FR320" s="45"/>
      <c r="FS320" s="45"/>
      <c r="FT320" s="45"/>
      <c r="FU320" s="45"/>
      <c r="FV320" s="41"/>
      <c r="FW320" s="46"/>
      <c r="FX320" s="46"/>
      <c r="FY320" s="46"/>
      <c r="FZ320" s="19"/>
      <c r="GA320" s="41"/>
      <c r="GB320" s="18"/>
      <c r="GC320" s="47"/>
      <c r="GD320" s="41"/>
      <c r="GH320" s="41"/>
      <c r="GI320" s="41"/>
      <c r="GJ320" s="41"/>
      <c r="GO320" s="41"/>
      <c r="GT320" s="41"/>
      <c r="GU320" s="43"/>
      <c r="GV320" s="43"/>
      <c r="GW320" s="43"/>
      <c r="GX320" s="44"/>
      <c r="GY320" s="41"/>
      <c r="GZ320" s="45"/>
      <c r="HA320" s="45"/>
      <c r="HB320" s="45"/>
      <c r="HC320" s="45"/>
      <c r="HD320" s="41"/>
      <c r="HE320" s="46"/>
      <c r="HF320" s="46"/>
      <c r="HG320" s="46"/>
      <c r="HH320" s="19"/>
      <c r="HI320" s="41"/>
      <c r="HJ320" s="18"/>
      <c r="HK320" s="47"/>
      <c r="HL320" s="41"/>
      <c r="HP320" s="41"/>
      <c r="HQ320" s="41"/>
      <c r="HR320" s="41"/>
      <c r="HW320" s="41"/>
      <c r="IB320" s="41"/>
      <c r="IC320" s="43"/>
      <c r="ID320" s="43"/>
      <c r="IE320" s="43"/>
      <c r="IF320" s="44"/>
      <c r="IG320" s="41"/>
      <c r="IH320" s="45"/>
      <c r="II320" s="45"/>
      <c r="IJ320" s="45"/>
      <c r="IK320" s="45"/>
      <c r="IL320" s="41"/>
      <c r="IM320" s="46"/>
      <c r="IN320" s="46"/>
      <c r="IO320" s="46"/>
      <c r="IP320" s="19"/>
      <c r="IQ320" s="41"/>
      <c r="IR320" s="18"/>
      <c r="IS320" s="47"/>
      <c r="IT320" s="41"/>
    </row>
    <row r="321" spans="1:254" s="42" customFormat="1" ht="12.75">
      <c r="A321" s="20" t="s">
        <v>913</v>
      </c>
      <c r="B321" s="20"/>
      <c r="C321" s="21"/>
      <c r="D321" s="22">
        <f>IF(MOD(SUM($M321+$T321+$AA321+$AH321+$AO321+$AV321),1)&gt;=0.6,INT(SUM($M321+$T321+$AA321+$AH321+$AO321+$AV321))+1+MOD(SUM($M321+$T321+$AA321+$AH321+$AO321+$AV321),1)-0.6,SUM($M321+$T321+$AA321+$AH321+$AO321+$AV321))</f>
        <v>110.2</v>
      </c>
      <c r="E321" s="23">
        <f>$N321+$U321+$AB321+$AI321+$AP321+$AW321</f>
        <v>18</v>
      </c>
      <c r="F321" s="24">
        <f>$O321+$V321+$AC321+$AJ321+$AQ321+$AX321</f>
        <v>353</v>
      </c>
      <c r="G321" s="23">
        <f>$P321+$W321+$AD321+$AK321+$AR321+$AY321</f>
        <v>27</v>
      </c>
      <c r="H321" s="23">
        <f>$Q321+X321+AE321+AL321+AS321+AZ321</f>
        <v>1</v>
      </c>
      <c r="I321" s="25" t="s">
        <v>914</v>
      </c>
      <c r="J321" s="22">
        <f>IF(G321&lt;&gt;0,F321/G321,"")</f>
        <v>13.074074074074074</v>
      </c>
      <c r="K321" s="22">
        <f>IF(D321&lt;&gt;0,F321/D321,"")</f>
        <v>3.203266787658802</v>
      </c>
      <c r="L321" s="22">
        <f>IF(G321&lt;&gt;0,(INT(D321)*6+(10*(D321-INT(D321))))/G321,"")</f>
        <v>24.51851851851852</v>
      </c>
      <c r="M321" s="26"/>
      <c r="N321" s="26"/>
      <c r="O321" s="26"/>
      <c r="P321" s="26"/>
      <c r="Q321" s="26"/>
      <c r="R321" s="26"/>
      <c r="S321" s="28">
        <f>IF(P321&lt;&gt;0,O321/P321,"")</f>
      </c>
      <c r="T321" s="29"/>
      <c r="U321" s="29"/>
      <c r="V321" s="29"/>
      <c r="W321" s="29"/>
      <c r="X321" s="29"/>
      <c r="Y321" s="30"/>
      <c r="Z321" s="31">
        <f>IF(W321&lt;&gt;0,V321/W321,"")</f>
      </c>
      <c r="AA321" s="32">
        <v>4</v>
      </c>
      <c r="AB321" s="32">
        <v>0</v>
      </c>
      <c r="AC321" s="32">
        <v>27</v>
      </c>
      <c r="AD321" s="33">
        <v>0</v>
      </c>
      <c r="AE321" s="33"/>
      <c r="AF321" s="33" t="s">
        <v>360</v>
      </c>
      <c r="AG321" s="28">
        <f>IF(AD321&lt;&gt;0,AC321/AD321,"")</f>
      </c>
      <c r="AH321" s="34">
        <v>106.2</v>
      </c>
      <c r="AI321" s="34">
        <v>18</v>
      </c>
      <c r="AJ321" s="34">
        <v>326</v>
      </c>
      <c r="AK321" s="34">
        <v>27</v>
      </c>
      <c r="AL321" s="34">
        <v>1</v>
      </c>
      <c r="AM321" s="34" t="s">
        <v>914</v>
      </c>
      <c r="AN321" s="35">
        <f>IF(AK321&lt;&gt;0,AJ321/AK321,"")</f>
        <v>12.074074074074074</v>
      </c>
      <c r="AO321" s="36"/>
      <c r="AP321" s="36"/>
      <c r="AQ321" s="36"/>
      <c r="AR321" s="36"/>
      <c r="AS321" s="36"/>
      <c r="AT321" s="36"/>
      <c r="AU321" s="37">
        <f>IF(AR321&lt;&gt;0,AQ321/AR321,"")</f>
      </c>
      <c r="AV321" s="38"/>
      <c r="AW321" s="38"/>
      <c r="AX321" s="39"/>
      <c r="AY321" s="40"/>
      <c r="AZ321" s="40"/>
      <c r="BA321" s="40"/>
      <c r="BB321" s="39">
        <f>IF(AY321&lt;&gt;0,AX321/AY321,"")</f>
      </c>
      <c r="BC321" s="41"/>
      <c r="BD321" s="41"/>
      <c r="BI321" s="41"/>
      <c r="BN321" s="41"/>
      <c r="BO321" s="43"/>
      <c r="BP321" s="43"/>
      <c r="BQ321" s="43"/>
      <c r="BR321" s="44"/>
      <c r="BS321" s="41"/>
      <c r="BT321" s="45"/>
      <c r="BU321" s="45"/>
      <c r="BV321" s="45"/>
      <c r="BW321" s="45"/>
      <c r="BX321" s="41"/>
      <c r="BY321" s="46"/>
      <c r="BZ321" s="46"/>
      <c r="CA321" s="46"/>
      <c r="CB321" s="19"/>
      <c r="CC321" s="41"/>
      <c r="CD321" s="18"/>
      <c r="CE321" s="47"/>
      <c r="CF321" s="41"/>
      <c r="CJ321" s="41"/>
      <c r="CK321" s="41"/>
      <c r="CL321" s="41"/>
      <c r="CQ321" s="41"/>
      <c r="CV321" s="41"/>
      <c r="CW321" s="43"/>
      <c r="CX321" s="43"/>
      <c r="CY321" s="43"/>
      <c r="CZ321" s="44"/>
      <c r="DA321" s="41"/>
      <c r="DB321" s="45"/>
      <c r="DC321" s="45"/>
      <c r="DD321" s="45"/>
      <c r="DE321" s="45"/>
      <c r="DF321" s="41"/>
      <c r="DG321" s="46"/>
      <c r="DH321" s="46"/>
      <c r="DI321" s="46"/>
      <c r="DJ321" s="19"/>
      <c r="DK321" s="41"/>
      <c r="DL321" s="18"/>
      <c r="DM321" s="47"/>
      <c r="DN321" s="41"/>
      <c r="DR321" s="41"/>
      <c r="DS321" s="41"/>
      <c r="DT321" s="41"/>
      <c r="DY321" s="41"/>
      <c r="ED321" s="41"/>
      <c r="EE321" s="43"/>
      <c r="EF321" s="43"/>
      <c r="EG321" s="43"/>
      <c r="EH321" s="44"/>
      <c r="EI321" s="41"/>
      <c r="EJ321" s="45"/>
      <c r="EK321" s="45"/>
      <c r="EL321" s="45"/>
      <c r="EM321" s="45"/>
      <c r="EN321" s="41"/>
      <c r="EO321" s="46"/>
      <c r="EP321" s="46"/>
      <c r="EQ321" s="46"/>
      <c r="ER321" s="19"/>
      <c r="ES321" s="41"/>
      <c r="ET321" s="18"/>
      <c r="EU321" s="47"/>
      <c r="EV321" s="41"/>
      <c r="EZ321" s="41"/>
      <c r="FA321" s="41"/>
      <c r="FB321" s="41"/>
      <c r="FG321" s="41"/>
      <c r="FL321" s="41"/>
      <c r="FM321" s="43"/>
      <c r="FN321" s="43"/>
      <c r="FO321" s="43"/>
      <c r="FP321" s="44"/>
      <c r="FQ321" s="41"/>
      <c r="FR321" s="45"/>
      <c r="FS321" s="45"/>
      <c r="FT321" s="45"/>
      <c r="FU321" s="45"/>
      <c r="FV321" s="41"/>
      <c r="FW321" s="46"/>
      <c r="FX321" s="46"/>
      <c r="FY321" s="46"/>
      <c r="FZ321" s="19"/>
      <c r="GA321" s="41"/>
      <c r="GB321" s="18"/>
      <c r="GC321" s="47"/>
      <c r="GD321" s="41"/>
      <c r="GH321" s="41"/>
      <c r="GI321" s="41"/>
      <c r="GJ321" s="41"/>
      <c r="GO321" s="41"/>
      <c r="GT321" s="41"/>
      <c r="GU321" s="43"/>
      <c r="GV321" s="43"/>
      <c r="GW321" s="43"/>
      <c r="GX321" s="44"/>
      <c r="GY321" s="41"/>
      <c r="GZ321" s="45"/>
      <c r="HA321" s="45"/>
      <c r="HB321" s="45"/>
      <c r="HC321" s="45"/>
      <c r="HD321" s="41"/>
      <c r="HE321" s="46"/>
      <c r="HF321" s="46"/>
      <c r="HG321" s="46"/>
      <c r="HH321" s="19"/>
      <c r="HI321" s="41"/>
      <c r="HJ321" s="18"/>
      <c r="HK321" s="47"/>
      <c r="HL321" s="41"/>
      <c r="HP321" s="41"/>
      <c r="HQ321" s="41"/>
      <c r="HR321" s="41"/>
      <c r="HW321" s="41"/>
      <c r="IB321" s="41"/>
      <c r="IC321" s="43"/>
      <c r="ID321" s="43"/>
      <c r="IE321" s="43"/>
      <c r="IF321" s="44"/>
      <c r="IG321" s="41"/>
      <c r="IH321" s="45"/>
      <c r="II321" s="45"/>
      <c r="IJ321" s="45"/>
      <c r="IK321" s="45"/>
      <c r="IL321" s="41"/>
      <c r="IM321" s="46"/>
      <c r="IN321" s="46"/>
      <c r="IO321" s="46"/>
      <c r="IP321" s="19"/>
      <c r="IQ321" s="41"/>
      <c r="IR321" s="18"/>
      <c r="IS321" s="47"/>
      <c r="IT321" s="41"/>
    </row>
    <row r="322" spans="1:254" s="42" customFormat="1" ht="12.75">
      <c r="A322" s="20" t="s">
        <v>915</v>
      </c>
      <c r="B322" s="20"/>
      <c r="C322" s="63"/>
      <c r="D322" s="22">
        <f>IF(MOD(SUM($M322+$T322+$AA322+$AH322+$AO322+$AV322),1)&gt;=0.6,INT(SUM($M322+$T322+$AA322+$AH322+$AO322+$AV322))+1+MOD(SUM($M322+$T322+$AA322+$AH322+$AO322+$AV322),1)-0.6,SUM($M322+$T322+$AA322+$AH322+$AO322+$AV322))</f>
        <v>20</v>
      </c>
      <c r="E322" s="23">
        <f>$N322+$U322+$AB322+$AI322+$AP322+$AW322</f>
        <v>2</v>
      </c>
      <c r="F322" s="24">
        <f>$O322+$V322+$AC322+$AJ322+$AQ322+$AX322</f>
        <v>85</v>
      </c>
      <c r="G322" s="23">
        <f>$P322+$W322+$AD322+$AK322+$AR322+$AY322</f>
        <v>2</v>
      </c>
      <c r="H322" s="23">
        <f>$Q322+X322+AE322+AL322+AS322+AZ322</f>
        <v>0</v>
      </c>
      <c r="I322" s="25" t="s">
        <v>916</v>
      </c>
      <c r="J322" s="22">
        <f>IF(G322&lt;&gt;0,F322/G322,"")</f>
        <v>42.5</v>
      </c>
      <c r="K322" s="22">
        <f>IF(D322&lt;&gt;0,F322/D322,"")</f>
        <v>4.25</v>
      </c>
      <c r="L322" s="22">
        <f>IF(G322&lt;&gt;0,(INT(D322)*6+(10*(D322-INT(D322))))/G322,"")</f>
        <v>60</v>
      </c>
      <c r="M322" s="26"/>
      <c r="N322" s="26"/>
      <c r="O322" s="26"/>
      <c r="P322" s="26"/>
      <c r="Q322" s="26"/>
      <c r="R322" s="26"/>
      <c r="S322" s="28">
        <f>IF(P322&lt;&gt;0,O322/P322,"")</f>
      </c>
      <c r="T322" s="29"/>
      <c r="U322" s="29"/>
      <c r="V322" s="29"/>
      <c r="W322" s="29"/>
      <c r="X322" s="29"/>
      <c r="Y322" s="29"/>
      <c r="Z322" s="31">
        <f>IF(W322&lt;&gt;0,V322/W322,"")</f>
      </c>
      <c r="AA322" s="26"/>
      <c r="AB322" s="26"/>
      <c r="AC322" s="26"/>
      <c r="AD322" s="26"/>
      <c r="AE322" s="26"/>
      <c r="AF322" s="26"/>
      <c r="AG322" s="28">
        <f>IF(AD322&lt;&gt;0,AC322/AD322,"")</f>
      </c>
      <c r="AH322" s="64">
        <v>8</v>
      </c>
      <c r="AI322" s="64">
        <v>2</v>
      </c>
      <c r="AJ322" s="64">
        <v>25</v>
      </c>
      <c r="AK322" s="64">
        <v>2</v>
      </c>
      <c r="AL322" s="64"/>
      <c r="AM322" s="66" t="s">
        <v>916</v>
      </c>
      <c r="AN322" s="35">
        <f>IF(AK322&lt;&gt;0,AJ322/AK322,"")</f>
        <v>12.5</v>
      </c>
      <c r="AO322" s="36">
        <v>12</v>
      </c>
      <c r="AP322" s="36">
        <v>0</v>
      </c>
      <c r="AQ322" s="36">
        <v>60</v>
      </c>
      <c r="AR322" s="36">
        <v>0</v>
      </c>
      <c r="AS322" s="36"/>
      <c r="AT322" s="48" t="s">
        <v>917</v>
      </c>
      <c r="AU322" s="37">
        <f>IF(AR322&lt;&gt;0,AQ322/AR322,"")</f>
      </c>
      <c r="AV322" s="38"/>
      <c r="AW322" s="38"/>
      <c r="AX322" s="39"/>
      <c r="AY322" s="40"/>
      <c r="AZ322" s="40"/>
      <c r="BA322" s="40"/>
      <c r="BB322" s="39">
        <f>IF(AY322&lt;&gt;0,AX322/AY322,"")</f>
      </c>
      <c r="BC322" s="41"/>
      <c r="BD322" s="41"/>
      <c r="BI322" s="41"/>
      <c r="BN322" s="41"/>
      <c r="BO322" s="43"/>
      <c r="BP322" s="43"/>
      <c r="BQ322" s="43"/>
      <c r="BR322" s="44"/>
      <c r="BS322" s="41"/>
      <c r="BT322" s="45"/>
      <c r="BU322" s="45"/>
      <c r="BV322" s="45"/>
      <c r="BW322" s="45"/>
      <c r="BX322" s="41"/>
      <c r="BY322" s="46"/>
      <c r="BZ322" s="46"/>
      <c r="CA322" s="46"/>
      <c r="CB322" s="19"/>
      <c r="CC322" s="41"/>
      <c r="CD322" s="18"/>
      <c r="CE322" s="47"/>
      <c r="CF322" s="41"/>
      <c r="CJ322" s="41"/>
      <c r="CK322" s="41"/>
      <c r="CL322" s="41"/>
      <c r="CQ322" s="41"/>
      <c r="CV322" s="41"/>
      <c r="CW322" s="43"/>
      <c r="CX322" s="43"/>
      <c r="CY322" s="43"/>
      <c r="CZ322" s="44"/>
      <c r="DA322" s="41"/>
      <c r="DB322" s="45"/>
      <c r="DC322" s="45"/>
      <c r="DD322" s="45"/>
      <c r="DE322" s="45"/>
      <c r="DF322" s="41"/>
      <c r="DG322" s="46"/>
      <c r="DH322" s="46"/>
      <c r="DI322" s="46"/>
      <c r="DJ322" s="19"/>
      <c r="DK322" s="41"/>
      <c r="DL322" s="18"/>
      <c r="DM322" s="47"/>
      <c r="DN322" s="41"/>
      <c r="DR322" s="41"/>
      <c r="DS322" s="41"/>
      <c r="DT322" s="41"/>
      <c r="DY322" s="41"/>
      <c r="ED322" s="41"/>
      <c r="EE322" s="43"/>
      <c r="EF322" s="43"/>
      <c r="EG322" s="43"/>
      <c r="EH322" s="44"/>
      <c r="EI322" s="41"/>
      <c r="EJ322" s="45"/>
      <c r="EK322" s="45"/>
      <c r="EL322" s="45"/>
      <c r="EM322" s="45"/>
      <c r="EN322" s="41"/>
      <c r="EO322" s="46"/>
      <c r="EP322" s="46"/>
      <c r="EQ322" s="46"/>
      <c r="ER322" s="19"/>
      <c r="ES322" s="41"/>
      <c r="ET322" s="18"/>
      <c r="EU322" s="47"/>
      <c r="EV322" s="41"/>
      <c r="EZ322" s="41"/>
      <c r="FA322" s="41"/>
      <c r="FB322" s="41"/>
      <c r="FG322" s="41"/>
      <c r="FL322" s="41"/>
      <c r="FM322" s="43"/>
      <c r="FN322" s="43"/>
      <c r="FO322" s="43"/>
      <c r="FP322" s="44"/>
      <c r="FQ322" s="41"/>
      <c r="FR322" s="45"/>
      <c r="FS322" s="45"/>
      <c r="FT322" s="45"/>
      <c r="FU322" s="45"/>
      <c r="FV322" s="41"/>
      <c r="FW322" s="46"/>
      <c r="FX322" s="46"/>
      <c r="FY322" s="46"/>
      <c r="FZ322" s="19"/>
      <c r="GA322" s="41"/>
      <c r="GB322" s="18"/>
      <c r="GC322" s="47"/>
      <c r="GD322" s="41"/>
      <c r="GH322" s="41"/>
      <c r="GI322" s="41"/>
      <c r="GJ322" s="41"/>
      <c r="GO322" s="41"/>
      <c r="GT322" s="41"/>
      <c r="GU322" s="43"/>
      <c r="GV322" s="43"/>
      <c r="GW322" s="43"/>
      <c r="GX322" s="44"/>
      <c r="GY322" s="41"/>
      <c r="GZ322" s="45"/>
      <c r="HA322" s="45"/>
      <c r="HB322" s="45"/>
      <c r="HC322" s="45"/>
      <c r="HD322" s="41"/>
      <c r="HE322" s="46"/>
      <c r="HF322" s="46"/>
      <c r="HG322" s="46"/>
      <c r="HH322" s="19"/>
      <c r="HI322" s="41"/>
      <c r="HJ322" s="18"/>
      <c r="HK322" s="47"/>
      <c r="HL322" s="41"/>
      <c r="HP322" s="41"/>
      <c r="HQ322" s="41"/>
      <c r="HR322" s="41"/>
      <c r="HW322" s="41"/>
      <c r="IB322" s="41"/>
      <c r="IC322" s="43"/>
      <c r="ID322" s="43"/>
      <c r="IE322" s="43"/>
      <c r="IF322" s="44"/>
      <c r="IG322" s="41"/>
      <c r="IH322" s="45"/>
      <c r="II322" s="45"/>
      <c r="IJ322" s="45"/>
      <c r="IK322" s="45"/>
      <c r="IL322" s="41"/>
      <c r="IM322" s="46"/>
      <c r="IN322" s="46"/>
      <c r="IO322" s="46"/>
      <c r="IP322" s="19"/>
      <c r="IQ322" s="41"/>
      <c r="IR322" s="18"/>
      <c r="IS322" s="47"/>
      <c r="IT322" s="41"/>
    </row>
    <row r="323" spans="1:254" s="42" customFormat="1" ht="12.75">
      <c r="A323" s="20" t="s">
        <v>918</v>
      </c>
      <c r="B323" s="20"/>
      <c r="C323" s="21"/>
      <c r="D323" s="22">
        <f>IF(MOD(SUM($M323+$T323+$AA323+$AH323+$AO323+$AV323),1)&gt;=0.6,INT(SUM($M323+$T323+$AA323+$AH323+$AO323+$AV323))+1+MOD(SUM($M323+$T323+$AA323+$AH323+$AO323+$AV323),1)-0.6,SUM($M323+$T323+$AA323+$AH323+$AO323+$AV323))</f>
        <v>10</v>
      </c>
      <c r="E323" s="23">
        <f>$N323+$U323+$AB323+$AI323+$AP323+$AW323</f>
        <v>1</v>
      </c>
      <c r="F323" s="24">
        <f>$O323+$V323+$AC323+$AJ323+$AQ323+$AX323</f>
        <v>20</v>
      </c>
      <c r="G323" s="23">
        <f>$P323+$W323+$AD323+$AK323+$AR323+$AY323</f>
        <v>0</v>
      </c>
      <c r="H323" s="23">
        <f>$Q323+X323+AE323+AL323+AS323+AZ323</f>
        <v>0</v>
      </c>
      <c r="I323" s="25" t="s">
        <v>919</v>
      </c>
      <c r="J323" s="22">
        <f>IF(G323&lt;&gt;0,F323/G323,"")</f>
      </c>
      <c r="K323" s="22">
        <f>IF(D323&lt;&gt;0,F323/D323,"")</f>
        <v>2</v>
      </c>
      <c r="L323" s="22">
        <f>IF(G323&lt;&gt;0,(INT(D323)*6+(10*(D323-INT(D323))))/G323,"")</f>
      </c>
      <c r="M323" s="26"/>
      <c r="N323" s="26"/>
      <c r="O323" s="26"/>
      <c r="P323" s="26"/>
      <c r="Q323" s="26"/>
      <c r="R323" s="26"/>
      <c r="S323" s="28">
        <f>IF(P323&lt;&gt;0,O323/P323,"")</f>
      </c>
      <c r="T323" s="29">
        <v>10</v>
      </c>
      <c r="U323" s="29">
        <v>1</v>
      </c>
      <c r="V323" s="29">
        <v>20</v>
      </c>
      <c r="W323" s="29">
        <v>0</v>
      </c>
      <c r="X323" s="29"/>
      <c r="Y323" s="30" t="s">
        <v>919</v>
      </c>
      <c r="Z323" s="31">
        <f>IF(W323&lt;&gt;0,V323/W323,"")</f>
      </c>
      <c r="AA323" s="32"/>
      <c r="AB323" s="32"/>
      <c r="AC323" s="32"/>
      <c r="AD323" s="33"/>
      <c r="AE323" s="33"/>
      <c r="AF323" s="33"/>
      <c r="AG323" s="28">
        <f>IF(AD323&lt;&gt;0,AC323/AD323,"")</f>
      </c>
      <c r="AH323" s="34"/>
      <c r="AI323" s="34"/>
      <c r="AJ323" s="34"/>
      <c r="AK323" s="34"/>
      <c r="AL323" s="34"/>
      <c r="AM323" s="34"/>
      <c r="AN323" s="35">
        <f>IF(AK323&lt;&gt;0,AJ323/AK323,"")</f>
      </c>
      <c r="AO323" s="36"/>
      <c r="AP323" s="36"/>
      <c r="AQ323" s="36"/>
      <c r="AR323" s="36"/>
      <c r="AS323" s="36"/>
      <c r="AT323" s="36"/>
      <c r="AU323" s="37">
        <f>IF(AR323&lt;&gt;0,AQ323/AR323,"")</f>
      </c>
      <c r="AV323" s="38"/>
      <c r="AW323" s="38"/>
      <c r="AX323" s="39"/>
      <c r="AY323" s="40"/>
      <c r="AZ323" s="40"/>
      <c r="BA323" s="40"/>
      <c r="BB323" s="39">
        <f>IF(AY323&lt;&gt;0,AX323/AY323,"")</f>
      </c>
      <c r="BC323" s="41"/>
      <c r="BD323" s="41"/>
      <c r="BI323" s="41"/>
      <c r="BN323" s="41"/>
      <c r="BO323" s="43"/>
      <c r="BP323" s="43"/>
      <c r="BQ323" s="43"/>
      <c r="BR323" s="44"/>
      <c r="BS323" s="41"/>
      <c r="BT323" s="45"/>
      <c r="BU323" s="45"/>
      <c r="BV323" s="45"/>
      <c r="BW323" s="45"/>
      <c r="BX323" s="41"/>
      <c r="BY323" s="46"/>
      <c r="BZ323" s="46"/>
      <c r="CA323" s="46"/>
      <c r="CB323" s="19"/>
      <c r="CC323" s="41"/>
      <c r="CD323" s="18"/>
      <c r="CE323" s="47"/>
      <c r="CF323" s="41"/>
      <c r="CJ323" s="41"/>
      <c r="CK323" s="41"/>
      <c r="CL323" s="41"/>
      <c r="CQ323" s="41"/>
      <c r="CV323" s="41"/>
      <c r="CW323" s="43"/>
      <c r="CX323" s="43"/>
      <c r="CY323" s="43"/>
      <c r="CZ323" s="44"/>
      <c r="DA323" s="41"/>
      <c r="DB323" s="45"/>
      <c r="DC323" s="45"/>
      <c r="DD323" s="45"/>
      <c r="DE323" s="45"/>
      <c r="DF323" s="41"/>
      <c r="DG323" s="46"/>
      <c r="DH323" s="46"/>
      <c r="DI323" s="46"/>
      <c r="DJ323" s="19"/>
      <c r="DK323" s="41"/>
      <c r="DL323" s="18"/>
      <c r="DM323" s="47"/>
      <c r="DN323" s="41"/>
      <c r="DR323" s="41"/>
      <c r="DS323" s="41"/>
      <c r="DT323" s="41"/>
      <c r="DY323" s="41"/>
      <c r="ED323" s="41"/>
      <c r="EE323" s="43"/>
      <c r="EF323" s="43"/>
      <c r="EG323" s="43"/>
      <c r="EH323" s="44"/>
      <c r="EI323" s="41"/>
      <c r="EJ323" s="45"/>
      <c r="EK323" s="45"/>
      <c r="EL323" s="45"/>
      <c r="EM323" s="45"/>
      <c r="EN323" s="41"/>
      <c r="EO323" s="46"/>
      <c r="EP323" s="46"/>
      <c r="EQ323" s="46"/>
      <c r="ER323" s="19"/>
      <c r="ES323" s="41"/>
      <c r="ET323" s="18"/>
      <c r="EU323" s="47"/>
      <c r="EV323" s="41"/>
      <c r="EZ323" s="41"/>
      <c r="FA323" s="41"/>
      <c r="FB323" s="41"/>
      <c r="FG323" s="41"/>
      <c r="FL323" s="41"/>
      <c r="FM323" s="43"/>
      <c r="FN323" s="43"/>
      <c r="FO323" s="43"/>
      <c r="FP323" s="44"/>
      <c r="FQ323" s="41"/>
      <c r="FR323" s="45"/>
      <c r="FS323" s="45"/>
      <c r="FT323" s="45"/>
      <c r="FU323" s="45"/>
      <c r="FV323" s="41"/>
      <c r="FW323" s="46"/>
      <c r="FX323" s="46"/>
      <c r="FY323" s="46"/>
      <c r="FZ323" s="19"/>
      <c r="GA323" s="41"/>
      <c r="GB323" s="18"/>
      <c r="GC323" s="47"/>
      <c r="GD323" s="41"/>
      <c r="GH323" s="41"/>
      <c r="GI323" s="41"/>
      <c r="GJ323" s="41"/>
      <c r="GO323" s="41"/>
      <c r="GT323" s="41"/>
      <c r="GU323" s="43"/>
      <c r="GV323" s="43"/>
      <c r="GW323" s="43"/>
      <c r="GX323" s="44"/>
      <c r="GY323" s="41"/>
      <c r="GZ323" s="45"/>
      <c r="HA323" s="45"/>
      <c r="HB323" s="45"/>
      <c r="HC323" s="45"/>
      <c r="HD323" s="41"/>
      <c r="HE323" s="46"/>
      <c r="HF323" s="46"/>
      <c r="HG323" s="46"/>
      <c r="HH323" s="19"/>
      <c r="HI323" s="41"/>
      <c r="HJ323" s="18"/>
      <c r="HK323" s="47"/>
      <c r="HL323" s="41"/>
      <c r="HP323" s="41"/>
      <c r="HQ323" s="41"/>
      <c r="HR323" s="41"/>
      <c r="HW323" s="41"/>
      <c r="IB323" s="41"/>
      <c r="IC323" s="43"/>
      <c r="ID323" s="43"/>
      <c r="IE323" s="43"/>
      <c r="IF323" s="44"/>
      <c r="IG323" s="41"/>
      <c r="IH323" s="45"/>
      <c r="II323" s="45"/>
      <c r="IJ323" s="45"/>
      <c r="IK323" s="45"/>
      <c r="IL323" s="41"/>
      <c r="IM323" s="46"/>
      <c r="IN323" s="46"/>
      <c r="IO323" s="46"/>
      <c r="IP323" s="19"/>
      <c r="IQ323" s="41"/>
      <c r="IR323" s="18"/>
      <c r="IS323" s="47"/>
      <c r="IT323" s="41"/>
    </row>
    <row r="324" spans="1:254" s="42" customFormat="1" ht="12.75">
      <c r="A324" s="20" t="s">
        <v>920</v>
      </c>
      <c r="B324" s="20"/>
      <c r="C324" s="21"/>
      <c r="D324" s="22">
        <f>IF(MOD(SUM($M324+$T324+$AA324+$AH324+$AO324+$AV324),1)&gt;=0.6,INT(SUM($M324+$T324+$AA324+$AH324+$AO324+$AV324))+1+MOD(SUM($M324+$T324+$AA324+$AH324+$AO324+$AV324),1)-0.6,SUM($M324+$T324+$AA324+$AH324+$AO324+$AV324))</f>
        <v>11</v>
      </c>
      <c r="E324" s="23">
        <f>$N324+$U324+$AB324+$AI324+$AP324+$AW324</f>
        <v>0</v>
      </c>
      <c r="F324" s="24">
        <f>$O324+$V324+$AC324+$AJ324+$AQ324+$AX324</f>
        <v>67</v>
      </c>
      <c r="G324" s="23">
        <f>$P324+$W324+$AD324+$AK324+$AR324+$AY324</f>
        <v>2</v>
      </c>
      <c r="H324" s="23">
        <f>$Q324+X324+AE324+AL324+AS324+AZ324</f>
        <v>0</v>
      </c>
      <c r="I324" s="25" t="s">
        <v>921</v>
      </c>
      <c r="J324" s="22">
        <f>IF(G324&lt;&gt;0,F324/G324,"")</f>
        <v>33.5</v>
      </c>
      <c r="K324" s="22">
        <f>IF(D324&lt;&gt;0,F324/D324,"")</f>
        <v>6.090909090909091</v>
      </c>
      <c r="L324" s="22">
        <f>IF(G324&lt;&gt;0,(INT(D324)*6+(10*(D324-INT(D324))))/G324,"")</f>
        <v>33</v>
      </c>
      <c r="M324" s="26"/>
      <c r="N324" s="26"/>
      <c r="O324" s="26"/>
      <c r="P324" s="26"/>
      <c r="Q324" s="26"/>
      <c r="R324" s="26"/>
      <c r="S324" s="28">
        <f>IF(P324&lt;&gt;0,O324/P324,"")</f>
      </c>
      <c r="T324" s="29"/>
      <c r="U324" s="29"/>
      <c r="V324" s="29"/>
      <c r="W324" s="29"/>
      <c r="X324" s="29"/>
      <c r="Y324" s="30"/>
      <c r="Z324" s="31">
        <f>IF(W324&lt;&gt;0,V324/W324,"")</f>
      </c>
      <c r="AA324" s="32">
        <v>11</v>
      </c>
      <c r="AB324" s="32">
        <v>0</v>
      </c>
      <c r="AC324" s="32">
        <v>67</v>
      </c>
      <c r="AD324" s="33">
        <v>2</v>
      </c>
      <c r="AE324" s="33"/>
      <c r="AF324" s="33" t="s">
        <v>921</v>
      </c>
      <c r="AG324" s="28">
        <f>IF(AD324&lt;&gt;0,AC324/AD324,"")</f>
        <v>33.5</v>
      </c>
      <c r="AH324" s="34"/>
      <c r="AI324" s="34"/>
      <c r="AJ324" s="34"/>
      <c r="AK324" s="34"/>
      <c r="AL324" s="34"/>
      <c r="AM324" s="34"/>
      <c r="AN324" s="35">
        <f>IF(AK324&lt;&gt;0,AJ324/AK324,"")</f>
      </c>
      <c r="AO324" s="36"/>
      <c r="AP324" s="36"/>
      <c r="AQ324" s="36"/>
      <c r="AR324" s="36"/>
      <c r="AS324" s="36"/>
      <c r="AT324" s="36"/>
      <c r="AU324" s="37">
        <f>IF(AR324&lt;&gt;0,AQ324/AR324,"")</f>
      </c>
      <c r="AV324" s="38"/>
      <c r="AW324" s="38"/>
      <c r="AX324" s="39"/>
      <c r="AY324" s="40"/>
      <c r="AZ324" s="40"/>
      <c r="BA324" s="40"/>
      <c r="BB324" s="39">
        <f>IF(AY324&lt;&gt;0,AX324/AY324,"")</f>
      </c>
      <c r="BC324" s="41"/>
      <c r="BD324" s="41"/>
      <c r="BI324" s="41"/>
      <c r="BN324" s="41"/>
      <c r="BO324" s="43"/>
      <c r="BP324" s="43"/>
      <c r="BQ324" s="43"/>
      <c r="BR324" s="44"/>
      <c r="BS324" s="41"/>
      <c r="BT324" s="45"/>
      <c r="BU324" s="45"/>
      <c r="BV324" s="45"/>
      <c r="BW324" s="45"/>
      <c r="BX324" s="41"/>
      <c r="BY324" s="46"/>
      <c r="BZ324" s="46"/>
      <c r="CA324" s="46"/>
      <c r="CB324" s="19"/>
      <c r="CC324" s="41"/>
      <c r="CD324" s="18"/>
      <c r="CE324" s="47"/>
      <c r="CF324" s="41"/>
      <c r="CJ324" s="41"/>
      <c r="CK324" s="41"/>
      <c r="CL324" s="41"/>
      <c r="CQ324" s="41"/>
      <c r="CV324" s="41"/>
      <c r="CW324" s="43"/>
      <c r="CX324" s="43"/>
      <c r="CY324" s="43"/>
      <c r="CZ324" s="44"/>
      <c r="DA324" s="41"/>
      <c r="DB324" s="45"/>
      <c r="DC324" s="45"/>
      <c r="DD324" s="45"/>
      <c r="DE324" s="45"/>
      <c r="DF324" s="41"/>
      <c r="DG324" s="46"/>
      <c r="DH324" s="46"/>
      <c r="DI324" s="46"/>
      <c r="DJ324" s="19"/>
      <c r="DK324" s="41"/>
      <c r="DL324" s="18"/>
      <c r="DM324" s="47"/>
      <c r="DN324" s="41"/>
      <c r="DR324" s="41"/>
      <c r="DS324" s="41"/>
      <c r="DT324" s="41"/>
      <c r="DY324" s="41"/>
      <c r="ED324" s="41"/>
      <c r="EE324" s="43"/>
      <c r="EF324" s="43"/>
      <c r="EG324" s="43"/>
      <c r="EH324" s="44"/>
      <c r="EI324" s="41"/>
      <c r="EJ324" s="45"/>
      <c r="EK324" s="45"/>
      <c r="EL324" s="45"/>
      <c r="EM324" s="45"/>
      <c r="EN324" s="41"/>
      <c r="EO324" s="46"/>
      <c r="EP324" s="46"/>
      <c r="EQ324" s="46"/>
      <c r="ER324" s="19"/>
      <c r="ES324" s="41"/>
      <c r="ET324" s="18"/>
      <c r="EU324" s="47"/>
      <c r="EV324" s="41"/>
      <c r="EZ324" s="41"/>
      <c r="FA324" s="41"/>
      <c r="FB324" s="41"/>
      <c r="FG324" s="41"/>
      <c r="FL324" s="41"/>
      <c r="FM324" s="43"/>
      <c r="FN324" s="43"/>
      <c r="FO324" s="43"/>
      <c r="FP324" s="44"/>
      <c r="FQ324" s="41"/>
      <c r="FR324" s="45"/>
      <c r="FS324" s="45"/>
      <c r="FT324" s="45"/>
      <c r="FU324" s="45"/>
      <c r="FV324" s="41"/>
      <c r="FW324" s="46"/>
      <c r="FX324" s="46"/>
      <c r="FY324" s="46"/>
      <c r="FZ324" s="19"/>
      <c r="GA324" s="41"/>
      <c r="GB324" s="18"/>
      <c r="GC324" s="47"/>
      <c r="GD324" s="41"/>
      <c r="GH324" s="41"/>
      <c r="GI324" s="41"/>
      <c r="GJ324" s="41"/>
      <c r="GO324" s="41"/>
      <c r="GT324" s="41"/>
      <c r="GU324" s="43"/>
      <c r="GV324" s="43"/>
      <c r="GW324" s="43"/>
      <c r="GX324" s="44"/>
      <c r="GY324" s="41"/>
      <c r="GZ324" s="45"/>
      <c r="HA324" s="45"/>
      <c r="HB324" s="45"/>
      <c r="HC324" s="45"/>
      <c r="HD324" s="41"/>
      <c r="HE324" s="46"/>
      <c r="HF324" s="46"/>
      <c r="HG324" s="46"/>
      <c r="HH324" s="19"/>
      <c r="HI324" s="41"/>
      <c r="HJ324" s="18"/>
      <c r="HK324" s="47"/>
      <c r="HL324" s="41"/>
      <c r="HP324" s="41"/>
      <c r="HQ324" s="41"/>
      <c r="HR324" s="41"/>
      <c r="HW324" s="41"/>
      <c r="IB324" s="41"/>
      <c r="IC324" s="43"/>
      <c r="ID324" s="43"/>
      <c r="IE324" s="43"/>
      <c r="IF324" s="44"/>
      <c r="IG324" s="41"/>
      <c r="IH324" s="45"/>
      <c r="II324" s="45"/>
      <c r="IJ324" s="45"/>
      <c r="IK324" s="45"/>
      <c r="IL324" s="41"/>
      <c r="IM324" s="46"/>
      <c r="IN324" s="46"/>
      <c r="IO324" s="46"/>
      <c r="IP324" s="19"/>
      <c r="IQ324" s="41"/>
      <c r="IR324" s="18"/>
      <c r="IS324" s="47"/>
      <c r="IT324" s="41"/>
    </row>
    <row r="325" spans="1:254" s="42" customFormat="1" ht="12.75">
      <c r="A325" s="20" t="s">
        <v>922</v>
      </c>
      <c r="B325" s="20"/>
      <c r="C325" s="21"/>
      <c r="D325" s="22">
        <f>IF(MOD(SUM($M325+$T325+$AA325+$AH325+$AO325+$AV325),1)&gt;=0.6,INT(SUM($M325+$T325+$AA325+$AH325+$AO325+$AV325))+1+MOD(SUM($M325+$T325+$AA325+$AH325+$AO325+$AV325),1)-0.6,SUM($M325+$T325+$AA325+$AH325+$AO325+$AV325))</f>
        <v>46</v>
      </c>
      <c r="E325" s="23">
        <f>$N325+$U325+$AB325+$AI325+$AP325+$AW325</f>
        <v>3</v>
      </c>
      <c r="F325" s="24">
        <f>$O325+$V325+$AC325+$AJ325+$AQ325+$AX325</f>
        <v>190</v>
      </c>
      <c r="G325" s="23">
        <f>$P325+$W325+$AD325+$AK325+$AR325+$AY325</f>
        <v>5</v>
      </c>
      <c r="H325" s="23">
        <f>$Q325+X325+AE325+AL325+AS325+AZ325</f>
        <v>0</v>
      </c>
      <c r="I325" s="25" t="s">
        <v>923</v>
      </c>
      <c r="J325" s="22">
        <f>IF(G325&lt;&gt;0,F325/G325,"")</f>
        <v>38</v>
      </c>
      <c r="K325" s="22">
        <f>IF(D325&lt;&gt;0,F325/D325,"")</f>
        <v>4.130434782608695</v>
      </c>
      <c r="L325" s="22">
        <f>IF(G325&lt;&gt;0,(INT(D325)*6+(10*(D325-INT(D325))))/G325,"")</f>
        <v>55.2</v>
      </c>
      <c r="M325" s="26"/>
      <c r="N325" s="26"/>
      <c r="O325" s="26"/>
      <c r="P325" s="26"/>
      <c r="Q325" s="26"/>
      <c r="R325" s="26"/>
      <c r="S325" s="28">
        <f>IF(P325&lt;&gt;0,O325/P325,"")</f>
      </c>
      <c r="T325" s="29"/>
      <c r="U325" s="29"/>
      <c r="V325" s="29"/>
      <c r="W325" s="29"/>
      <c r="X325" s="29"/>
      <c r="Y325" s="30"/>
      <c r="Z325" s="31">
        <f>IF(W325&lt;&gt;0,V325/W325,"")</f>
      </c>
      <c r="AA325" s="32">
        <v>46</v>
      </c>
      <c r="AB325" s="32">
        <v>3</v>
      </c>
      <c r="AC325" s="32">
        <v>190</v>
      </c>
      <c r="AD325" s="33">
        <v>5</v>
      </c>
      <c r="AE325" s="33"/>
      <c r="AF325" s="33" t="s">
        <v>923</v>
      </c>
      <c r="AG325" s="28">
        <f>IF(AD325&lt;&gt;0,AC325/AD325,"")</f>
        <v>38</v>
      </c>
      <c r="AH325" s="34"/>
      <c r="AI325" s="34"/>
      <c r="AJ325" s="34"/>
      <c r="AK325" s="34"/>
      <c r="AL325" s="34"/>
      <c r="AM325" s="34"/>
      <c r="AN325" s="35">
        <f>IF(AK325&lt;&gt;0,AJ325/AK325,"")</f>
      </c>
      <c r="AO325" s="36"/>
      <c r="AP325" s="36"/>
      <c r="AQ325" s="36"/>
      <c r="AR325" s="36"/>
      <c r="AS325" s="36"/>
      <c r="AT325" s="36"/>
      <c r="AU325" s="37">
        <f>IF(AR325&lt;&gt;0,AQ325/AR325,"")</f>
      </c>
      <c r="AV325" s="38"/>
      <c r="AW325" s="38"/>
      <c r="AX325" s="39"/>
      <c r="AY325" s="40"/>
      <c r="AZ325" s="40"/>
      <c r="BA325" s="40"/>
      <c r="BB325" s="39">
        <f>IF(AY325&lt;&gt;0,AX325/AY325,"")</f>
      </c>
      <c r="BC325" s="41"/>
      <c r="BD325" s="41"/>
      <c r="BI325" s="41"/>
      <c r="BN325" s="41"/>
      <c r="BO325" s="43"/>
      <c r="BP325" s="43"/>
      <c r="BQ325" s="43"/>
      <c r="BR325" s="44"/>
      <c r="BS325" s="41"/>
      <c r="BT325" s="45"/>
      <c r="BU325" s="45"/>
      <c r="BV325" s="45"/>
      <c r="BW325" s="45"/>
      <c r="BX325" s="41"/>
      <c r="BY325" s="46"/>
      <c r="BZ325" s="46"/>
      <c r="CA325" s="46"/>
      <c r="CB325" s="19"/>
      <c r="CC325" s="41"/>
      <c r="CD325" s="18"/>
      <c r="CE325" s="47"/>
      <c r="CF325" s="41"/>
      <c r="CJ325" s="41"/>
      <c r="CK325" s="41"/>
      <c r="CL325" s="41"/>
      <c r="CQ325" s="41"/>
      <c r="CV325" s="41"/>
      <c r="CW325" s="43"/>
      <c r="CX325" s="43"/>
      <c r="CY325" s="43"/>
      <c r="CZ325" s="44"/>
      <c r="DA325" s="41"/>
      <c r="DB325" s="45"/>
      <c r="DC325" s="45"/>
      <c r="DD325" s="45"/>
      <c r="DE325" s="45"/>
      <c r="DF325" s="41"/>
      <c r="DG325" s="46"/>
      <c r="DH325" s="46"/>
      <c r="DI325" s="46"/>
      <c r="DJ325" s="19"/>
      <c r="DK325" s="41"/>
      <c r="DL325" s="18"/>
      <c r="DM325" s="47"/>
      <c r="DN325" s="41"/>
      <c r="DR325" s="41"/>
      <c r="DS325" s="41"/>
      <c r="DT325" s="41"/>
      <c r="DY325" s="41"/>
      <c r="ED325" s="41"/>
      <c r="EE325" s="43"/>
      <c r="EF325" s="43"/>
      <c r="EG325" s="43"/>
      <c r="EH325" s="44"/>
      <c r="EI325" s="41"/>
      <c r="EJ325" s="45"/>
      <c r="EK325" s="45"/>
      <c r="EL325" s="45"/>
      <c r="EM325" s="45"/>
      <c r="EN325" s="41"/>
      <c r="EO325" s="46"/>
      <c r="EP325" s="46"/>
      <c r="EQ325" s="46"/>
      <c r="ER325" s="19"/>
      <c r="ES325" s="41"/>
      <c r="ET325" s="18"/>
      <c r="EU325" s="47"/>
      <c r="EV325" s="41"/>
      <c r="EZ325" s="41"/>
      <c r="FA325" s="41"/>
      <c r="FB325" s="41"/>
      <c r="FG325" s="41"/>
      <c r="FL325" s="41"/>
      <c r="FM325" s="43"/>
      <c r="FN325" s="43"/>
      <c r="FO325" s="43"/>
      <c r="FP325" s="44"/>
      <c r="FQ325" s="41"/>
      <c r="FR325" s="45"/>
      <c r="FS325" s="45"/>
      <c r="FT325" s="45"/>
      <c r="FU325" s="45"/>
      <c r="FV325" s="41"/>
      <c r="FW325" s="46"/>
      <c r="FX325" s="46"/>
      <c r="FY325" s="46"/>
      <c r="FZ325" s="19"/>
      <c r="GA325" s="41"/>
      <c r="GB325" s="18"/>
      <c r="GC325" s="47"/>
      <c r="GD325" s="41"/>
      <c r="GH325" s="41"/>
      <c r="GI325" s="41"/>
      <c r="GJ325" s="41"/>
      <c r="GO325" s="41"/>
      <c r="GT325" s="41"/>
      <c r="GU325" s="43"/>
      <c r="GV325" s="43"/>
      <c r="GW325" s="43"/>
      <c r="GX325" s="44"/>
      <c r="GY325" s="41"/>
      <c r="GZ325" s="45"/>
      <c r="HA325" s="45"/>
      <c r="HB325" s="45"/>
      <c r="HC325" s="45"/>
      <c r="HD325" s="41"/>
      <c r="HE325" s="46"/>
      <c r="HF325" s="46"/>
      <c r="HG325" s="46"/>
      <c r="HH325" s="19"/>
      <c r="HI325" s="41"/>
      <c r="HJ325" s="18"/>
      <c r="HK325" s="47"/>
      <c r="HL325" s="41"/>
      <c r="HP325" s="41"/>
      <c r="HQ325" s="41"/>
      <c r="HR325" s="41"/>
      <c r="HW325" s="41"/>
      <c r="IB325" s="41"/>
      <c r="IC325" s="43"/>
      <c r="ID325" s="43"/>
      <c r="IE325" s="43"/>
      <c r="IF325" s="44"/>
      <c r="IG325" s="41"/>
      <c r="IH325" s="45"/>
      <c r="II325" s="45"/>
      <c r="IJ325" s="45"/>
      <c r="IK325" s="45"/>
      <c r="IL325" s="41"/>
      <c r="IM325" s="46"/>
      <c r="IN325" s="46"/>
      <c r="IO325" s="46"/>
      <c r="IP325" s="19"/>
      <c r="IQ325" s="41"/>
      <c r="IR325" s="18"/>
      <c r="IS325" s="47"/>
      <c r="IT325" s="41"/>
    </row>
    <row r="326" spans="1:254" s="42" customFormat="1" ht="12.75">
      <c r="A326" s="13" t="s">
        <v>924</v>
      </c>
      <c r="B326" s="13"/>
      <c r="C326" s="13"/>
      <c r="D326" s="22">
        <f>IF(MOD(SUM($M326+$T326+$AA326+$AH326+$AO326+$AV326),1)&gt;=0.6,INT(SUM($M326+$T326+$AA326+$AH326+$AO326+$AV326))+1+MOD(SUM($M326+$T326+$AA326+$AH326+$AO326+$AV326),1)-0.6,SUM($M326+$T326+$AA326+$AH326+$AO326+$AV326))</f>
        <v>14</v>
      </c>
      <c r="E326" s="23">
        <f>$N326+$U326+$AB326+$AI326+$AP326+$AW326</f>
        <v>1</v>
      </c>
      <c r="F326" s="24">
        <f>$O326+$V326+$AC326+$AJ326+$AQ326+$AX326</f>
        <v>70</v>
      </c>
      <c r="G326" s="23">
        <f>$P326+$W326+$AD326+$AK326+$AR326+$AY326</f>
        <v>2</v>
      </c>
      <c r="H326" s="23">
        <f>$Q326+X326+AE326+AL326+AS326+AZ326</f>
        <v>0</v>
      </c>
      <c r="I326" s="49" t="s">
        <v>925</v>
      </c>
      <c r="J326" s="22">
        <f>IF(G326&lt;&gt;0,F326/G326,"")</f>
        <v>35</v>
      </c>
      <c r="K326" s="22">
        <f>IF(D326&lt;&gt;0,F326/D326,"")</f>
        <v>5</v>
      </c>
      <c r="L326" s="22">
        <f>IF(G326&lt;&gt;0,(INT(D326)*6+(10*(D326-INT(D326))))/G326,"")</f>
        <v>42</v>
      </c>
      <c r="M326" s="50"/>
      <c r="N326" s="50"/>
      <c r="O326" s="50"/>
      <c r="P326" s="50"/>
      <c r="Q326" s="50"/>
      <c r="R326" s="50"/>
      <c r="S326" s="52">
        <f>IF(P326&lt;&gt;0,O326/P326,"")</f>
      </c>
      <c r="T326" s="53"/>
      <c r="U326" s="53"/>
      <c r="V326" s="53"/>
      <c r="W326" s="53"/>
      <c r="X326" s="53"/>
      <c r="Y326" s="53"/>
      <c r="Z326" s="54">
        <f>IF(W326&lt;&gt;0,V326/W326,"")</f>
      </c>
      <c r="AA326" s="50"/>
      <c r="AB326" s="50"/>
      <c r="AC326" s="50"/>
      <c r="AD326" s="50"/>
      <c r="AE326" s="50"/>
      <c r="AF326" s="50"/>
      <c r="AG326" s="52">
        <f>IF(AD326&lt;&gt;0,AC326/AD326,"")</f>
      </c>
      <c r="AH326" s="55">
        <v>5</v>
      </c>
      <c r="AI326" s="55">
        <v>0</v>
      </c>
      <c r="AJ326" s="55">
        <v>34</v>
      </c>
      <c r="AK326" s="55">
        <v>1</v>
      </c>
      <c r="AL326" s="55"/>
      <c r="AM326" s="61" t="s">
        <v>211</v>
      </c>
      <c r="AN326" s="56">
        <f>IF(AK326&lt;&gt;0,AJ326/AK326,"")</f>
        <v>34</v>
      </c>
      <c r="AO326" s="57">
        <v>9</v>
      </c>
      <c r="AP326" s="57">
        <v>1</v>
      </c>
      <c r="AQ326" s="57">
        <v>36</v>
      </c>
      <c r="AR326" s="57">
        <v>1</v>
      </c>
      <c r="AS326" s="57"/>
      <c r="AT326" s="62" t="s">
        <v>925</v>
      </c>
      <c r="AU326" s="58">
        <f>IF(AR326&lt;&gt;0,AQ326/AR326,"")</f>
        <v>36</v>
      </c>
      <c r="AV326" s="59"/>
      <c r="AW326" s="59"/>
      <c r="AX326" s="59"/>
      <c r="AY326" s="59"/>
      <c r="AZ326" s="59"/>
      <c r="BA326" s="59"/>
      <c r="BB326" s="60">
        <f>IF(AY326&lt;&gt;0,AX326/AY326,"")</f>
      </c>
      <c r="BC326" s="41"/>
      <c r="BD326" s="41"/>
      <c r="BI326" s="41"/>
      <c r="BN326" s="41"/>
      <c r="BO326" s="43"/>
      <c r="BP326" s="43"/>
      <c r="BQ326" s="43"/>
      <c r="BR326" s="44"/>
      <c r="BS326" s="41"/>
      <c r="BT326" s="45"/>
      <c r="BU326" s="45"/>
      <c r="BV326" s="45"/>
      <c r="BW326" s="45"/>
      <c r="BX326" s="41"/>
      <c r="BY326" s="46"/>
      <c r="BZ326" s="46"/>
      <c r="CA326" s="46"/>
      <c r="CB326" s="19"/>
      <c r="CC326" s="41"/>
      <c r="CD326" s="18"/>
      <c r="CE326" s="47"/>
      <c r="CF326" s="41"/>
      <c r="CJ326" s="41"/>
      <c r="CK326" s="41"/>
      <c r="CL326" s="41"/>
      <c r="CQ326" s="41"/>
      <c r="CV326" s="41"/>
      <c r="CW326" s="43"/>
      <c r="CX326" s="43"/>
      <c r="CY326" s="43"/>
      <c r="CZ326" s="44"/>
      <c r="DA326" s="41"/>
      <c r="DB326" s="45"/>
      <c r="DC326" s="45"/>
      <c r="DD326" s="45"/>
      <c r="DE326" s="45"/>
      <c r="DF326" s="41"/>
      <c r="DG326" s="46"/>
      <c r="DH326" s="46"/>
      <c r="DI326" s="46"/>
      <c r="DJ326" s="19"/>
      <c r="DK326" s="41"/>
      <c r="DL326" s="18"/>
      <c r="DM326" s="47"/>
      <c r="DN326" s="41"/>
      <c r="DR326" s="41"/>
      <c r="DS326" s="41"/>
      <c r="DT326" s="41"/>
      <c r="DY326" s="41"/>
      <c r="ED326" s="41"/>
      <c r="EE326" s="43"/>
      <c r="EF326" s="43"/>
      <c r="EG326" s="43"/>
      <c r="EH326" s="44"/>
      <c r="EI326" s="41"/>
      <c r="EJ326" s="45"/>
      <c r="EK326" s="45"/>
      <c r="EL326" s="45"/>
      <c r="EM326" s="45"/>
      <c r="EN326" s="41"/>
      <c r="EO326" s="46"/>
      <c r="EP326" s="46"/>
      <c r="EQ326" s="46"/>
      <c r="ER326" s="19"/>
      <c r="ES326" s="41"/>
      <c r="ET326" s="18"/>
      <c r="EU326" s="47"/>
      <c r="EV326" s="41"/>
      <c r="EZ326" s="41"/>
      <c r="FA326" s="41"/>
      <c r="FB326" s="41"/>
      <c r="FG326" s="41"/>
      <c r="FL326" s="41"/>
      <c r="FM326" s="43"/>
      <c r="FN326" s="43"/>
      <c r="FO326" s="43"/>
      <c r="FP326" s="44"/>
      <c r="FQ326" s="41"/>
      <c r="FR326" s="45"/>
      <c r="FS326" s="45"/>
      <c r="FT326" s="45"/>
      <c r="FU326" s="45"/>
      <c r="FV326" s="41"/>
      <c r="FW326" s="46"/>
      <c r="FX326" s="46"/>
      <c r="FY326" s="46"/>
      <c r="FZ326" s="19"/>
      <c r="GA326" s="41"/>
      <c r="GB326" s="18"/>
      <c r="GC326" s="47"/>
      <c r="GD326" s="41"/>
      <c r="GH326" s="41"/>
      <c r="GI326" s="41"/>
      <c r="GJ326" s="41"/>
      <c r="GO326" s="41"/>
      <c r="GT326" s="41"/>
      <c r="GU326" s="43"/>
      <c r="GV326" s="43"/>
      <c r="GW326" s="43"/>
      <c r="GX326" s="44"/>
      <c r="GY326" s="41"/>
      <c r="GZ326" s="45"/>
      <c r="HA326" s="45"/>
      <c r="HB326" s="45"/>
      <c r="HC326" s="45"/>
      <c r="HD326" s="41"/>
      <c r="HE326" s="46"/>
      <c r="HF326" s="46"/>
      <c r="HG326" s="46"/>
      <c r="HH326" s="19"/>
      <c r="HI326" s="41"/>
      <c r="HJ326" s="18"/>
      <c r="HK326" s="47"/>
      <c r="HL326" s="41"/>
      <c r="HP326" s="41"/>
      <c r="HQ326" s="41"/>
      <c r="HR326" s="41"/>
      <c r="HW326" s="41"/>
      <c r="IB326" s="41"/>
      <c r="IC326" s="43"/>
      <c r="ID326" s="43"/>
      <c r="IE326" s="43"/>
      <c r="IF326" s="44"/>
      <c r="IG326" s="41"/>
      <c r="IH326" s="45"/>
      <c r="II326" s="45"/>
      <c r="IJ326" s="45"/>
      <c r="IK326" s="45"/>
      <c r="IL326" s="41"/>
      <c r="IM326" s="46"/>
      <c r="IN326" s="46"/>
      <c r="IO326" s="46"/>
      <c r="IP326" s="19"/>
      <c r="IQ326" s="41"/>
      <c r="IR326" s="18"/>
      <c r="IS326" s="47"/>
      <c r="IT326" s="41"/>
    </row>
    <row r="327" spans="1:254" s="42" customFormat="1" ht="12.75">
      <c r="A327" s="20" t="s">
        <v>926</v>
      </c>
      <c r="B327" s="20"/>
      <c r="C327" s="21"/>
      <c r="D327" s="22">
        <f>IF(MOD(SUM($M327+$T327+$AA327+$AH327+$AO327+$AV327),1)&gt;=0.6,INT(SUM($M327+$T327+$AA327+$AH327+$AO327+$AV327))+1+MOD(SUM($M327+$T327+$AA327+$AH327+$AO327+$AV327),1)-0.6,SUM($M327+$T327+$AA327+$AH327+$AO327+$AV327))</f>
        <v>550</v>
      </c>
      <c r="E327" s="23">
        <f>$N327+$U327+$AB327+$AI327+$AP327+$AW327</f>
        <v>77</v>
      </c>
      <c r="F327" s="24">
        <f>$O327+$V327+$AC327+$AJ327+$AQ327+$AX327</f>
        <v>2295</v>
      </c>
      <c r="G327" s="23">
        <f>$P327+$W327+$AD327+$AK327+$AR327+$AY327</f>
        <v>122</v>
      </c>
      <c r="H327" s="23">
        <f>$Q327+X327+AE327+AL327+AS327+AZ327</f>
        <v>3</v>
      </c>
      <c r="I327" s="25" t="s">
        <v>927</v>
      </c>
      <c r="J327" s="22">
        <f>IF(G327&lt;&gt;0,F327/G327,"")</f>
        <v>18.811475409836067</v>
      </c>
      <c r="K327" s="22">
        <f>IF(D327&lt;&gt;0,F327/D327,"")</f>
        <v>4.172727272727273</v>
      </c>
      <c r="L327" s="22">
        <f>IF(G327&lt;&gt;0,(INT(D327)*6+(10*(D327-INT(D327))))/G327,"")</f>
        <v>27.049180327868854</v>
      </c>
      <c r="M327" s="26"/>
      <c r="N327" s="26"/>
      <c r="O327" s="26"/>
      <c r="P327" s="26"/>
      <c r="Q327" s="26"/>
      <c r="R327" s="26"/>
      <c r="S327" s="28">
        <f>IF(P327&lt;&gt;0,O327/P327,"")</f>
      </c>
      <c r="T327" s="29">
        <v>17.4</v>
      </c>
      <c r="U327" s="29">
        <v>0</v>
      </c>
      <c r="V327" s="29">
        <v>135</v>
      </c>
      <c r="W327" s="29">
        <v>3</v>
      </c>
      <c r="X327" s="29"/>
      <c r="Y327" s="30" t="s">
        <v>928</v>
      </c>
      <c r="Z327" s="31">
        <f>IF(W327&lt;&gt;0,V327/W327,"")</f>
        <v>45</v>
      </c>
      <c r="AA327" s="32">
        <v>288.1</v>
      </c>
      <c r="AB327" s="32">
        <v>43</v>
      </c>
      <c r="AC327" s="32">
        <v>1232</v>
      </c>
      <c r="AD327" s="33">
        <v>59</v>
      </c>
      <c r="AE327" s="33">
        <v>1</v>
      </c>
      <c r="AF327" s="33" t="s">
        <v>929</v>
      </c>
      <c r="AG327" s="28">
        <f>IF(AD327&lt;&gt;0,AC327/AD327,"")</f>
        <v>20.88135593220339</v>
      </c>
      <c r="AH327" s="34">
        <v>190.4</v>
      </c>
      <c r="AI327" s="34">
        <v>25</v>
      </c>
      <c r="AJ327" s="34">
        <v>749</v>
      </c>
      <c r="AK327" s="34">
        <v>46</v>
      </c>
      <c r="AL327" s="34">
        <v>2</v>
      </c>
      <c r="AM327" s="34" t="s">
        <v>927</v>
      </c>
      <c r="AN327" s="35">
        <f>IF(AK327&lt;&gt;0,AJ327/AK327,"")</f>
        <v>16.282608695652176</v>
      </c>
      <c r="AO327" s="36">
        <v>54.1</v>
      </c>
      <c r="AP327" s="36">
        <v>9</v>
      </c>
      <c r="AQ327" s="36">
        <v>179</v>
      </c>
      <c r="AR327" s="36">
        <v>14</v>
      </c>
      <c r="AS327" s="36"/>
      <c r="AT327" s="48" t="s">
        <v>930</v>
      </c>
      <c r="AU327" s="37">
        <f>IF(AR327&lt;&gt;0,AQ327/AR327,"")</f>
        <v>12.785714285714286</v>
      </c>
      <c r="AV327" s="38"/>
      <c r="AW327" s="38"/>
      <c r="AX327" s="39"/>
      <c r="AY327" s="40"/>
      <c r="AZ327" s="40"/>
      <c r="BA327" s="40"/>
      <c r="BB327" s="39">
        <f>IF(AY327&lt;&gt;0,AX327/AY327,"")</f>
      </c>
      <c r="BC327" s="41"/>
      <c r="BD327" s="41"/>
      <c r="BI327" s="41"/>
      <c r="BN327" s="41"/>
      <c r="BO327" s="43"/>
      <c r="BP327" s="43"/>
      <c r="BQ327" s="43"/>
      <c r="BR327" s="44"/>
      <c r="BS327" s="41"/>
      <c r="BT327" s="45"/>
      <c r="BU327" s="45"/>
      <c r="BV327" s="45"/>
      <c r="BW327" s="45"/>
      <c r="BX327" s="41"/>
      <c r="BY327" s="46"/>
      <c r="BZ327" s="46"/>
      <c r="CA327" s="46"/>
      <c r="CB327" s="19"/>
      <c r="CC327" s="41"/>
      <c r="CD327" s="18"/>
      <c r="CE327" s="47"/>
      <c r="CF327" s="41"/>
      <c r="CJ327" s="41"/>
      <c r="CK327" s="41"/>
      <c r="CL327" s="41"/>
      <c r="CQ327" s="41"/>
      <c r="CV327" s="41"/>
      <c r="CW327" s="43"/>
      <c r="CX327" s="43"/>
      <c r="CY327" s="43"/>
      <c r="CZ327" s="44"/>
      <c r="DA327" s="41"/>
      <c r="DB327" s="45"/>
      <c r="DC327" s="45"/>
      <c r="DD327" s="45"/>
      <c r="DE327" s="45"/>
      <c r="DF327" s="41"/>
      <c r="DG327" s="46"/>
      <c r="DH327" s="46"/>
      <c r="DI327" s="46"/>
      <c r="DJ327" s="19"/>
      <c r="DK327" s="41"/>
      <c r="DL327" s="18"/>
      <c r="DM327" s="47"/>
      <c r="DN327" s="41"/>
      <c r="DR327" s="41"/>
      <c r="DS327" s="41"/>
      <c r="DT327" s="41"/>
      <c r="DY327" s="41"/>
      <c r="ED327" s="41"/>
      <c r="EE327" s="43"/>
      <c r="EF327" s="43"/>
      <c r="EG327" s="43"/>
      <c r="EH327" s="44"/>
      <c r="EI327" s="41"/>
      <c r="EJ327" s="45"/>
      <c r="EK327" s="45"/>
      <c r="EL327" s="45"/>
      <c r="EM327" s="45"/>
      <c r="EN327" s="41"/>
      <c r="EO327" s="46"/>
      <c r="EP327" s="46"/>
      <c r="EQ327" s="46"/>
      <c r="ER327" s="19"/>
      <c r="ES327" s="41"/>
      <c r="ET327" s="18"/>
      <c r="EU327" s="47"/>
      <c r="EV327" s="41"/>
      <c r="EZ327" s="41"/>
      <c r="FA327" s="41"/>
      <c r="FB327" s="41"/>
      <c r="FG327" s="41"/>
      <c r="FL327" s="41"/>
      <c r="FM327" s="43"/>
      <c r="FN327" s="43"/>
      <c r="FO327" s="43"/>
      <c r="FP327" s="44"/>
      <c r="FQ327" s="41"/>
      <c r="FR327" s="45"/>
      <c r="FS327" s="45"/>
      <c r="FT327" s="45"/>
      <c r="FU327" s="45"/>
      <c r="FV327" s="41"/>
      <c r="FW327" s="46"/>
      <c r="FX327" s="46"/>
      <c r="FY327" s="46"/>
      <c r="FZ327" s="19"/>
      <c r="GA327" s="41"/>
      <c r="GB327" s="18"/>
      <c r="GC327" s="47"/>
      <c r="GD327" s="41"/>
      <c r="GH327" s="41"/>
      <c r="GI327" s="41"/>
      <c r="GJ327" s="41"/>
      <c r="GO327" s="41"/>
      <c r="GT327" s="41"/>
      <c r="GU327" s="43"/>
      <c r="GV327" s="43"/>
      <c r="GW327" s="43"/>
      <c r="GX327" s="44"/>
      <c r="GY327" s="41"/>
      <c r="GZ327" s="45"/>
      <c r="HA327" s="45"/>
      <c r="HB327" s="45"/>
      <c r="HC327" s="45"/>
      <c r="HD327" s="41"/>
      <c r="HE327" s="46"/>
      <c r="HF327" s="46"/>
      <c r="HG327" s="46"/>
      <c r="HH327" s="19"/>
      <c r="HI327" s="41"/>
      <c r="HJ327" s="18"/>
      <c r="HK327" s="47"/>
      <c r="HL327" s="41"/>
      <c r="HP327" s="41"/>
      <c r="HQ327" s="41"/>
      <c r="HR327" s="41"/>
      <c r="HW327" s="41"/>
      <c r="IB327" s="41"/>
      <c r="IC327" s="43"/>
      <c r="ID327" s="43"/>
      <c r="IE327" s="43"/>
      <c r="IF327" s="44"/>
      <c r="IG327" s="41"/>
      <c r="IH327" s="45"/>
      <c r="II327" s="45"/>
      <c r="IJ327" s="45"/>
      <c r="IK327" s="45"/>
      <c r="IL327" s="41"/>
      <c r="IM327" s="46"/>
      <c r="IN327" s="46"/>
      <c r="IO327" s="46"/>
      <c r="IP327" s="19"/>
      <c r="IQ327" s="41"/>
      <c r="IR327" s="18"/>
      <c r="IS327" s="47"/>
      <c r="IT327" s="41"/>
    </row>
    <row r="328" spans="1:254" s="42" customFormat="1" ht="12.75">
      <c r="A328" s="20" t="s">
        <v>931</v>
      </c>
      <c r="B328" s="20"/>
      <c r="C328" s="21"/>
      <c r="D328" s="22">
        <f>IF(MOD(SUM($M328+$T328+$AA328+$AH328+$AO328+$AV328),1)&gt;=0.6,INT(SUM($M328+$T328+$AA328+$AH328+$AO328+$AV328))+1+MOD(SUM($M328+$T328+$AA328+$AH328+$AO328+$AV328),1)-0.6,SUM($M328+$T328+$AA328+$AH328+$AO328+$AV328))</f>
        <v>85.2</v>
      </c>
      <c r="E328" s="23">
        <f>$N328+$U328+$AB328+$AI328+$AP328+$AW328</f>
        <v>24</v>
      </c>
      <c r="F328" s="24">
        <f>$O328+$V328+$AC328+$AJ328+$AQ328+$AX328</f>
        <v>210</v>
      </c>
      <c r="G328" s="23">
        <f>$P328+$W328+$AD328+$AK328+$AR328+$AY328</f>
        <v>20</v>
      </c>
      <c r="H328" s="23">
        <f>$Q328+X328+AE328+AL328+AS328+AZ328</f>
        <v>0</v>
      </c>
      <c r="I328" s="25" t="s">
        <v>932</v>
      </c>
      <c r="J328" s="22">
        <f>IF(G328&lt;&gt;0,F328/G328,"")</f>
        <v>10.5</v>
      </c>
      <c r="K328" s="22">
        <f>IF(D328&lt;&gt;0,F328/D328,"")</f>
        <v>2.464788732394366</v>
      </c>
      <c r="L328" s="22">
        <f>IF(G328&lt;&gt;0,(INT(D328)*6+(10*(D328-INT(D328))))/G328,"")</f>
        <v>25.6</v>
      </c>
      <c r="M328" s="26">
        <v>21.1</v>
      </c>
      <c r="N328" s="26">
        <v>3</v>
      </c>
      <c r="O328" s="26">
        <v>71</v>
      </c>
      <c r="P328" s="26">
        <v>7</v>
      </c>
      <c r="Q328" s="26"/>
      <c r="R328" s="27" t="s">
        <v>933</v>
      </c>
      <c r="S328" s="28">
        <f>IF(P328&lt;&gt;0,O328/P328,"")</f>
        <v>10.142857142857142</v>
      </c>
      <c r="T328" s="29">
        <v>46.1</v>
      </c>
      <c r="U328" s="29">
        <v>15</v>
      </c>
      <c r="V328" s="29">
        <v>100</v>
      </c>
      <c r="W328" s="29">
        <v>6</v>
      </c>
      <c r="X328" s="29"/>
      <c r="Y328" s="30" t="s">
        <v>934</v>
      </c>
      <c r="Z328" s="31">
        <f>IF(W328&lt;&gt;0,V328/W328,"")</f>
        <v>16.666666666666668</v>
      </c>
      <c r="AA328" s="32">
        <v>18</v>
      </c>
      <c r="AB328" s="32">
        <v>6</v>
      </c>
      <c r="AC328" s="32">
        <v>39</v>
      </c>
      <c r="AD328" s="33">
        <v>7</v>
      </c>
      <c r="AE328" s="33"/>
      <c r="AF328" s="33" t="s">
        <v>932</v>
      </c>
      <c r="AG328" s="28">
        <f>IF(AD328&lt;&gt;0,AC328/AD328,"")</f>
        <v>5.571428571428571</v>
      </c>
      <c r="AH328" s="34"/>
      <c r="AI328" s="34"/>
      <c r="AJ328" s="34"/>
      <c r="AK328" s="34"/>
      <c r="AL328" s="34"/>
      <c r="AM328" s="34"/>
      <c r="AN328" s="35">
        <f>IF(AK328&lt;&gt;0,AJ328/AK328,"")</f>
      </c>
      <c r="AO328" s="36"/>
      <c r="AP328" s="36"/>
      <c r="AQ328" s="36"/>
      <c r="AR328" s="36"/>
      <c r="AS328" s="36"/>
      <c r="AT328" s="36"/>
      <c r="AU328" s="37">
        <f>IF(AR328&lt;&gt;0,AQ328/AR328,"")</f>
      </c>
      <c r="AV328" s="38"/>
      <c r="AW328" s="38"/>
      <c r="AX328" s="39"/>
      <c r="AY328" s="40"/>
      <c r="AZ328" s="40"/>
      <c r="BA328" s="40"/>
      <c r="BB328" s="39">
        <f>IF(AY328&lt;&gt;0,AX328/AY328,"")</f>
      </c>
      <c r="BC328" s="41"/>
      <c r="BD328" s="41"/>
      <c r="BI328" s="41"/>
      <c r="BN328" s="41"/>
      <c r="BO328" s="43"/>
      <c r="BP328" s="43"/>
      <c r="BQ328" s="43"/>
      <c r="BR328" s="44"/>
      <c r="BS328" s="41"/>
      <c r="BT328" s="45"/>
      <c r="BU328" s="45"/>
      <c r="BV328" s="45"/>
      <c r="BW328" s="45"/>
      <c r="BX328" s="41"/>
      <c r="BY328" s="46"/>
      <c r="BZ328" s="46"/>
      <c r="CA328" s="46"/>
      <c r="CB328" s="19"/>
      <c r="CC328" s="41"/>
      <c r="CD328" s="18"/>
      <c r="CE328" s="47"/>
      <c r="CF328" s="41"/>
      <c r="CJ328" s="41"/>
      <c r="CK328" s="41"/>
      <c r="CL328" s="41"/>
      <c r="CQ328" s="41"/>
      <c r="CV328" s="41"/>
      <c r="CW328" s="43"/>
      <c r="CX328" s="43"/>
      <c r="CY328" s="43"/>
      <c r="CZ328" s="44"/>
      <c r="DA328" s="41"/>
      <c r="DB328" s="45"/>
      <c r="DC328" s="45"/>
      <c r="DD328" s="45"/>
      <c r="DE328" s="45"/>
      <c r="DF328" s="41"/>
      <c r="DG328" s="46"/>
      <c r="DH328" s="46"/>
      <c r="DI328" s="46"/>
      <c r="DJ328" s="19"/>
      <c r="DK328" s="41"/>
      <c r="DL328" s="18"/>
      <c r="DM328" s="47"/>
      <c r="DN328" s="41"/>
      <c r="DR328" s="41"/>
      <c r="DS328" s="41"/>
      <c r="DT328" s="41"/>
      <c r="DY328" s="41"/>
      <c r="ED328" s="41"/>
      <c r="EE328" s="43"/>
      <c r="EF328" s="43"/>
      <c r="EG328" s="43"/>
      <c r="EH328" s="44"/>
      <c r="EI328" s="41"/>
      <c r="EJ328" s="45"/>
      <c r="EK328" s="45"/>
      <c r="EL328" s="45"/>
      <c r="EM328" s="45"/>
      <c r="EN328" s="41"/>
      <c r="EO328" s="46"/>
      <c r="EP328" s="46"/>
      <c r="EQ328" s="46"/>
      <c r="ER328" s="19"/>
      <c r="ES328" s="41"/>
      <c r="ET328" s="18"/>
      <c r="EU328" s="47"/>
      <c r="EV328" s="41"/>
      <c r="EZ328" s="41"/>
      <c r="FA328" s="41"/>
      <c r="FB328" s="41"/>
      <c r="FG328" s="41"/>
      <c r="FL328" s="41"/>
      <c r="FM328" s="43"/>
      <c r="FN328" s="43"/>
      <c r="FO328" s="43"/>
      <c r="FP328" s="44"/>
      <c r="FQ328" s="41"/>
      <c r="FR328" s="45"/>
      <c r="FS328" s="45"/>
      <c r="FT328" s="45"/>
      <c r="FU328" s="45"/>
      <c r="FV328" s="41"/>
      <c r="FW328" s="46"/>
      <c r="FX328" s="46"/>
      <c r="FY328" s="46"/>
      <c r="FZ328" s="19"/>
      <c r="GA328" s="41"/>
      <c r="GB328" s="18"/>
      <c r="GC328" s="47"/>
      <c r="GD328" s="41"/>
      <c r="GH328" s="41"/>
      <c r="GI328" s="41"/>
      <c r="GJ328" s="41"/>
      <c r="GO328" s="41"/>
      <c r="GT328" s="41"/>
      <c r="GU328" s="43"/>
      <c r="GV328" s="43"/>
      <c r="GW328" s="43"/>
      <c r="GX328" s="44"/>
      <c r="GY328" s="41"/>
      <c r="GZ328" s="45"/>
      <c r="HA328" s="45"/>
      <c r="HB328" s="45"/>
      <c r="HC328" s="45"/>
      <c r="HD328" s="41"/>
      <c r="HE328" s="46"/>
      <c r="HF328" s="46"/>
      <c r="HG328" s="46"/>
      <c r="HH328" s="19"/>
      <c r="HI328" s="41"/>
      <c r="HJ328" s="18"/>
      <c r="HK328" s="47"/>
      <c r="HL328" s="41"/>
      <c r="HP328" s="41"/>
      <c r="HQ328" s="41"/>
      <c r="HR328" s="41"/>
      <c r="HW328" s="41"/>
      <c r="IB328" s="41"/>
      <c r="IC328" s="43"/>
      <c r="ID328" s="43"/>
      <c r="IE328" s="43"/>
      <c r="IF328" s="44"/>
      <c r="IG328" s="41"/>
      <c r="IH328" s="45"/>
      <c r="II328" s="45"/>
      <c r="IJ328" s="45"/>
      <c r="IK328" s="45"/>
      <c r="IL328" s="41"/>
      <c r="IM328" s="46"/>
      <c r="IN328" s="46"/>
      <c r="IO328" s="46"/>
      <c r="IP328" s="19"/>
      <c r="IQ328" s="41"/>
      <c r="IR328" s="18"/>
      <c r="IS328" s="47"/>
      <c r="IT328" s="41"/>
    </row>
    <row r="329" spans="1:254" s="42" customFormat="1" ht="12.75">
      <c r="A329" s="20" t="s">
        <v>935</v>
      </c>
      <c r="B329" s="20"/>
      <c r="C329" s="21"/>
      <c r="D329" s="22">
        <f>IF(MOD(SUM($M329+$T329+$AA329+$AH329+$AO329+$AV329),1)&gt;=0.6,INT(SUM($M329+$T329+$AA329+$AH329+$AO329+$AV329))+1+MOD(SUM($M329+$T329+$AA329+$AH329+$AO329+$AV329),1)-0.6,SUM($M329+$T329+$AA329+$AH329+$AO329+$AV329))</f>
        <v>456.29999999999995</v>
      </c>
      <c r="E329" s="23">
        <f>$N329+$U329+$AB329+$AI329+$AP329+$AW329</f>
        <v>77</v>
      </c>
      <c r="F329" s="24">
        <f>$O329+$V329+$AC329+$AJ329+$AQ329+$AX329</f>
        <v>1643</v>
      </c>
      <c r="G329" s="23">
        <f>$P329+$W329+$AD329+$AK329+$AR329+$AY329</f>
        <v>91</v>
      </c>
      <c r="H329" s="23">
        <f>$Q329+X329+AE329+AL329+AS329+AZ329</f>
        <v>1</v>
      </c>
      <c r="I329" s="25" t="s">
        <v>936</v>
      </c>
      <c r="J329" s="22">
        <f>IF(G329&lt;&gt;0,F329/G329,"")</f>
        <v>18.054945054945055</v>
      </c>
      <c r="K329" s="22">
        <f>IF(D329&lt;&gt;0,F329/D329,"")</f>
        <v>3.600701293008986</v>
      </c>
      <c r="L329" s="22">
        <f>IF(G329&lt;&gt;0,(INT(D329)*6+(10*(D329-INT(D329))))/G329,"")</f>
        <v>30.098901098901095</v>
      </c>
      <c r="M329" s="26">
        <v>224.4</v>
      </c>
      <c r="N329" s="26">
        <v>29</v>
      </c>
      <c r="O329" s="26">
        <v>921</v>
      </c>
      <c r="P329" s="26">
        <v>35</v>
      </c>
      <c r="Q329" s="26"/>
      <c r="R329" s="27" t="s">
        <v>937</v>
      </c>
      <c r="S329" s="28">
        <f>IF(P329&lt;&gt;0,O329/P329,"")</f>
        <v>26.314285714285713</v>
      </c>
      <c r="T329" s="29">
        <v>83.5</v>
      </c>
      <c r="U329" s="29">
        <v>15</v>
      </c>
      <c r="V329" s="29">
        <v>274</v>
      </c>
      <c r="W329" s="29">
        <v>22</v>
      </c>
      <c r="X329" s="29">
        <v>1</v>
      </c>
      <c r="Y329" s="30" t="s">
        <v>936</v>
      </c>
      <c r="Z329" s="31">
        <f>IF(W329&lt;&gt;0,V329/W329,"")</f>
        <v>12.454545454545455</v>
      </c>
      <c r="AA329" s="32">
        <f>121.4+6</f>
        <v>127.4</v>
      </c>
      <c r="AB329" s="32">
        <f>27+1</f>
        <v>28</v>
      </c>
      <c r="AC329" s="32">
        <v>401</v>
      </c>
      <c r="AD329" s="33">
        <f>27+1</f>
        <v>28</v>
      </c>
      <c r="AE329" s="33"/>
      <c r="AF329" s="33" t="s">
        <v>938</v>
      </c>
      <c r="AG329" s="28">
        <f>IF(AD329&lt;&gt;0,AC329/AD329,"")</f>
        <v>14.321428571428571</v>
      </c>
      <c r="AH329" s="34">
        <v>21</v>
      </c>
      <c r="AI329" s="34">
        <v>5</v>
      </c>
      <c r="AJ329" s="34">
        <v>47</v>
      </c>
      <c r="AK329" s="34">
        <v>6</v>
      </c>
      <c r="AL329" s="34"/>
      <c r="AM329" s="34" t="s">
        <v>939</v>
      </c>
      <c r="AN329" s="35">
        <f>IF(AK329&lt;&gt;0,AJ329/AK329,"")</f>
        <v>7.833333333333333</v>
      </c>
      <c r="AO329" s="36"/>
      <c r="AP329" s="36"/>
      <c r="AQ329" s="36"/>
      <c r="AR329" s="36"/>
      <c r="AS329" s="36"/>
      <c r="AT329" s="36"/>
      <c r="AU329" s="37">
        <f>IF(AR329&lt;&gt;0,AQ329/AR329,"")</f>
      </c>
      <c r="AV329" s="38"/>
      <c r="AW329" s="38"/>
      <c r="AX329" s="39"/>
      <c r="AY329" s="40"/>
      <c r="AZ329" s="40"/>
      <c r="BA329" s="40"/>
      <c r="BB329" s="39">
        <f>IF(AY329&lt;&gt;0,AX329/AY329,"")</f>
      </c>
      <c r="BC329" s="41"/>
      <c r="BD329" s="41"/>
      <c r="BI329" s="41"/>
      <c r="BN329" s="41"/>
      <c r="BO329" s="43"/>
      <c r="BP329" s="43"/>
      <c r="BQ329" s="43"/>
      <c r="BR329" s="44"/>
      <c r="BS329" s="41"/>
      <c r="BT329" s="45"/>
      <c r="BU329" s="45"/>
      <c r="BV329" s="45"/>
      <c r="BW329" s="45"/>
      <c r="BX329" s="41"/>
      <c r="BY329" s="46"/>
      <c r="BZ329" s="46"/>
      <c r="CA329" s="46"/>
      <c r="CB329" s="19"/>
      <c r="CC329" s="41"/>
      <c r="CD329" s="18"/>
      <c r="CE329" s="47"/>
      <c r="CF329" s="41"/>
      <c r="CJ329" s="41"/>
      <c r="CK329" s="41"/>
      <c r="CL329" s="41"/>
      <c r="CQ329" s="41"/>
      <c r="CV329" s="41"/>
      <c r="CW329" s="43"/>
      <c r="CX329" s="43"/>
      <c r="CY329" s="43"/>
      <c r="CZ329" s="44"/>
      <c r="DA329" s="41"/>
      <c r="DB329" s="45"/>
      <c r="DC329" s="45"/>
      <c r="DD329" s="45"/>
      <c r="DE329" s="45"/>
      <c r="DF329" s="41"/>
      <c r="DG329" s="46"/>
      <c r="DH329" s="46"/>
      <c r="DI329" s="46"/>
      <c r="DJ329" s="19"/>
      <c r="DK329" s="41"/>
      <c r="DL329" s="18"/>
      <c r="DM329" s="47"/>
      <c r="DN329" s="41"/>
      <c r="DR329" s="41"/>
      <c r="DS329" s="41"/>
      <c r="DT329" s="41"/>
      <c r="DY329" s="41"/>
      <c r="ED329" s="41"/>
      <c r="EE329" s="43"/>
      <c r="EF329" s="43"/>
      <c r="EG329" s="43"/>
      <c r="EH329" s="44"/>
      <c r="EI329" s="41"/>
      <c r="EJ329" s="45"/>
      <c r="EK329" s="45"/>
      <c r="EL329" s="45"/>
      <c r="EM329" s="45"/>
      <c r="EN329" s="41"/>
      <c r="EO329" s="46"/>
      <c r="EP329" s="46"/>
      <c r="EQ329" s="46"/>
      <c r="ER329" s="19"/>
      <c r="ES329" s="41"/>
      <c r="ET329" s="18"/>
      <c r="EU329" s="47"/>
      <c r="EV329" s="41"/>
      <c r="EZ329" s="41"/>
      <c r="FA329" s="41"/>
      <c r="FB329" s="41"/>
      <c r="FG329" s="41"/>
      <c r="FL329" s="41"/>
      <c r="FM329" s="43"/>
      <c r="FN329" s="43"/>
      <c r="FO329" s="43"/>
      <c r="FP329" s="44"/>
      <c r="FQ329" s="41"/>
      <c r="FR329" s="45"/>
      <c r="FS329" s="45"/>
      <c r="FT329" s="45"/>
      <c r="FU329" s="45"/>
      <c r="FV329" s="41"/>
      <c r="FW329" s="46"/>
      <c r="FX329" s="46"/>
      <c r="FY329" s="46"/>
      <c r="FZ329" s="19"/>
      <c r="GA329" s="41"/>
      <c r="GB329" s="18"/>
      <c r="GC329" s="47"/>
      <c r="GD329" s="41"/>
      <c r="GH329" s="41"/>
      <c r="GI329" s="41"/>
      <c r="GJ329" s="41"/>
      <c r="GO329" s="41"/>
      <c r="GT329" s="41"/>
      <c r="GU329" s="43"/>
      <c r="GV329" s="43"/>
      <c r="GW329" s="43"/>
      <c r="GX329" s="44"/>
      <c r="GY329" s="41"/>
      <c r="GZ329" s="45"/>
      <c r="HA329" s="45"/>
      <c r="HB329" s="45"/>
      <c r="HC329" s="45"/>
      <c r="HD329" s="41"/>
      <c r="HE329" s="46"/>
      <c r="HF329" s="46"/>
      <c r="HG329" s="46"/>
      <c r="HH329" s="19"/>
      <c r="HI329" s="41"/>
      <c r="HJ329" s="18"/>
      <c r="HK329" s="47"/>
      <c r="HL329" s="41"/>
      <c r="HP329" s="41"/>
      <c r="HQ329" s="41"/>
      <c r="HR329" s="41"/>
      <c r="HW329" s="41"/>
      <c r="IB329" s="41"/>
      <c r="IC329" s="43"/>
      <c r="ID329" s="43"/>
      <c r="IE329" s="43"/>
      <c r="IF329" s="44"/>
      <c r="IG329" s="41"/>
      <c r="IH329" s="45"/>
      <c r="II329" s="45"/>
      <c r="IJ329" s="45"/>
      <c r="IK329" s="45"/>
      <c r="IL329" s="41"/>
      <c r="IM329" s="46"/>
      <c r="IN329" s="46"/>
      <c r="IO329" s="46"/>
      <c r="IP329" s="19"/>
      <c r="IQ329" s="41"/>
      <c r="IR329" s="18"/>
      <c r="IS329" s="47"/>
      <c r="IT329" s="41"/>
    </row>
    <row r="330" spans="1:254" s="42" customFormat="1" ht="12.75">
      <c r="A330" s="20" t="s">
        <v>940</v>
      </c>
      <c r="B330" s="20"/>
      <c r="C330" s="21"/>
      <c r="D330" s="22">
        <f>IF(MOD(SUM($M330+$T330+$AA330+$AH330+$AO330+$AV330),1)&gt;=0.6,INT(SUM($M330+$T330+$AA330+$AH330+$AO330+$AV330))+1+MOD(SUM($M330+$T330+$AA330+$AH330+$AO330+$AV330),1)-0.6,SUM($M330+$T330+$AA330+$AH330+$AO330+$AV330))</f>
        <v>105.1</v>
      </c>
      <c r="E330" s="23">
        <f>$N330+$U330+$AB330+$AI330+$AP330+$AW330</f>
        <v>8</v>
      </c>
      <c r="F330" s="24">
        <f>$O330+$V330+$AC330+$AJ330+$AQ330+$AX330</f>
        <v>504</v>
      </c>
      <c r="G330" s="23">
        <f>$P330+$W330+$AD330+$AK330+$AR330+$AY330</f>
        <v>11</v>
      </c>
      <c r="H330" s="23">
        <f>$Q330+X330+AE330+AL330+AS330+AZ330</f>
        <v>1</v>
      </c>
      <c r="I330" s="25" t="s">
        <v>941</v>
      </c>
      <c r="J330" s="22">
        <f>IF(G330&lt;&gt;0,F330/G330,"")</f>
        <v>45.81818181818182</v>
      </c>
      <c r="K330" s="22">
        <f>IF(D330&lt;&gt;0,F330/D330,"")</f>
        <v>4.795432921027593</v>
      </c>
      <c r="L330" s="22">
        <f>IF(G330&lt;&gt;0,(INT(D330)*6+(10*(D330-INT(D330))))/G330,"")</f>
        <v>57.36363636363637</v>
      </c>
      <c r="M330" s="26"/>
      <c r="N330" s="26"/>
      <c r="O330" s="26"/>
      <c r="P330" s="26"/>
      <c r="Q330" s="26"/>
      <c r="R330" s="26"/>
      <c r="S330" s="28">
        <f>IF(P330&lt;&gt;0,O330/P330,"")</f>
      </c>
      <c r="T330" s="29">
        <v>16</v>
      </c>
      <c r="U330" s="29">
        <v>0</v>
      </c>
      <c r="V330" s="29">
        <v>91</v>
      </c>
      <c r="W330" s="29">
        <v>0</v>
      </c>
      <c r="X330" s="29"/>
      <c r="Y330" s="30" t="s">
        <v>942</v>
      </c>
      <c r="Z330" s="31">
        <f>IF(W330&lt;&gt;0,V330/W330,"")</f>
      </c>
      <c r="AA330" s="32">
        <v>57</v>
      </c>
      <c r="AB330" s="32">
        <v>6</v>
      </c>
      <c r="AC330" s="32">
        <v>246</v>
      </c>
      <c r="AD330" s="33">
        <v>7</v>
      </c>
      <c r="AE330" s="33">
        <v>1</v>
      </c>
      <c r="AF330" s="33" t="s">
        <v>941</v>
      </c>
      <c r="AG330" s="28">
        <f>IF(AD330&lt;&gt;0,AC330/AD330,"")</f>
        <v>35.142857142857146</v>
      </c>
      <c r="AH330" s="34">
        <v>17.1</v>
      </c>
      <c r="AI330" s="34">
        <v>2</v>
      </c>
      <c r="AJ330" s="34">
        <v>91</v>
      </c>
      <c r="AK330" s="34">
        <v>3</v>
      </c>
      <c r="AL330" s="34"/>
      <c r="AM330" s="34" t="s">
        <v>943</v>
      </c>
      <c r="AN330" s="35">
        <f>IF(AK330&lt;&gt;0,AJ330/AK330,"")</f>
        <v>30.333333333333332</v>
      </c>
      <c r="AO330" s="36">
        <v>15</v>
      </c>
      <c r="AP330" s="36">
        <v>0</v>
      </c>
      <c r="AQ330" s="36">
        <v>76</v>
      </c>
      <c r="AR330" s="36">
        <v>1</v>
      </c>
      <c r="AS330" s="36"/>
      <c r="AT330" s="48" t="s">
        <v>855</v>
      </c>
      <c r="AU330" s="37">
        <f>IF(AR330&lt;&gt;0,AQ330/AR330,"")</f>
        <v>76</v>
      </c>
      <c r="AV330" s="38"/>
      <c r="AW330" s="38"/>
      <c r="AX330" s="39"/>
      <c r="AY330" s="40"/>
      <c r="AZ330" s="40"/>
      <c r="BA330" s="40"/>
      <c r="BB330" s="39">
        <f>IF(AY330&lt;&gt;0,AX330/AY330,"")</f>
      </c>
      <c r="BC330" s="41"/>
      <c r="BD330" s="41"/>
      <c r="BI330" s="41"/>
      <c r="BN330" s="41"/>
      <c r="BO330" s="43"/>
      <c r="BP330" s="43"/>
      <c r="BQ330" s="43"/>
      <c r="BR330" s="44"/>
      <c r="BS330" s="41"/>
      <c r="BT330" s="45"/>
      <c r="BU330" s="45"/>
      <c r="BV330" s="45"/>
      <c r="BW330" s="45"/>
      <c r="BX330" s="41"/>
      <c r="BY330" s="46"/>
      <c r="BZ330" s="46"/>
      <c r="CA330" s="46"/>
      <c r="CB330" s="19"/>
      <c r="CC330" s="41"/>
      <c r="CD330" s="18"/>
      <c r="CE330" s="47"/>
      <c r="CF330" s="41"/>
      <c r="CJ330" s="41"/>
      <c r="CK330" s="41"/>
      <c r="CL330" s="41"/>
      <c r="CQ330" s="41"/>
      <c r="CV330" s="41"/>
      <c r="CW330" s="43"/>
      <c r="CX330" s="43"/>
      <c r="CY330" s="43"/>
      <c r="CZ330" s="44"/>
      <c r="DA330" s="41"/>
      <c r="DB330" s="45"/>
      <c r="DC330" s="45"/>
      <c r="DD330" s="45"/>
      <c r="DE330" s="45"/>
      <c r="DF330" s="41"/>
      <c r="DG330" s="46"/>
      <c r="DH330" s="46"/>
      <c r="DI330" s="46"/>
      <c r="DJ330" s="19"/>
      <c r="DK330" s="41"/>
      <c r="DL330" s="18"/>
      <c r="DM330" s="47"/>
      <c r="DN330" s="41"/>
      <c r="DR330" s="41"/>
      <c r="DS330" s="41"/>
      <c r="DT330" s="41"/>
      <c r="DY330" s="41"/>
      <c r="ED330" s="41"/>
      <c r="EE330" s="43"/>
      <c r="EF330" s="43"/>
      <c r="EG330" s="43"/>
      <c r="EH330" s="44"/>
      <c r="EI330" s="41"/>
      <c r="EJ330" s="45"/>
      <c r="EK330" s="45"/>
      <c r="EL330" s="45"/>
      <c r="EM330" s="45"/>
      <c r="EN330" s="41"/>
      <c r="EO330" s="46"/>
      <c r="EP330" s="46"/>
      <c r="EQ330" s="46"/>
      <c r="ER330" s="19"/>
      <c r="ES330" s="41"/>
      <c r="ET330" s="18"/>
      <c r="EU330" s="47"/>
      <c r="EV330" s="41"/>
      <c r="EZ330" s="41"/>
      <c r="FA330" s="41"/>
      <c r="FB330" s="41"/>
      <c r="FG330" s="41"/>
      <c r="FL330" s="41"/>
      <c r="FM330" s="43"/>
      <c r="FN330" s="43"/>
      <c r="FO330" s="43"/>
      <c r="FP330" s="44"/>
      <c r="FQ330" s="41"/>
      <c r="FR330" s="45"/>
      <c r="FS330" s="45"/>
      <c r="FT330" s="45"/>
      <c r="FU330" s="45"/>
      <c r="FV330" s="41"/>
      <c r="FW330" s="46"/>
      <c r="FX330" s="46"/>
      <c r="FY330" s="46"/>
      <c r="FZ330" s="19"/>
      <c r="GA330" s="41"/>
      <c r="GB330" s="18"/>
      <c r="GC330" s="47"/>
      <c r="GD330" s="41"/>
      <c r="GH330" s="41"/>
      <c r="GI330" s="41"/>
      <c r="GJ330" s="41"/>
      <c r="GO330" s="41"/>
      <c r="GT330" s="41"/>
      <c r="GU330" s="43"/>
      <c r="GV330" s="43"/>
      <c r="GW330" s="43"/>
      <c r="GX330" s="44"/>
      <c r="GY330" s="41"/>
      <c r="GZ330" s="45"/>
      <c r="HA330" s="45"/>
      <c r="HB330" s="45"/>
      <c r="HC330" s="45"/>
      <c r="HD330" s="41"/>
      <c r="HE330" s="46"/>
      <c r="HF330" s="46"/>
      <c r="HG330" s="46"/>
      <c r="HH330" s="19"/>
      <c r="HI330" s="41"/>
      <c r="HJ330" s="18"/>
      <c r="HK330" s="47"/>
      <c r="HL330" s="41"/>
      <c r="HP330" s="41"/>
      <c r="HQ330" s="41"/>
      <c r="HR330" s="41"/>
      <c r="HW330" s="41"/>
      <c r="IB330" s="41"/>
      <c r="IC330" s="43"/>
      <c r="ID330" s="43"/>
      <c r="IE330" s="43"/>
      <c r="IF330" s="44"/>
      <c r="IG330" s="41"/>
      <c r="IH330" s="45"/>
      <c r="II330" s="45"/>
      <c r="IJ330" s="45"/>
      <c r="IK330" s="45"/>
      <c r="IL330" s="41"/>
      <c r="IM330" s="46"/>
      <c r="IN330" s="46"/>
      <c r="IO330" s="46"/>
      <c r="IP330" s="19"/>
      <c r="IQ330" s="41"/>
      <c r="IR330" s="18"/>
      <c r="IS330" s="47"/>
      <c r="IT330" s="41"/>
    </row>
    <row r="331" spans="1:254" s="42" customFormat="1" ht="12.75">
      <c r="A331" s="20" t="s">
        <v>944</v>
      </c>
      <c r="B331" s="20"/>
      <c r="C331" s="21"/>
      <c r="D331" s="22">
        <f>IF(MOD(SUM($M331+$T331+$AA331+$AH331+$AO331+$AV331),1)&gt;=0.6,INT(SUM($M331+$T331+$AA331+$AH331+$AO331+$AV331))+1+MOD(SUM($M331+$T331+$AA331+$AH331+$AO331+$AV331),1)-0.6,SUM($M331+$T331+$AA331+$AH331+$AO331+$AV331))</f>
        <v>2.4</v>
      </c>
      <c r="E331" s="23">
        <f>$N331+$U331+$AB331+$AI331+$AP331+$AW331</f>
        <v>0</v>
      </c>
      <c r="F331" s="24">
        <f>$O331+$V331+$AC331+$AJ331+$AQ331+$AX331</f>
        <v>11</v>
      </c>
      <c r="G331" s="23">
        <f>$P331+$W331+$AD331+$AK331+$AR331+$AY331</f>
        <v>2</v>
      </c>
      <c r="H331" s="23">
        <f>$Q331+X331+AE331+AL331+AS331+AZ331</f>
        <v>0</v>
      </c>
      <c r="I331" s="25" t="s">
        <v>945</v>
      </c>
      <c r="J331" s="22">
        <f>IF(G331&lt;&gt;0,F331/G331,"")</f>
        <v>5.5</v>
      </c>
      <c r="K331" s="22">
        <f>IF(D331&lt;&gt;0,F331/D331,"")</f>
        <v>4.583333333333334</v>
      </c>
      <c r="L331" s="22">
        <f>IF(G331&lt;&gt;0,(INT(D331)*6+(10*(D331-INT(D331))))/G331,"")</f>
        <v>8</v>
      </c>
      <c r="M331" s="26"/>
      <c r="N331" s="26"/>
      <c r="O331" s="26"/>
      <c r="P331" s="26"/>
      <c r="Q331" s="26"/>
      <c r="R331" s="26"/>
      <c r="S331" s="28">
        <f>IF(P331&lt;&gt;0,O331/P331,"")</f>
      </c>
      <c r="T331" s="29"/>
      <c r="U331" s="29"/>
      <c r="V331" s="29"/>
      <c r="W331" s="29"/>
      <c r="X331" s="29"/>
      <c r="Y331" s="30"/>
      <c r="Z331" s="31">
        <f>IF(W331&lt;&gt;0,V331/W331,"")</f>
      </c>
      <c r="AA331" s="32"/>
      <c r="AB331" s="32"/>
      <c r="AC331" s="32"/>
      <c r="AD331" s="33"/>
      <c r="AE331" s="33"/>
      <c r="AF331" s="33"/>
      <c r="AG331" s="28">
        <f>IF(AD331&lt;&gt;0,AC331/AD331,"")</f>
      </c>
      <c r="AH331" s="34">
        <v>2.4</v>
      </c>
      <c r="AI331" s="34">
        <v>0</v>
      </c>
      <c r="AJ331" s="34">
        <v>11</v>
      </c>
      <c r="AK331" s="34">
        <v>2</v>
      </c>
      <c r="AL331" s="34"/>
      <c r="AM331" s="34" t="s">
        <v>945</v>
      </c>
      <c r="AN331" s="35">
        <f>IF(AK331&lt;&gt;0,AJ331/AK331,"")</f>
        <v>5.5</v>
      </c>
      <c r="AO331" s="36"/>
      <c r="AP331" s="36"/>
      <c r="AQ331" s="36"/>
      <c r="AR331" s="36"/>
      <c r="AS331" s="36"/>
      <c r="AT331" s="36"/>
      <c r="AU331" s="37">
        <f>IF(AR331&lt;&gt;0,AQ331/AR331,"")</f>
      </c>
      <c r="AV331" s="38"/>
      <c r="AW331" s="38"/>
      <c r="AX331" s="39"/>
      <c r="AY331" s="40"/>
      <c r="AZ331" s="40"/>
      <c r="BA331" s="40"/>
      <c r="BB331" s="39">
        <f>IF(AY331&lt;&gt;0,AX331/AY331,"")</f>
      </c>
      <c r="BC331" s="41"/>
      <c r="BD331" s="41"/>
      <c r="BI331" s="41"/>
      <c r="BN331" s="41"/>
      <c r="BO331" s="43"/>
      <c r="BP331" s="43"/>
      <c r="BQ331" s="43"/>
      <c r="BR331" s="44"/>
      <c r="BS331" s="41"/>
      <c r="BT331" s="45"/>
      <c r="BU331" s="45"/>
      <c r="BV331" s="45"/>
      <c r="BW331" s="45"/>
      <c r="BX331" s="41"/>
      <c r="BY331" s="46"/>
      <c r="BZ331" s="46"/>
      <c r="CA331" s="46"/>
      <c r="CB331" s="19"/>
      <c r="CC331" s="41"/>
      <c r="CD331" s="18"/>
      <c r="CE331" s="47"/>
      <c r="CF331" s="41"/>
      <c r="CJ331" s="41"/>
      <c r="CK331" s="41"/>
      <c r="CL331" s="41"/>
      <c r="CQ331" s="41"/>
      <c r="CV331" s="41"/>
      <c r="CW331" s="43"/>
      <c r="CX331" s="43"/>
      <c r="CY331" s="43"/>
      <c r="CZ331" s="44"/>
      <c r="DA331" s="41"/>
      <c r="DB331" s="45"/>
      <c r="DC331" s="45"/>
      <c r="DD331" s="45"/>
      <c r="DE331" s="45"/>
      <c r="DF331" s="41"/>
      <c r="DG331" s="46"/>
      <c r="DH331" s="46"/>
      <c r="DI331" s="46"/>
      <c r="DJ331" s="19"/>
      <c r="DK331" s="41"/>
      <c r="DL331" s="18"/>
      <c r="DM331" s="47"/>
      <c r="DN331" s="41"/>
      <c r="DR331" s="41"/>
      <c r="DS331" s="41"/>
      <c r="DT331" s="41"/>
      <c r="DY331" s="41"/>
      <c r="ED331" s="41"/>
      <c r="EE331" s="43"/>
      <c r="EF331" s="43"/>
      <c r="EG331" s="43"/>
      <c r="EH331" s="44"/>
      <c r="EI331" s="41"/>
      <c r="EJ331" s="45"/>
      <c r="EK331" s="45"/>
      <c r="EL331" s="45"/>
      <c r="EM331" s="45"/>
      <c r="EN331" s="41"/>
      <c r="EO331" s="46"/>
      <c r="EP331" s="46"/>
      <c r="EQ331" s="46"/>
      <c r="ER331" s="19"/>
      <c r="ES331" s="41"/>
      <c r="ET331" s="18"/>
      <c r="EU331" s="47"/>
      <c r="EV331" s="41"/>
      <c r="EZ331" s="41"/>
      <c r="FA331" s="41"/>
      <c r="FB331" s="41"/>
      <c r="FG331" s="41"/>
      <c r="FL331" s="41"/>
      <c r="FM331" s="43"/>
      <c r="FN331" s="43"/>
      <c r="FO331" s="43"/>
      <c r="FP331" s="44"/>
      <c r="FQ331" s="41"/>
      <c r="FR331" s="45"/>
      <c r="FS331" s="45"/>
      <c r="FT331" s="45"/>
      <c r="FU331" s="45"/>
      <c r="FV331" s="41"/>
      <c r="FW331" s="46"/>
      <c r="FX331" s="46"/>
      <c r="FY331" s="46"/>
      <c r="FZ331" s="19"/>
      <c r="GA331" s="41"/>
      <c r="GB331" s="18"/>
      <c r="GC331" s="47"/>
      <c r="GD331" s="41"/>
      <c r="GH331" s="41"/>
      <c r="GI331" s="41"/>
      <c r="GJ331" s="41"/>
      <c r="GO331" s="41"/>
      <c r="GT331" s="41"/>
      <c r="GU331" s="43"/>
      <c r="GV331" s="43"/>
      <c r="GW331" s="43"/>
      <c r="GX331" s="44"/>
      <c r="GY331" s="41"/>
      <c r="GZ331" s="45"/>
      <c r="HA331" s="45"/>
      <c r="HB331" s="45"/>
      <c r="HC331" s="45"/>
      <c r="HD331" s="41"/>
      <c r="HE331" s="46"/>
      <c r="HF331" s="46"/>
      <c r="HG331" s="46"/>
      <c r="HH331" s="19"/>
      <c r="HI331" s="41"/>
      <c r="HJ331" s="18"/>
      <c r="HK331" s="47"/>
      <c r="HL331" s="41"/>
      <c r="HP331" s="41"/>
      <c r="HQ331" s="41"/>
      <c r="HR331" s="41"/>
      <c r="HW331" s="41"/>
      <c r="IB331" s="41"/>
      <c r="IC331" s="43"/>
      <c r="ID331" s="43"/>
      <c r="IE331" s="43"/>
      <c r="IF331" s="44"/>
      <c r="IG331" s="41"/>
      <c r="IH331" s="45"/>
      <c r="II331" s="45"/>
      <c r="IJ331" s="45"/>
      <c r="IK331" s="45"/>
      <c r="IL331" s="41"/>
      <c r="IM331" s="46"/>
      <c r="IN331" s="46"/>
      <c r="IO331" s="46"/>
      <c r="IP331" s="19"/>
      <c r="IQ331" s="41"/>
      <c r="IR331" s="18"/>
      <c r="IS331" s="47"/>
      <c r="IT331" s="41"/>
    </row>
    <row r="332" spans="1:254" s="42" customFormat="1" ht="12.75">
      <c r="A332" s="20" t="s">
        <v>946</v>
      </c>
      <c r="B332" s="20"/>
      <c r="C332" s="21"/>
      <c r="D332" s="22">
        <f>IF(MOD(SUM($M332+$T332+$AA332+$AH332+$AO332+$AV332),1)&gt;=0.6,INT(SUM($M332+$T332+$AA332+$AH332+$AO332+$AV332))+1+MOD(SUM($M332+$T332+$AA332+$AH332+$AO332+$AV332),1)-0.6,SUM($M332+$T332+$AA332+$AH332+$AO332+$AV332))</f>
        <v>75.2</v>
      </c>
      <c r="E332" s="23">
        <f>$N332+$U332+$AB332+$AI332+$AP332+$AW332</f>
        <v>21</v>
      </c>
      <c r="F332" s="24">
        <f>$O332+$V332+$AC332+$AJ332+$AQ332+$AX332</f>
        <v>166</v>
      </c>
      <c r="G332" s="23">
        <f>$P332+$W332+$AD332+$AK332+$AR332+$AY332</f>
        <v>9</v>
      </c>
      <c r="H332" s="23">
        <f>$Q332+X332+AE332+AL332+AS332+AZ332</f>
        <v>0</v>
      </c>
      <c r="I332" s="25" t="s">
        <v>947</v>
      </c>
      <c r="J332" s="22">
        <f>IF(G332&lt;&gt;0,F332/G332,"")</f>
        <v>18.444444444444443</v>
      </c>
      <c r="K332" s="22">
        <f>IF(D332&lt;&gt;0,F332/D332,"")</f>
        <v>2.207446808510638</v>
      </c>
      <c r="L332" s="22">
        <f>IF(G332&lt;&gt;0,(INT(D332)*6+(10*(D332-INT(D332))))/G332,"")</f>
        <v>50.22222222222222</v>
      </c>
      <c r="M332" s="26">
        <v>75.2</v>
      </c>
      <c r="N332" s="26">
        <v>21</v>
      </c>
      <c r="O332" s="26">
        <v>166</v>
      </c>
      <c r="P332" s="26">
        <v>9</v>
      </c>
      <c r="Q332" s="26"/>
      <c r="R332" s="27" t="s">
        <v>947</v>
      </c>
      <c r="S332" s="28">
        <f>IF(P332&lt;&gt;0,O332/P332,"")</f>
        <v>18.444444444444443</v>
      </c>
      <c r="T332" s="29"/>
      <c r="U332" s="29"/>
      <c r="V332" s="29"/>
      <c r="W332" s="29"/>
      <c r="X332" s="29"/>
      <c r="Y332" s="30"/>
      <c r="Z332" s="31">
        <f>IF(W332&lt;&gt;0,V332/W332,"")</f>
      </c>
      <c r="AA332" s="32"/>
      <c r="AB332" s="32"/>
      <c r="AC332" s="32"/>
      <c r="AD332" s="33"/>
      <c r="AE332" s="33"/>
      <c r="AF332" s="33"/>
      <c r="AG332" s="28">
        <f>IF(AD332&lt;&gt;0,AC332/AD332,"")</f>
      </c>
      <c r="AH332" s="34"/>
      <c r="AI332" s="34"/>
      <c r="AJ332" s="34"/>
      <c r="AK332" s="34"/>
      <c r="AL332" s="34"/>
      <c r="AM332" s="34"/>
      <c r="AN332" s="35">
        <f>IF(AK332&lt;&gt;0,AJ332/AK332,"")</f>
      </c>
      <c r="AO332" s="36"/>
      <c r="AP332" s="36"/>
      <c r="AQ332" s="36"/>
      <c r="AR332" s="36"/>
      <c r="AS332" s="36"/>
      <c r="AT332" s="36"/>
      <c r="AU332" s="37">
        <f>IF(AR332&lt;&gt;0,AQ332/AR332,"")</f>
      </c>
      <c r="AV332" s="38"/>
      <c r="AW332" s="38"/>
      <c r="AX332" s="39"/>
      <c r="AY332" s="40"/>
      <c r="AZ332" s="40"/>
      <c r="BA332" s="40"/>
      <c r="BB332" s="39">
        <f>IF(AY332&lt;&gt;0,AX332/AY332,"")</f>
      </c>
      <c r="BC332" s="41"/>
      <c r="BD332" s="41"/>
      <c r="BI332" s="41"/>
      <c r="BN332" s="41"/>
      <c r="BO332" s="43"/>
      <c r="BP332" s="43"/>
      <c r="BQ332" s="43"/>
      <c r="BR332" s="44"/>
      <c r="BS332" s="41"/>
      <c r="BT332" s="45"/>
      <c r="BU332" s="45"/>
      <c r="BV332" s="45"/>
      <c r="BW332" s="45"/>
      <c r="BX332" s="41"/>
      <c r="BY332" s="46"/>
      <c r="BZ332" s="46"/>
      <c r="CA332" s="46"/>
      <c r="CB332" s="19"/>
      <c r="CC332" s="41"/>
      <c r="CD332" s="18"/>
      <c r="CE332" s="47"/>
      <c r="CF332" s="41"/>
      <c r="CJ332" s="41"/>
      <c r="CK332" s="41"/>
      <c r="CL332" s="41"/>
      <c r="CQ332" s="41"/>
      <c r="CV332" s="41"/>
      <c r="CW332" s="43"/>
      <c r="CX332" s="43"/>
      <c r="CY332" s="43"/>
      <c r="CZ332" s="44"/>
      <c r="DA332" s="41"/>
      <c r="DB332" s="45"/>
      <c r="DC332" s="45"/>
      <c r="DD332" s="45"/>
      <c r="DE332" s="45"/>
      <c r="DF332" s="41"/>
      <c r="DG332" s="46"/>
      <c r="DH332" s="46"/>
      <c r="DI332" s="46"/>
      <c r="DJ332" s="19"/>
      <c r="DK332" s="41"/>
      <c r="DL332" s="18"/>
      <c r="DM332" s="47"/>
      <c r="DN332" s="41"/>
      <c r="DR332" s="41"/>
      <c r="DS332" s="41"/>
      <c r="DT332" s="41"/>
      <c r="DY332" s="41"/>
      <c r="ED332" s="41"/>
      <c r="EE332" s="43"/>
      <c r="EF332" s="43"/>
      <c r="EG332" s="43"/>
      <c r="EH332" s="44"/>
      <c r="EI332" s="41"/>
      <c r="EJ332" s="45"/>
      <c r="EK332" s="45"/>
      <c r="EL332" s="45"/>
      <c r="EM332" s="45"/>
      <c r="EN332" s="41"/>
      <c r="EO332" s="46"/>
      <c r="EP332" s="46"/>
      <c r="EQ332" s="46"/>
      <c r="ER332" s="19"/>
      <c r="ES332" s="41"/>
      <c r="ET332" s="18"/>
      <c r="EU332" s="47"/>
      <c r="EV332" s="41"/>
      <c r="EZ332" s="41"/>
      <c r="FA332" s="41"/>
      <c r="FB332" s="41"/>
      <c r="FG332" s="41"/>
      <c r="FL332" s="41"/>
      <c r="FM332" s="43"/>
      <c r="FN332" s="43"/>
      <c r="FO332" s="43"/>
      <c r="FP332" s="44"/>
      <c r="FQ332" s="41"/>
      <c r="FR332" s="45"/>
      <c r="FS332" s="45"/>
      <c r="FT332" s="45"/>
      <c r="FU332" s="45"/>
      <c r="FV332" s="41"/>
      <c r="FW332" s="46"/>
      <c r="FX332" s="46"/>
      <c r="FY332" s="46"/>
      <c r="FZ332" s="19"/>
      <c r="GA332" s="41"/>
      <c r="GB332" s="18"/>
      <c r="GC332" s="47"/>
      <c r="GD332" s="41"/>
      <c r="GH332" s="41"/>
      <c r="GI332" s="41"/>
      <c r="GJ332" s="41"/>
      <c r="GO332" s="41"/>
      <c r="GT332" s="41"/>
      <c r="GU332" s="43"/>
      <c r="GV332" s="43"/>
      <c r="GW332" s="43"/>
      <c r="GX332" s="44"/>
      <c r="GY332" s="41"/>
      <c r="GZ332" s="45"/>
      <c r="HA332" s="45"/>
      <c r="HB332" s="45"/>
      <c r="HC332" s="45"/>
      <c r="HD332" s="41"/>
      <c r="HE332" s="46"/>
      <c r="HF332" s="46"/>
      <c r="HG332" s="46"/>
      <c r="HH332" s="19"/>
      <c r="HI332" s="41"/>
      <c r="HJ332" s="18"/>
      <c r="HK332" s="47"/>
      <c r="HL332" s="41"/>
      <c r="HP332" s="41"/>
      <c r="HQ332" s="41"/>
      <c r="HR332" s="41"/>
      <c r="HW332" s="41"/>
      <c r="IB332" s="41"/>
      <c r="IC332" s="43"/>
      <c r="ID332" s="43"/>
      <c r="IE332" s="43"/>
      <c r="IF332" s="44"/>
      <c r="IG332" s="41"/>
      <c r="IH332" s="45"/>
      <c r="II332" s="45"/>
      <c r="IJ332" s="45"/>
      <c r="IK332" s="45"/>
      <c r="IL332" s="41"/>
      <c r="IM332" s="46"/>
      <c r="IN332" s="46"/>
      <c r="IO332" s="46"/>
      <c r="IP332" s="19"/>
      <c r="IQ332" s="41"/>
      <c r="IR332" s="18"/>
      <c r="IS332" s="47"/>
      <c r="IT332" s="41"/>
    </row>
    <row r="333" spans="1:254" s="42" customFormat="1" ht="12.75">
      <c r="A333" s="20" t="s">
        <v>948</v>
      </c>
      <c r="B333" s="20"/>
      <c r="C333" s="21"/>
      <c r="D333" s="22">
        <f>IF(MOD(SUM($M333+$T333+$AA333+$AH333+$AO333+$AV333),1)&gt;=0.6,INT(SUM($M333+$T333+$AA333+$AH333+$AO333+$AV333))+1+MOD(SUM($M333+$T333+$AA333+$AH333+$AO333+$AV333),1)-0.6,SUM($M333+$T333+$AA333+$AH333+$AO333+$AV333))</f>
        <v>1419.4</v>
      </c>
      <c r="E333" s="23">
        <f>$N333+$U333+$AB333+$AI333+$AP333+$AW333</f>
        <v>250</v>
      </c>
      <c r="F333" s="24">
        <f>$O333+$V333+$AC333+$AJ333+$AQ333+$AX333</f>
        <v>4098</v>
      </c>
      <c r="G333" s="23">
        <f>$P333+$W333+$AD333+$AK333+$AR333+$AY333</f>
        <v>307</v>
      </c>
      <c r="H333" s="23">
        <f>$Q333+X333+AE333+AL333+AS333+AZ333</f>
        <v>17</v>
      </c>
      <c r="I333" s="25" t="s">
        <v>949</v>
      </c>
      <c r="J333" s="22">
        <f>IF(G333&lt;&gt;0,F333/G333,"")</f>
        <v>13.348534201954397</v>
      </c>
      <c r="K333" s="22">
        <f>IF(D333&lt;&gt;0,F333/D333,"")</f>
        <v>2.8871354093278847</v>
      </c>
      <c r="L333" s="22">
        <f>IF(G333&lt;&gt;0,(INT(D333)*6+(10*(D333-INT(D333))))/G333,"")</f>
        <v>27.745928338762216</v>
      </c>
      <c r="M333" s="26">
        <v>1106.4</v>
      </c>
      <c r="N333" s="26">
        <v>202</v>
      </c>
      <c r="O333" s="26">
        <v>3148</v>
      </c>
      <c r="P333" s="26">
        <v>235</v>
      </c>
      <c r="Q333" s="26">
        <v>15</v>
      </c>
      <c r="R333" s="27" t="s">
        <v>949</v>
      </c>
      <c r="S333" s="28">
        <f>IF(P333&lt;&gt;0,O333/P333,"")</f>
        <v>13.395744680851063</v>
      </c>
      <c r="T333" s="29">
        <v>296</v>
      </c>
      <c r="U333" s="29">
        <v>44</v>
      </c>
      <c r="V333" s="29">
        <v>894</v>
      </c>
      <c r="W333" s="29">
        <v>70</v>
      </c>
      <c r="X333" s="29">
        <v>2</v>
      </c>
      <c r="Y333" s="30" t="s">
        <v>950</v>
      </c>
      <c r="Z333" s="31">
        <f>IF(W333&lt;&gt;0,V333/W333,"")</f>
        <v>12.771428571428572</v>
      </c>
      <c r="AA333" s="32">
        <v>17</v>
      </c>
      <c r="AB333" s="32">
        <v>4</v>
      </c>
      <c r="AC333" s="32">
        <v>56</v>
      </c>
      <c r="AD333" s="33">
        <v>2</v>
      </c>
      <c r="AE333" s="33"/>
      <c r="AF333" s="33" t="s">
        <v>951</v>
      </c>
      <c r="AG333" s="28">
        <f>IF(AD333&lt;&gt;0,AC333/AD333,"")</f>
        <v>28</v>
      </c>
      <c r="AH333" s="34"/>
      <c r="AI333" s="34"/>
      <c r="AJ333" s="34"/>
      <c r="AK333" s="34"/>
      <c r="AL333" s="34"/>
      <c r="AM333" s="34"/>
      <c r="AN333" s="35">
        <f>IF(AK333&lt;&gt;0,AJ333/AK333,"")</f>
      </c>
      <c r="AO333" s="36"/>
      <c r="AP333" s="36"/>
      <c r="AQ333" s="36"/>
      <c r="AR333" s="36"/>
      <c r="AS333" s="36"/>
      <c r="AT333" s="36"/>
      <c r="AU333" s="37">
        <f>IF(AR333&lt;&gt;0,AQ333/AR333,"")</f>
      </c>
      <c r="AV333" s="38"/>
      <c r="AW333" s="38"/>
      <c r="AX333" s="39"/>
      <c r="AY333" s="40"/>
      <c r="AZ333" s="40"/>
      <c r="BA333" s="40"/>
      <c r="BB333" s="39">
        <f>IF(AY333&lt;&gt;0,AX333/AY333,"")</f>
      </c>
      <c r="BC333" s="41"/>
      <c r="BD333" s="41"/>
      <c r="BI333" s="41"/>
      <c r="BN333" s="41"/>
      <c r="BO333" s="43"/>
      <c r="BP333" s="43"/>
      <c r="BQ333" s="43"/>
      <c r="BR333" s="44"/>
      <c r="BS333" s="41"/>
      <c r="BT333" s="45"/>
      <c r="BU333" s="45"/>
      <c r="BV333" s="45"/>
      <c r="BW333" s="45"/>
      <c r="BX333" s="41"/>
      <c r="BY333" s="46"/>
      <c r="BZ333" s="46"/>
      <c r="CA333" s="46"/>
      <c r="CB333" s="19"/>
      <c r="CC333" s="41"/>
      <c r="CD333" s="18"/>
      <c r="CE333" s="47"/>
      <c r="CF333" s="41"/>
      <c r="CJ333" s="41"/>
      <c r="CK333" s="41"/>
      <c r="CL333" s="41"/>
      <c r="CQ333" s="41"/>
      <c r="CV333" s="41"/>
      <c r="CW333" s="43"/>
      <c r="CX333" s="43"/>
      <c r="CY333" s="43"/>
      <c r="CZ333" s="44"/>
      <c r="DA333" s="41"/>
      <c r="DB333" s="45"/>
      <c r="DC333" s="45"/>
      <c r="DD333" s="45"/>
      <c r="DE333" s="45"/>
      <c r="DF333" s="41"/>
      <c r="DG333" s="46"/>
      <c r="DH333" s="46"/>
      <c r="DI333" s="46"/>
      <c r="DJ333" s="19"/>
      <c r="DK333" s="41"/>
      <c r="DL333" s="18"/>
      <c r="DM333" s="47"/>
      <c r="DN333" s="41"/>
      <c r="DR333" s="41"/>
      <c r="DS333" s="41"/>
      <c r="DT333" s="41"/>
      <c r="DY333" s="41"/>
      <c r="ED333" s="41"/>
      <c r="EE333" s="43"/>
      <c r="EF333" s="43"/>
      <c r="EG333" s="43"/>
      <c r="EH333" s="44"/>
      <c r="EI333" s="41"/>
      <c r="EJ333" s="45"/>
      <c r="EK333" s="45"/>
      <c r="EL333" s="45"/>
      <c r="EM333" s="45"/>
      <c r="EN333" s="41"/>
      <c r="EO333" s="46"/>
      <c r="EP333" s="46"/>
      <c r="EQ333" s="46"/>
      <c r="ER333" s="19"/>
      <c r="ES333" s="41"/>
      <c r="ET333" s="18"/>
      <c r="EU333" s="47"/>
      <c r="EV333" s="41"/>
      <c r="EZ333" s="41"/>
      <c r="FA333" s="41"/>
      <c r="FB333" s="41"/>
      <c r="FG333" s="41"/>
      <c r="FL333" s="41"/>
      <c r="FM333" s="43"/>
      <c r="FN333" s="43"/>
      <c r="FO333" s="43"/>
      <c r="FP333" s="44"/>
      <c r="FQ333" s="41"/>
      <c r="FR333" s="45"/>
      <c r="FS333" s="45"/>
      <c r="FT333" s="45"/>
      <c r="FU333" s="45"/>
      <c r="FV333" s="41"/>
      <c r="FW333" s="46"/>
      <c r="FX333" s="46"/>
      <c r="FY333" s="46"/>
      <c r="FZ333" s="19"/>
      <c r="GA333" s="41"/>
      <c r="GB333" s="18"/>
      <c r="GC333" s="47"/>
      <c r="GD333" s="41"/>
      <c r="GH333" s="41"/>
      <c r="GI333" s="41"/>
      <c r="GJ333" s="41"/>
      <c r="GO333" s="41"/>
      <c r="GT333" s="41"/>
      <c r="GU333" s="43"/>
      <c r="GV333" s="43"/>
      <c r="GW333" s="43"/>
      <c r="GX333" s="44"/>
      <c r="GY333" s="41"/>
      <c r="GZ333" s="45"/>
      <c r="HA333" s="45"/>
      <c r="HB333" s="45"/>
      <c r="HC333" s="45"/>
      <c r="HD333" s="41"/>
      <c r="HE333" s="46"/>
      <c r="HF333" s="46"/>
      <c r="HG333" s="46"/>
      <c r="HH333" s="19"/>
      <c r="HI333" s="41"/>
      <c r="HJ333" s="18"/>
      <c r="HK333" s="47"/>
      <c r="HL333" s="41"/>
      <c r="HP333" s="41"/>
      <c r="HQ333" s="41"/>
      <c r="HR333" s="41"/>
      <c r="HW333" s="41"/>
      <c r="IB333" s="41"/>
      <c r="IC333" s="43"/>
      <c r="ID333" s="43"/>
      <c r="IE333" s="43"/>
      <c r="IF333" s="44"/>
      <c r="IG333" s="41"/>
      <c r="IH333" s="45"/>
      <c r="II333" s="45"/>
      <c r="IJ333" s="45"/>
      <c r="IK333" s="45"/>
      <c r="IL333" s="41"/>
      <c r="IM333" s="46"/>
      <c r="IN333" s="46"/>
      <c r="IO333" s="46"/>
      <c r="IP333" s="19"/>
      <c r="IQ333" s="41"/>
      <c r="IR333" s="18"/>
      <c r="IS333" s="47"/>
      <c r="IT333" s="41"/>
    </row>
    <row r="334" spans="1:254" s="42" customFormat="1" ht="12.75">
      <c r="A334" s="20" t="s">
        <v>952</v>
      </c>
      <c r="B334" s="20"/>
      <c r="C334" s="21"/>
      <c r="D334" s="22">
        <f>IF(MOD(SUM($M334+$T334+$AA334+$AH334+$AO334+$AV334),1)&gt;=0.6,INT(SUM($M334+$T334+$AA334+$AH334+$AO334+$AV334))+1+MOD(SUM($M334+$T334+$AA334+$AH334+$AO334+$AV334),1)-0.6,SUM($M334+$T334+$AA334+$AH334+$AO334+$AV334))</f>
        <v>15</v>
      </c>
      <c r="E334" s="23">
        <f>$N334+$U334+$AB334+$AI334+$AP334+$AW334</f>
        <v>1</v>
      </c>
      <c r="F334" s="24">
        <f>$O334+$V334+$AC334+$AJ334+$AQ334+$AX334</f>
        <v>69</v>
      </c>
      <c r="G334" s="23">
        <f>$P334+$W334+$AD334+$AK334+$AR334+$AY334</f>
        <v>5</v>
      </c>
      <c r="H334" s="23">
        <f>$Q334+X334+AE334+AL334+AS334+AZ334</f>
        <v>0</v>
      </c>
      <c r="I334" s="25" t="s">
        <v>953</v>
      </c>
      <c r="J334" s="22">
        <f>IF(G334&lt;&gt;0,F334/G334,"")</f>
        <v>13.8</v>
      </c>
      <c r="K334" s="22">
        <f>IF(D334&lt;&gt;0,F334/D334,"")</f>
        <v>4.6</v>
      </c>
      <c r="L334" s="22">
        <f>IF(G334&lt;&gt;0,(INT(D334)*6+(10*(D334-INT(D334))))/G334,"")</f>
        <v>18</v>
      </c>
      <c r="M334" s="26"/>
      <c r="N334" s="26"/>
      <c r="O334" s="26"/>
      <c r="P334" s="26"/>
      <c r="Q334" s="26"/>
      <c r="R334" s="26"/>
      <c r="S334" s="28">
        <f>IF(P334&lt;&gt;0,O334/P334,"")</f>
      </c>
      <c r="T334" s="29"/>
      <c r="U334" s="29"/>
      <c r="V334" s="29"/>
      <c r="W334" s="29"/>
      <c r="X334" s="29"/>
      <c r="Y334" s="30"/>
      <c r="Z334" s="31">
        <f>IF(W334&lt;&gt;0,V334/W334,"")</f>
      </c>
      <c r="AA334" s="32">
        <v>10</v>
      </c>
      <c r="AB334" s="32">
        <v>0</v>
      </c>
      <c r="AC334" s="32">
        <v>52</v>
      </c>
      <c r="AD334" s="33">
        <v>4</v>
      </c>
      <c r="AE334" s="33"/>
      <c r="AF334" s="33" t="s">
        <v>953</v>
      </c>
      <c r="AG334" s="28">
        <f>IF(AD334&lt;&gt;0,AC334/AD334,"")</f>
        <v>13</v>
      </c>
      <c r="AH334" s="34">
        <v>5</v>
      </c>
      <c r="AI334" s="34">
        <v>1</v>
      </c>
      <c r="AJ334" s="34">
        <v>17</v>
      </c>
      <c r="AK334" s="34">
        <v>1</v>
      </c>
      <c r="AL334" s="34"/>
      <c r="AM334" s="34" t="s">
        <v>954</v>
      </c>
      <c r="AN334" s="35">
        <f>IF(AK334&lt;&gt;0,AJ334/AK334,"")</f>
        <v>17</v>
      </c>
      <c r="AO334" s="36"/>
      <c r="AP334" s="36"/>
      <c r="AQ334" s="36"/>
      <c r="AR334" s="36"/>
      <c r="AS334" s="36"/>
      <c r="AT334" s="36"/>
      <c r="AU334" s="37">
        <f>IF(AR334&lt;&gt;0,AQ334/AR334,"")</f>
      </c>
      <c r="AV334" s="38"/>
      <c r="AW334" s="38"/>
      <c r="AX334" s="39"/>
      <c r="AY334" s="40"/>
      <c r="AZ334" s="40"/>
      <c r="BA334" s="40"/>
      <c r="BB334" s="39">
        <f>IF(AY334&lt;&gt;0,AX334/AY334,"")</f>
      </c>
      <c r="BC334" s="41"/>
      <c r="BD334" s="41"/>
      <c r="BI334" s="41"/>
      <c r="BN334" s="41"/>
      <c r="BO334" s="43"/>
      <c r="BP334" s="43"/>
      <c r="BQ334" s="43"/>
      <c r="BR334" s="44"/>
      <c r="BS334" s="41"/>
      <c r="BT334" s="45"/>
      <c r="BU334" s="45"/>
      <c r="BV334" s="45"/>
      <c r="BW334" s="45"/>
      <c r="BX334" s="41"/>
      <c r="BY334" s="46"/>
      <c r="BZ334" s="46"/>
      <c r="CA334" s="46"/>
      <c r="CB334" s="19"/>
      <c r="CC334" s="41"/>
      <c r="CD334" s="18"/>
      <c r="CE334" s="47"/>
      <c r="CF334" s="41"/>
      <c r="CJ334" s="41"/>
      <c r="CK334" s="41"/>
      <c r="CL334" s="41"/>
      <c r="CQ334" s="41"/>
      <c r="CV334" s="41"/>
      <c r="CW334" s="43"/>
      <c r="CX334" s="43"/>
      <c r="CY334" s="43"/>
      <c r="CZ334" s="44"/>
      <c r="DA334" s="41"/>
      <c r="DB334" s="45"/>
      <c r="DC334" s="45"/>
      <c r="DD334" s="45"/>
      <c r="DE334" s="45"/>
      <c r="DF334" s="41"/>
      <c r="DG334" s="46"/>
      <c r="DH334" s="46"/>
      <c r="DI334" s="46"/>
      <c r="DJ334" s="19"/>
      <c r="DK334" s="41"/>
      <c r="DL334" s="18"/>
      <c r="DM334" s="47"/>
      <c r="DN334" s="41"/>
      <c r="DR334" s="41"/>
      <c r="DS334" s="41"/>
      <c r="DT334" s="41"/>
      <c r="DY334" s="41"/>
      <c r="ED334" s="41"/>
      <c r="EE334" s="43"/>
      <c r="EF334" s="43"/>
      <c r="EG334" s="43"/>
      <c r="EH334" s="44"/>
      <c r="EI334" s="41"/>
      <c r="EJ334" s="45"/>
      <c r="EK334" s="45"/>
      <c r="EL334" s="45"/>
      <c r="EM334" s="45"/>
      <c r="EN334" s="41"/>
      <c r="EO334" s="46"/>
      <c r="EP334" s="46"/>
      <c r="EQ334" s="46"/>
      <c r="ER334" s="19"/>
      <c r="ES334" s="41"/>
      <c r="ET334" s="18"/>
      <c r="EU334" s="47"/>
      <c r="EV334" s="41"/>
      <c r="EZ334" s="41"/>
      <c r="FA334" s="41"/>
      <c r="FB334" s="41"/>
      <c r="FG334" s="41"/>
      <c r="FL334" s="41"/>
      <c r="FM334" s="43"/>
      <c r="FN334" s="43"/>
      <c r="FO334" s="43"/>
      <c r="FP334" s="44"/>
      <c r="FQ334" s="41"/>
      <c r="FR334" s="45"/>
      <c r="FS334" s="45"/>
      <c r="FT334" s="45"/>
      <c r="FU334" s="45"/>
      <c r="FV334" s="41"/>
      <c r="FW334" s="46"/>
      <c r="FX334" s="46"/>
      <c r="FY334" s="46"/>
      <c r="FZ334" s="19"/>
      <c r="GA334" s="41"/>
      <c r="GB334" s="18"/>
      <c r="GC334" s="47"/>
      <c r="GD334" s="41"/>
      <c r="GH334" s="41"/>
      <c r="GI334" s="41"/>
      <c r="GJ334" s="41"/>
      <c r="GO334" s="41"/>
      <c r="GT334" s="41"/>
      <c r="GU334" s="43"/>
      <c r="GV334" s="43"/>
      <c r="GW334" s="43"/>
      <c r="GX334" s="44"/>
      <c r="GY334" s="41"/>
      <c r="GZ334" s="45"/>
      <c r="HA334" s="45"/>
      <c r="HB334" s="45"/>
      <c r="HC334" s="45"/>
      <c r="HD334" s="41"/>
      <c r="HE334" s="46"/>
      <c r="HF334" s="46"/>
      <c r="HG334" s="46"/>
      <c r="HH334" s="19"/>
      <c r="HI334" s="41"/>
      <c r="HJ334" s="18"/>
      <c r="HK334" s="47"/>
      <c r="HL334" s="41"/>
      <c r="HP334" s="41"/>
      <c r="HQ334" s="41"/>
      <c r="HR334" s="41"/>
      <c r="HW334" s="41"/>
      <c r="IB334" s="41"/>
      <c r="IC334" s="43"/>
      <c r="ID334" s="43"/>
      <c r="IE334" s="43"/>
      <c r="IF334" s="44"/>
      <c r="IG334" s="41"/>
      <c r="IH334" s="45"/>
      <c r="II334" s="45"/>
      <c r="IJ334" s="45"/>
      <c r="IK334" s="45"/>
      <c r="IL334" s="41"/>
      <c r="IM334" s="46"/>
      <c r="IN334" s="46"/>
      <c r="IO334" s="46"/>
      <c r="IP334" s="19"/>
      <c r="IQ334" s="41"/>
      <c r="IR334" s="18"/>
      <c r="IS334" s="47"/>
      <c r="IT334" s="41"/>
    </row>
    <row r="335" spans="1:254" s="42" customFormat="1" ht="12.75">
      <c r="A335" s="20" t="s">
        <v>955</v>
      </c>
      <c r="B335" s="20"/>
      <c r="C335" s="21"/>
      <c r="D335" s="22">
        <f>IF(MOD(SUM($M335+$T335+$AA335+$AH335+$AO335+$AV335),1)&gt;=0.6,INT(SUM($M335+$T335+$AA335+$AH335+$AO335+$AV335))+1+MOD(SUM($M335+$T335+$AA335+$AH335+$AO335+$AV335),1)-0.6,SUM($M335+$T335+$AA335+$AH335+$AO335+$AV335))</f>
        <v>93</v>
      </c>
      <c r="E335" s="23">
        <f>$N335+$U335+$AB335+$AI335+$AP335+$AW335</f>
        <v>30</v>
      </c>
      <c r="F335" s="24">
        <f>$O335+$V335+$AC335+$AJ335+$AQ335+$AX335</f>
        <v>237</v>
      </c>
      <c r="G335" s="23">
        <f>$P335+$W335+$AD335+$AK335+$AR335+$AY335</f>
        <v>15</v>
      </c>
      <c r="H335" s="23">
        <f>$Q335+X335+AE335+AL335+AS335+AZ335</f>
        <v>0</v>
      </c>
      <c r="I335" s="25" t="s">
        <v>956</v>
      </c>
      <c r="J335" s="22">
        <f>IF(G335&lt;&gt;0,F335/G335,"")</f>
        <v>15.8</v>
      </c>
      <c r="K335" s="22">
        <f>IF(D335&lt;&gt;0,F335/D335,"")</f>
        <v>2.5483870967741935</v>
      </c>
      <c r="L335" s="22">
        <f>IF(G335&lt;&gt;0,(INT(D335)*6+(10*(D335-INT(D335))))/G335,"")</f>
        <v>37.2</v>
      </c>
      <c r="M335" s="26"/>
      <c r="N335" s="26"/>
      <c r="O335" s="26"/>
      <c r="P335" s="26"/>
      <c r="Q335" s="26"/>
      <c r="R335" s="26"/>
      <c r="S335" s="28">
        <f>IF(P335&lt;&gt;0,O335/P335,"")</f>
      </c>
      <c r="T335" s="29">
        <v>21</v>
      </c>
      <c r="U335" s="29">
        <v>8</v>
      </c>
      <c r="V335" s="29">
        <v>41</v>
      </c>
      <c r="W335" s="29">
        <v>1</v>
      </c>
      <c r="X335" s="29"/>
      <c r="Y335" s="30"/>
      <c r="Z335" s="31">
        <f>IF(W335&lt;&gt;0,V335/W335,"")</f>
        <v>41</v>
      </c>
      <c r="AA335" s="32">
        <v>72</v>
      </c>
      <c r="AB335" s="32">
        <v>22</v>
      </c>
      <c r="AC335" s="32">
        <v>196</v>
      </c>
      <c r="AD335" s="33">
        <v>14</v>
      </c>
      <c r="AE335" s="33"/>
      <c r="AF335" s="33" t="s">
        <v>956</v>
      </c>
      <c r="AG335" s="28">
        <f>IF(AD335&lt;&gt;0,AC335/AD335,"")</f>
        <v>14</v>
      </c>
      <c r="AH335" s="34"/>
      <c r="AI335" s="34"/>
      <c r="AJ335" s="34"/>
      <c r="AK335" s="34"/>
      <c r="AL335" s="34"/>
      <c r="AM335" s="34"/>
      <c r="AN335" s="35">
        <f>IF(AK335&lt;&gt;0,AJ335/AK335,"")</f>
      </c>
      <c r="AO335" s="36"/>
      <c r="AP335" s="36"/>
      <c r="AQ335" s="36"/>
      <c r="AR335" s="36"/>
      <c r="AS335" s="36"/>
      <c r="AT335" s="36"/>
      <c r="AU335" s="37">
        <f>IF(AR335&lt;&gt;0,AQ335/AR335,"")</f>
      </c>
      <c r="AV335" s="38"/>
      <c r="AW335" s="38"/>
      <c r="AX335" s="39"/>
      <c r="AY335" s="40"/>
      <c r="AZ335" s="40"/>
      <c r="BA335" s="40"/>
      <c r="BB335" s="39">
        <f>IF(AY335&lt;&gt;0,AX335/AY335,"")</f>
      </c>
      <c r="BC335" s="41"/>
      <c r="BD335" s="41"/>
      <c r="BI335" s="41"/>
      <c r="BN335" s="41"/>
      <c r="BO335" s="43"/>
      <c r="BP335" s="43"/>
      <c r="BQ335" s="43"/>
      <c r="BR335" s="44"/>
      <c r="BS335" s="41"/>
      <c r="BT335" s="45"/>
      <c r="BU335" s="45"/>
      <c r="BV335" s="45"/>
      <c r="BW335" s="45"/>
      <c r="BX335" s="41"/>
      <c r="BY335" s="46"/>
      <c r="BZ335" s="46"/>
      <c r="CA335" s="46"/>
      <c r="CB335" s="19"/>
      <c r="CC335" s="41"/>
      <c r="CD335" s="18"/>
      <c r="CE335" s="47"/>
      <c r="CF335" s="41"/>
      <c r="CJ335" s="41"/>
      <c r="CK335" s="41"/>
      <c r="CL335" s="41"/>
      <c r="CQ335" s="41"/>
      <c r="CV335" s="41"/>
      <c r="CW335" s="43"/>
      <c r="CX335" s="43"/>
      <c r="CY335" s="43"/>
      <c r="CZ335" s="44"/>
      <c r="DA335" s="41"/>
      <c r="DB335" s="45"/>
      <c r="DC335" s="45"/>
      <c r="DD335" s="45"/>
      <c r="DE335" s="45"/>
      <c r="DF335" s="41"/>
      <c r="DG335" s="46"/>
      <c r="DH335" s="46"/>
      <c r="DI335" s="46"/>
      <c r="DJ335" s="19"/>
      <c r="DK335" s="41"/>
      <c r="DL335" s="18"/>
      <c r="DM335" s="47"/>
      <c r="DN335" s="41"/>
      <c r="DR335" s="41"/>
      <c r="DS335" s="41"/>
      <c r="DT335" s="41"/>
      <c r="DY335" s="41"/>
      <c r="ED335" s="41"/>
      <c r="EE335" s="43"/>
      <c r="EF335" s="43"/>
      <c r="EG335" s="43"/>
      <c r="EH335" s="44"/>
      <c r="EI335" s="41"/>
      <c r="EJ335" s="45"/>
      <c r="EK335" s="45"/>
      <c r="EL335" s="45"/>
      <c r="EM335" s="45"/>
      <c r="EN335" s="41"/>
      <c r="EO335" s="46"/>
      <c r="EP335" s="46"/>
      <c r="EQ335" s="46"/>
      <c r="ER335" s="19"/>
      <c r="ES335" s="41"/>
      <c r="ET335" s="18"/>
      <c r="EU335" s="47"/>
      <c r="EV335" s="41"/>
      <c r="EZ335" s="41"/>
      <c r="FA335" s="41"/>
      <c r="FB335" s="41"/>
      <c r="FG335" s="41"/>
      <c r="FL335" s="41"/>
      <c r="FM335" s="43"/>
      <c r="FN335" s="43"/>
      <c r="FO335" s="43"/>
      <c r="FP335" s="44"/>
      <c r="FQ335" s="41"/>
      <c r="FR335" s="45"/>
      <c r="FS335" s="45"/>
      <c r="FT335" s="45"/>
      <c r="FU335" s="45"/>
      <c r="FV335" s="41"/>
      <c r="FW335" s="46"/>
      <c r="FX335" s="46"/>
      <c r="FY335" s="46"/>
      <c r="FZ335" s="19"/>
      <c r="GA335" s="41"/>
      <c r="GB335" s="18"/>
      <c r="GC335" s="47"/>
      <c r="GD335" s="41"/>
      <c r="GH335" s="41"/>
      <c r="GI335" s="41"/>
      <c r="GJ335" s="41"/>
      <c r="GO335" s="41"/>
      <c r="GT335" s="41"/>
      <c r="GU335" s="43"/>
      <c r="GV335" s="43"/>
      <c r="GW335" s="43"/>
      <c r="GX335" s="44"/>
      <c r="GY335" s="41"/>
      <c r="GZ335" s="45"/>
      <c r="HA335" s="45"/>
      <c r="HB335" s="45"/>
      <c r="HC335" s="45"/>
      <c r="HD335" s="41"/>
      <c r="HE335" s="46"/>
      <c r="HF335" s="46"/>
      <c r="HG335" s="46"/>
      <c r="HH335" s="19"/>
      <c r="HI335" s="41"/>
      <c r="HJ335" s="18"/>
      <c r="HK335" s="47"/>
      <c r="HL335" s="41"/>
      <c r="HP335" s="41"/>
      <c r="HQ335" s="41"/>
      <c r="HR335" s="41"/>
      <c r="HW335" s="41"/>
      <c r="IB335" s="41"/>
      <c r="IC335" s="43"/>
      <c r="ID335" s="43"/>
      <c r="IE335" s="43"/>
      <c r="IF335" s="44"/>
      <c r="IG335" s="41"/>
      <c r="IH335" s="45"/>
      <c r="II335" s="45"/>
      <c r="IJ335" s="45"/>
      <c r="IK335" s="45"/>
      <c r="IL335" s="41"/>
      <c r="IM335" s="46"/>
      <c r="IN335" s="46"/>
      <c r="IO335" s="46"/>
      <c r="IP335" s="19"/>
      <c r="IQ335" s="41"/>
      <c r="IR335" s="18"/>
      <c r="IS335" s="47"/>
      <c r="IT335" s="41"/>
    </row>
    <row r="336" spans="1:254" s="42" customFormat="1" ht="12.75">
      <c r="A336" s="20" t="s">
        <v>957</v>
      </c>
      <c r="B336" s="20"/>
      <c r="C336" s="63"/>
      <c r="D336" s="22">
        <f>IF(MOD(SUM($M336+$T336+$AA336+$AH336+$AO336+$AV336),1)&gt;=0.6,INT(SUM($M336+$T336+$AA336+$AH336+$AO336+$AV336))+1+MOD(SUM($M336+$T336+$AA336+$AH336+$AO336+$AV336),1)-0.6,SUM($M336+$T336+$AA336+$AH336+$AO336+$AV336))</f>
        <v>126.5</v>
      </c>
      <c r="E336" s="23">
        <f>$N336+$U336+$AB336+$AI336+$AP336+$AW336</f>
        <v>26</v>
      </c>
      <c r="F336" s="24">
        <f>$O336+$V336+$AC336+$AJ336+$AQ336+$AX336</f>
        <v>410</v>
      </c>
      <c r="G336" s="23">
        <f>$P336+$W336+$AD336+$AK336+$AR336+$AY336</f>
        <v>51</v>
      </c>
      <c r="H336" s="23">
        <f>$Q336+X336+AE336+AL336+AS336+AZ336</f>
        <v>3</v>
      </c>
      <c r="I336" s="25" t="s">
        <v>958</v>
      </c>
      <c r="J336" s="22">
        <f>IF(G336&lt;&gt;0,F336/G336,"")</f>
        <v>8.03921568627451</v>
      </c>
      <c r="K336" s="22">
        <f>IF(D336&lt;&gt;0,F336/D336,"")</f>
        <v>3.241106719367589</v>
      </c>
      <c r="L336" s="22">
        <f>IF(G336&lt;&gt;0,(INT(D336)*6+(10*(D336-INT(D336))))/G336,"")</f>
        <v>14.92156862745098</v>
      </c>
      <c r="M336" s="26">
        <v>126.5</v>
      </c>
      <c r="N336" s="26">
        <v>26</v>
      </c>
      <c r="O336" s="26">
        <v>410</v>
      </c>
      <c r="P336" s="26">
        <v>51</v>
      </c>
      <c r="Q336" s="26">
        <v>3</v>
      </c>
      <c r="R336" s="27" t="s">
        <v>958</v>
      </c>
      <c r="S336" s="28">
        <f>IF(P336&lt;&gt;0,O336/P336,"")</f>
        <v>8.03921568627451</v>
      </c>
      <c r="T336" s="29"/>
      <c r="U336" s="29"/>
      <c r="V336" s="29"/>
      <c r="W336" s="29"/>
      <c r="X336" s="29"/>
      <c r="Y336" s="29"/>
      <c r="Z336" s="31">
        <f>IF(W336&lt;&gt;0,V336/W336,"")</f>
      </c>
      <c r="AA336" s="26"/>
      <c r="AB336" s="26"/>
      <c r="AC336" s="26"/>
      <c r="AD336" s="26"/>
      <c r="AE336" s="26"/>
      <c r="AF336" s="26"/>
      <c r="AG336" s="28">
        <f>IF(AD336&lt;&gt;0,AC336/AD336,"")</f>
      </c>
      <c r="AH336" s="64"/>
      <c r="AI336" s="64"/>
      <c r="AJ336" s="64"/>
      <c r="AK336" s="64"/>
      <c r="AL336" s="64"/>
      <c r="AM336" s="64"/>
      <c r="AN336" s="35">
        <f>IF(AK336&lt;&gt;0,AJ336/AK336,"")</f>
      </c>
      <c r="AO336" s="36"/>
      <c r="AP336" s="36"/>
      <c r="AQ336" s="36"/>
      <c r="AR336" s="36"/>
      <c r="AS336" s="36"/>
      <c r="AT336" s="36"/>
      <c r="AU336" s="37">
        <f>IF(AR336&lt;&gt;0,AQ336/AR336,"")</f>
      </c>
      <c r="AV336" s="38"/>
      <c r="AW336" s="38"/>
      <c r="AX336" s="39"/>
      <c r="AY336" s="40"/>
      <c r="AZ336" s="40"/>
      <c r="BA336" s="40"/>
      <c r="BB336" s="39">
        <f>IF(AY336&lt;&gt;0,AX336/AY336,"")</f>
      </c>
      <c r="BC336" s="41"/>
      <c r="BD336" s="41"/>
      <c r="BI336" s="41"/>
      <c r="BN336" s="41"/>
      <c r="BO336" s="43"/>
      <c r="BP336" s="43"/>
      <c r="BQ336" s="43"/>
      <c r="BR336" s="44"/>
      <c r="BS336" s="41"/>
      <c r="BT336" s="45"/>
      <c r="BU336" s="45"/>
      <c r="BV336" s="45"/>
      <c r="BW336" s="45"/>
      <c r="BX336" s="41"/>
      <c r="BY336" s="46"/>
      <c r="BZ336" s="46"/>
      <c r="CA336" s="46"/>
      <c r="CB336" s="19"/>
      <c r="CC336" s="41"/>
      <c r="CD336" s="18"/>
      <c r="CE336" s="47"/>
      <c r="CF336" s="41"/>
      <c r="CJ336" s="41"/>
      <c r="CK336" s="41"/>
      <c r="CL336" s="41"/>
      <c r="CQ336" s="41"/>
      <c r="CV336" s="41"/>
      <c r="CW336" s="43"/>
      <c r="CX336" s="43"/>
      <c r="CY336" s="43"/>
      <c r="CZ336" s="44"/>
      <c r="DA336" s="41"/>
      <c r="DB336" s="45"/>
      <c r="DC336" s="45"/>
      <c r="DD336" s="45"/>
      <c r="DE336" s="45"/>
      <c r="DF336" s="41"/>
      <c r="DG336" s="46"/>
      <c r="DH336" s="46"/>
      <c r="DI336" s="46"/>
      <c r="DJ336" s="19"/>
      <c r="DK336" s="41"/>
      <c r="DL336" s="18"/>
      <c r="DM336" s="47"/>
      <c r="DN336" s="41"/>
      <c r="DR336" s="41"/>
      <c r="DS336" s="41"/>
      <c r="DT336" s="41"/>
      <c r="DY336" s="41"/>
      <c r="ED336" s="41"/>
      <c r="EE336" s="43"/>
      <c r="EF336" s="43"/>
      <c r="EG336" s="43"/>
      <c r="EH336" s="44"/>
      <c r="EI336" s="41"/>
      <c r="EJ336" s="45"/>
      <c r="EK336" s="45"/>
      <c r="EL336" s="45"/>
      <c r="EM336" s="45"/>
      <c r="EN336" s="41"/>
      <c r="EO336" s="46"/>
      <c r="EP336" s="46"/>
      <c r="EQ336" s="46"/>
      <c r="ER336" s="19"/>
      <c r="ES336" s="41"/>
      <c r="ET336" s="18"/>
      <c r="EU336" s="47"/>
      <c r="EV336" s="41"/>
      <c r="EZ336" s="41"/>
      <c r="FA336" s="41"/>
      <c r="FB336" s="41"/>
      <c r="FG336" s="41"/>
      <c r="FL336" s="41"/>
      <c r="FM336" s="43"/>
      <c r="FN336" s="43"/>
      <c r="FO336" s="43"/>
      <c r="FP336" s="44"/>
      <c r="FQ336" s="41"/>
      <c r="FR336" s="45"/>
      <c r="FS336" s="45"/>
      <c r="FT336" s="45"/>
      <c r="FU336" s="45"/>
      <c r="FV336" s="41"/>
      <c r="FW336" s="46"/>
      <c r="FX336" s="46"/>
      <c r="FY336" s="46"/>
      <c r="FZ336" s="19"/>
      <c r="GA336" s="41"/>
      <c r="GB336" s="18"/>
      <c r="GC336" s="47"/>
      <c r="GD336" s="41"/>
      <c r="GH336" s="41"/>
      <c r="GI336" s="41"/>
      <c r="GJ336" s="41"/>
      <c r="GO336" s="41"/>
      <c r="GT336" s="41"/>
      <c r="GU336" s="43"/>
      <c r="GV336" s="43"/>
      <c r="GW336" s="43"/>
      <c r="GX336" s="44"/>
      <c r="GY336" s="41"/>
      <c r="GZ336" s="45"/>
      <c r="HA336" s="45"/>
      <c r="HB336" s="45"/>
      <c r="HC336" s="45"/>
      <c r="HD336" s="41"/>
      <c r="HE336" s="46"/>
      <c r="HF336" s="46"/>
      <c r="HG336" s="46"/>
      <c r="HH336" s="19"/>
      <c r="HI336" s="41"/>
      <c r="HJ336" s="18"/>
      <c r="HK336" s="47"/>
      <c r="HL336" s="41"/>
      <c r="HP336" s="41"/>
      <c r="HQ336" s="41"/>
      <c r="HR336" s="41"/>
      <c r="HW336" s="41"/>
      <c r="IB336" s="41"/>
      <c r="IC336" s="43"/>
      <c r="ID336" s="43"/>
      <c r="IE336" s="43"/>
      <c r="IF336" s="44"/>
      <c r="IG336" s="41"/>
      <c r="IH336" s="45"/>
      <c r="II336" s="45"/>
      <c r="IJ336" s="45"/>
      <c r="IK336" s="45"/>
      <c r="IL336" s="41"/>
      <c r="IM336" s="46"/>
      <c r="IN336" s="46"/>
      <c r="IO336" s="46"/>
      <c r="IP336" s="19"/>
      <c r="IQ336" s="41"/>
      <c r="IR336" s="18"/>
      <c r="IS336" s="47"/>
      <c r="IT336" s="41"/>
    </row>
    <row r="337" spans="1:254" s="42" customFormat="1" ht="12.75">
      <c r="A337" s="20" t="s">
        <v>959</v>
      </c>
      <c r="B337" s="20"/>
      <c r="C337" s="21"/>
      <c r="D337" s="22">
        <f>IF(MOD(SUM($M337+$T337+$AA337+$AH337+$AO337+$AV337),1)&gt;=0.6,INT(SUM($M337+$T337+$AA337+$AH337+$AO337+$AV337))+1+MOD(SUM($M337+$T337+$AA337+$AH337+$AO337+$AV337),1)-0.6,SUM($M337+$T337+$AA337+$AH337+$AO337+$AV337))</f>
        <v>15</v>
      </c>
      <c r="E337" s="23">
        <f>$N337+$U337+$AB337+$AI337+$AP337+$AW337</f>
        <v>1</v>
      </c>
      <c r="F337" s="24">
        <f>$O337+$V337+$AC337+$AJ337+$AQ337+$AX337</f>
        <v>50</v>
      </c>
      <c r="G337" s="23">
        <f>$P337+$W337+$AD337+$AK337+$AR337+$AY337</f>
        <v>3</v>
      </c>
      <c r="H337" s="23">
        <f>$Q337+X337+AE337+AL337+AS337+AZ337</f>
        <v>0</v>
      </c>
      <c r="I337" s="25" t="s">
        <v>960</v>
      </c>
      <c r="J337" s="22">
        <f>IF(G337&lt;&gt;0,F337/G337,"")</f>
        <v>16.666666666666668</v>
      </c>
      <c r="K337" s="22">
        <f>IF(D337&lt;&gt;0,F337/D337,"")</f>
        <v>3.3333333333333335</v>
      </c>
      <c r="L337" s="22">
        <f>IF(G337&lt;&gt;0,(INT(D337)*6+(10*(D337-INT(D337))))/G337,"")</f>
        <v>30</v>
      </c>
      <c r="M337" s="26"/>
      <c r="N337" s="26"/>
      <c r="O337" s="26"/>
      <c r="P337" s="26"/>
      <c r="Q337" s="26"/>
      <c r="R337" s="26"/>
      <c r="S337" s="28">
        <f>IF(P337&lt;&gt;0,O337/P337,"")</f>
      </c>
      <c r="T337" s="29"/>
      <c r="U337" s="29"/>
      <c r="V337" s="29"/>
      <c r="W337" s="29"/>
      <c r="X337" s="29"/>
      <c r="Y337" s="30"/>
      <c r="Z337" s="31">
        <f>IF(W337&lt;&gt;0,V337/W337,"")</f>
      </c>
      <c r="AA337" s="32">
        <v>15</v>
      </c>
      <c r="AB337" s="32">
        <v>1</v>
      </c>
      <c r="AC337" s="32">
        <v>50</v>
      </c>
      <c r="AD337" s="33">
        <v>3</v>
      </c>
      <c r="AE337" s="33"/>
      <c r="AF337" s="33" t="s">
        <v>960</v>
      </c>
      <c r="AG337" s="28">
        <f>IF(AD337&lt;&gt;0,AC337/AD337,"")</f>
        <v>16.666666666666668</v>
      </c>
      <c r="AH337" s="34"/>
      <c r="AI337" s="34"/>
      <c r="AJ337" s="34"/>
      <c r="AK337" s="34"/>
      <c r="AL337" s="34"/>
      <c r="AM337" s="34"/>
      <c r="AN337" s="35">
        <f>IF(AK337&lt;&gt;0,AJ337/AK337,"")</f>
      </c>
      <c r="AO337" s="36"/>
      <c r="AP337" s="36"/>
      <c r="AQ337" s="36"/>
      <c r="AR337" s="36"/>
      <c r="AS337" s="36"/>
      <c r="AT337" s="36"/>
      <c r="AU337" s="37">
        <f>IF(AR337&lt;&gt;0,AQ337/AR337,"")</f>
      </c>
      <c r="AV337" s="38"/>
      <c r="AW337" s="38"/>
      <c r="AX337" s="39"/>
      <c r="AY337" s="40"/>
      <c r="AZ337" s="40"/>
      <c r="BA337" s="40"/>
      <c r="BB337" s="39">
        <f>IF(AY337&lt;&gt;0,AX337/AY337,"")</f>
      </c>
      <c r="BC337" s="41"/>
      <c r="BD337" s="41"/>
      <c r="BI337" s="41"/>
      <c r="BN337" s="41"/>
      <c r="BO337" s="43"/>
      <c r="BP337" s="43"/>
      <c r="BQ337" s="43"/>
      <c r="BR337" s="44"/>
      <c r="BS337" s="41"/>
      <c r="BT337" s="45"/>
      <c r="BU337" s="45"/>
      <c r="BV337" s="45"/>
      <c r="BW337" s="45"/>
      <c r="BX337" s="41"/>
      <c r="BY337" s="46"/>
      <c r="BZ337" s="46"/>
      <c r="CA337" s="46"/>
      <c r="CB337" s="19"/>
      <c r="CC337" s="41"/>
      <c r="CD337" s="18"/>
      <c r="CE337" s="47"/>
      <c r="CF337" s="41"/>
      <c r="CJ337" s="41"/>
      <c r="CK337" s="41"/>
      <c r="CL337" s="41"/>
      <c r="CQ337" s="41"/>
      <c r="CV337" s="41"/>
      <c r="CW337" s="43"/>
      <c r="CX337" s="43"/>
      <c r="CY337" s="43"/>
      <c r="CZ337" s="44"/>
      <c r="DA337" s="41"/>
      <c r="DB337" s="45"/>
      <c r="DC337" s="45"/>
      <c r="DD337" s="45"/>
      <c r="DE337" s="45"/>
      <c r="DF337" s="41"/>
      <c r="DG337" s="46"/>
      <c r="DH337" s="46"/>
      <c r="DI337" s="46"/>
      <c r="DJ337" s="19"/>
      <c r="DK337" s="41"/>
      <c r="DL337" s="18"/>
      <c r="DM337" s="47"/>
      <c r="DN337" s="41"/>
      <c r="DR337" s="41"/>
      <c r="DS337" s="41"/>
      <c r="DT337" s="41"/>
      <c r="DY337" s="41"/>
      <c r="ED337" s="41"/>
      <c r="EE337" s="43"/>
      <c r="EF337" s="43"/>
      <c r="EG337" s="43"/>
      <c r="EH337" s="44"/>
      <c r="EI337" s="41"/>
      <c r="EJ337" s="45"/>
      <c r="EK337" s="45"/>
      <c r="EL337" s="45"/>
      <c r="EM337" s="45"/>
      <c r="EN337" s="41"/>
      <c r="EO337" s="46"/>
      <c r="EP337" s="46"/>
      <c r="EQ337" s="46"/>
      <c r="ER337" s="19"/>
      <c r="ES337" s="41"/>
      <c r="ET337" s="18"/>
      <c r="EU337" s="47"/>
      <c r="EV337" s="41"/>
      <c r="EZ337" s="41"/>
      <c r="FA337" s="41"/>
      <c r="FB337" s="41"/>
      <c r="FG337" s="41"/>
      <c r="FL337" s="41"/>
      <c r="FM337" s="43"/>
      <c r="FN337" s="43"/>
      <c r="FO337" s="43"/>
      <c r="FP337" s="44"/>
      <c r="FQ337" s="41"/>
      <c r="FR337" s="45"/>
      <c r="FS337" s="45"/>
      <c r="FT337" s="45"/>
      <c r="FU337" s="45"/>
      <c r="FV337" s="41"/>
      <c r="FW337" s="46"/>
      <c r="FX337" s="46"/>
      <c r="FY337" s="46"/>
      <c r="FZ337" s="19"/>
      <c r="GA337" s="41"/>
      <c r="GB337" s="18"/>
      <c r="GC337" s="47"/>
      <c r="GD337" s="41"/>
      <c r="GH337" s="41"/>
      <c r="GI337" s="41"/>
      <c r="GJ337" s="41"/>
      <c r="GO337" s="41"/>
      <c r="GT337" s="41"/>
      <c r="GU337" s="43"/>
      <c r="GV337" s="43"/>
      <c r="GW337" s="43"/>
      <c r="GX337" s="44"/>
      <c r="GY337" s="41"/>
      <c r="GZ337" s="45"/>
      <c r="HA337" s="45"/>
      <c r="HB337" s="45"/>
      <c r="HC337" s="45"/>
      <c r="HD337" s="41"/>
      <c r="HE337" s="46"/>
      <c r="HF337" s="46"/>
      <c r="HG337" s="46"/>
      <c r="HH337" s="19"/>
      <c r="HI337" s="41"/>
      <c r="HJ337" s="18"/>
      <c r="HK337" s="47"/>
      <c r="HL337" s="41"/>
      <c r="HP337" s="41"/>
      <c r="HQ337" s="41"/>
      <c r="HR337" s="41"/>
      <c r="HW337" s="41"/>
      <c r="IB337" s="41"/>
      <c r="IC337" s="43"/>
      <c r="ID337" s="43"/>
      <c r="IE337" s="43"/>
      <c r="IF337" s="44"/>
      <c r="IG337" s="41"/>
      <c r="IH337" s="45"/>
      <c r="II337" s="45"/>
      <c r="IJ337" s="45"/>
      <c r="IK337" s="45"/>
      <c r="IL337" s="41"/>
      <c r="IM337" s="46"/>
      <c r="IN337" s="46"/>
      <c r="IO337" s="46"/>
      <c r="IP337" s="19"/>
      <c r="IQ337" s="41"/>
      <c r="IR337" s="18"/>
      <c r="IS337" s="47"/>
      <c r="IT337" s="41"/>
    </row>
    <row r="338" spans="1:254" s="42" customFormat="1" ht="12.75">
      <c r="A338" s="13" t="s">
        <v>961</v>
      </c>
      <c r="B338" s="13"/>
      <c r="C338" s="13"/>
      <c r="D338" s="22">
        <f>IF(MOD(SUM($M338+$T338+$AA338+$AH338+$AO338+$AV338),1)&gt;=0.6,INT(SUM($M338+$T338+$AA338+$AH338+$AO338+$AV338))+1+MOD(SUM($M338+$T338+$AA338+$AH338+$AO338+$AV338),1)-0.6,SUM($M338+$T338+$AA338+$AH338+$AO338+$AV338))</f>
        <v>10</v>
      </c>
      <c r="E338" s="23">
        <f>$N338+$U338+$AB338+$AI338+$AP338+$AW338</f>
        <v>0</v>
      </c>
      <c r="F338" s="24">
        <f>$O338+$V338+$AC338+$AJ338+$AQ338+$AX338</f>
        <v>40</v>
      </c>
      <c r="G338" s="23">
        <f>$P338+$W338+$AD338+$AK338+$AR338+$AY338</f>
        <v>3</v>
      </c>
      <c r="H338" s="23">
        <f>$Q338+X338+AE338+AL338+AS338+AZ338</f>
        <v>0</v>
      </c>
      <c r="I338" s="49" t="s">
        <v>962</v>
      </c>
      <c r="J338" s="22">
        <f>IF(G338&lt;&gt;0,F338/G338,"")</f>
        <v>13.333333333333334</v>
      </c>
      <c r="K338" s="22">
        <f>IF(D338&lt;&gt;0,F338/D338,"")</f>
        <v>4</v>
      </c>
      <c r="L338" s="22">
        <f>IF(G338&lt;&gt;0,(INT(D338)*6+(10*(D338-INT(D338))))/G338,"")</f>
        <v>20</v>
      </c>
      <c r="M338" s="50"/>
      <c r="N338" s="50"/>
      <c r="O338" s="50"/>
      <c r="P338" s="50"/>
      <c r="Q338" s="50"/>
      <c r="R338" s="50"/>
      <c r="S338" s="52">
        <f>IF(P338&lt;&gt;0,O338/P338,"")</f>
      </c>
      <c r="T338" s="53"/>
      <c r="U338" s="53"/>
      <c r="V338" s="53"/>
      <c r="W338" s="53"/>
      <c r="X338" s="53"/>
      <c r="Y338" s="53"/>
      <c r="Z338" s="54">
        <f>IF(W338&lt;&gt;0,V338/W338,"")</f>
      </c>
      <c r="AA338" s="50"/>
      <c r="AB338" s="50"/>
      <c r="AC338" s="50"/>
      <c r="AD338" s="50"/>
      <c r="AE338" s="50"/>
      <c r="AF338" s="50"/>
      <c r="AG338" s="52">
        <f>IF(AD338&lt;&gt;0,AC338/AD338,"")</f>
      </c>
      <c r="AH338" s="55"/>
      <c r="AI338" s="55"/>
      <c r="AJ338" s="55"/>
      <c r="AK338" s="55"/>
      <c r="AL338" s="55"/>
      <c r="AM338" s="55"/>
      <c r="AN338" s="56">
        <f>IF(AK338&lt;&gt;0,AJ338/AK338,"")</f>
      </c>
      <c r="AO338" s="57">
        <v>10</v>
      </c>
      <c r="AP338" s="57">
        <v>0</v>
      </c>
      <c r="AQ338" s="57">
        <v>40</v>
      </c>
      <c r="AR338" s="57">
        <v>3</v>
      </c>
      <c r="AS338" s="57"/>
      <c r="AT338" s="62" t="s">
        <v>962</v>
      </c>
      <c r="AU338" s="58">
        <f>IF(AR338&lt;&gt;0,AQ338/AR338,"")</f>
        <v>13.333333333333334</v>
      </c>
      <c r="AV338" s="59"/>
      <c r="AW338" s="59"/>
      <c r="AX338" s="59"/>
      <c r="AY338" s="59"/>
      <c r="AZ338" s="59"/>
      <c r="BA338" s="59"/>
      <c r="BB338" s="60">
        <f>IF(AY338&lt;&gt;0,AX338/AY338,"")</f>
      </c>
      <c r="BC338" s="41"/>
      <c r="BD338" s="41"/>
      <c r="BI338" s="41"/>
      <c r="BN338" s="41"/>
      <c r="BO338" s="43"/>
      <c r="BP338" s="43"/>
      <c r="BQ338" s="43"/>
      <c r="BR338" s="44"/>
      <c r="BS338" s="41"/>
      <c r="BT338" s="45"/>
      <c r="BU338" s="45"/>
      <c r="BV338" s="45"/>
      <c r="BW338" s="45"/>
      <c r="BX338" s="41"/>
      <c r="BY338" s="46"/>
      <c r="BZ338" s="46"/>
      <c r="CA338" s="46"/>
      <c r="CB338" s="19"/>
      <c r="CC338" s="41"/>
      <c r="CD338" s="18"/>
      <c r="CE338" s="47"/>
      <c r="CF338" s="41"/>
      <c r="CJ338" s="41"/>
      <c r="CK338" s="41"/>
      <c r="CL338" s="41"/>
      <c r="CQ338" s="41"/>
      <c r="CV338" s="41"/>
      <c r="CW338" s="43"/>
      <c r="CX338" s="43"/>
      <c r="CY338" s="43"/>
      <c r="CZ338" s="44"/>
      <c r="DA338" s="41"/>
      <c r="DB338" s="45"/>
      <c r="DC338" s="45"/>
      <c r="DD338" s="45"/>
      <c r="DE338" s="45"/>
      <c r="DF338" s="41"/>
      <c r="DG338" s="46"/>
      <c r="DH338" s="46"/>
      <c r="DI338" s="46"/>
      <c r="DJ338" s="19"/>
      <c r="DK338" s="41"/>
      <c r="DL338" s="18"/>
      <c r="DM338" s="47"/>
      <c r="DN338" s="41"/>
      <c r="DR338" s="41"/>
      <c r="DS338" s="41"/>
      <c r="DT338" s="41"/>
      <c r="DY338" s="41"/>
      <c r="ED338" s="41"/>
      <c r="EE338" s="43"/>
      <c r="EF338" s="43"/>
      <c r="EG338" s="43"/>
      <c r="EH338" s="44"/>
      <c r="EI338" s="41"/>
      <c r="EJ338" s="45"/>
      <c r="EK338" s="45"/>
      <c r="EL338" s="45"/>
      <c r="EM338" s="45"/>
      <c r="EN338" s="41"/>
      <c r="EO338" s="46"/>
      <c r="EP338" s="46"/>
      <c r="EQ338" s="46"/>
      <c r="ER338" s="19"/>
      <c r="ES338" s="41"/>
      <c r="ET338" s="18"/>
      <c r="EU338" s="47"/>
      <c r="EV338" s="41"/>
      <c r="EZ338" s="41"/>
      <c r="FA338" s="41"/>
      <c r="FB338" s="41"/>
      <c r="FG338" s="41"/>
      <c r="FL338" s="41"/>
      <c r="FM338" s="43"/>
      <c r="FN338" s="43"/>
      <c r="FO338" s="43"/>
      <c r="FP338" s="44"/>
      <c r="FQ338" s="41"/>
      <c r="FR338" s="45"/>
      <c r="FS338" s="45"/>
      <c r="FT338" s="45"/>
      <c r="FU338" s="45"/>
      <c r="FV338" s="41"/>
      <c r="FW338" s="46"/>
      <c r="FX338" s="46"/>
      <c r="FY338" s="46"/>
      <c r="FZ338" s="19"/>
      <c r="GA338" s="41"/>
      <c r="GB338" s="18"/>
      <c r="GC338" s="47"/>
      <c r="GD338" s="41"/>
      <c r="GH338" s="41"/>
      <c r="GI338" s="41"/>
      <c r="GJ338" s="41"/>
      <c r="GO338" s="41"/>
      <c r="GT338" s="41"/>
      <c r="GU338" s="43"/>
      <c r="GV338" s="43"/>
      <c r="GW338" s="43"/>
      <c r="GX338" s="44"/>
      <c r="GY338" s="41"/>
      <c r="GZ338" s="45"/>
      <c r="HA338" s="45"/>
      <c r="HB338" s="45"/>
      <c r="HC338" s="45"/>
      <c r="HD338" s="41"/>
      <c r="HE338" s="46"/>
      <c r="HF338" s="46"/>
      <c r="HG338" s="46"/>
      <c r="HH338" s="19"/>
      <c r="HI338" s="41"/>
      <c r="HJ338" s="18"/>
      <c r="HK338" s="47"/>
      <c r="HL338" s="41"/>
      <c r="HP338" s="41"/>
      <c r="HQ338" s="41"/>
      <c r="HR338" s="41"/>
      <c r="HW338" s="41"/>
      <c r="IB338" s="41"/>
      <c r="IC338" s="43"/>
      <c r="ID338" s="43"/>
      <c r="IE338" s="43"/>
      <c r="IF338" s="44"/>
      <c r="IG338" s="41"/>
      <c r="IH338" s="45"/>
      <c r="II338" s="45"/>
      <c r="IJ338" s="45"/>
      <c r="IK338" s="45"/>
      <c r="IL338" s="41"/>
      <c r="IM338" s="46"/>
      <c r="IN338" s="46"/>
      <c r="IO338" s="46"/>
      <c r="IP338" s="19"/>
      <c r="IQ338" s="41"/>
      <c r="IR338" s="18"/>
      <c r="IS338" s="47"/>
      <c r="IT338" s="41"/>
    </row>
    <row r="339" spans="1:254" s="42" customFormat="1" ht="12.75">
      <c r="A339" s="20" t="s">
        <v>963</v>
      </c>
      <c r="B339" s="20"/>
      <c r="C339" s="21"/>
      <c r="D339" s="22">
        <f>IF(MOD(SUM($M339+$T339+$AA339+$AH339+$AO339+$AV339),1)&gt;=0.6,INT(SUM($M339+$T339+$AA339+$AH339+$AO339+$AV339))+1+MOD(SUM($M339+$T339+$AA339+$AH339+$AO339+$AV339),1)-0.6,SUM($M339+$T339+$AA339+$AH339+$AO339+$AV339))</f>
        <v>1.3</v>
      </c>
      <c r="E339" s="23">
        <f>$N339+$U339+$AB339+$AI339+$AP339+$AW339</f>
        <v>0</v>
      </c>
      <c r="F339" s="24">
        <f>$O339+$V339+$AC339+$AJ339+$AQ339+$AX339</f>
        <v>6</v>
      </c>
      <c r="G339" s="23">
        <f>$P339+$W339+$AD339+$AK339+$AR339+$AY339</f>
        <v>1</v>
      </c>
      <c r="H339" s="23">
        <f>$Q339+X339+AE339+AL339+AS339+AZ339</f>
        <v>0</v>
      </c>
      <c r="I339" s="25" t="s">
        <v>964</v>
      </c>
      <c r="J339" s="22">
        <f>IF(G339&lt;&gt;0,F339/G339,"")</f>
        <v>6</v>
      </c>
      <c r="K339" s="22">
        <f>IF(D339&lt;&gt;0,F339/D339,"")</f>
        <v>4.615384615384615</v>
      </c>
      <c r="L339" s="22">
        <f>IF(G339&lt;&gt;0,(INT(D339)*6+(10*(D339-INT(D339))))/G339,"")</f>
        <v>9</v>
      </c>
      <c r="M339" s="26"/>
      <c r="N339" s="26"/>
      <c r="O339" s="26"/>
      <c r="P339" s="26"/>
      <c r="Q339" s="26"/>
      <c r="R339" s="26"/>
      <c r="S339" s="28">
        <f>IF(P339&lt;&gt;0,O339/P339,"")</f>
      </c>
      <c r="T339" s="29"/>
      <c r="U339" s="29"/>
      <c r="V339" s="29"/>
      <c r="W339" s="29"/>
      <c r="X339" s="29"/>
      <c r="Y339" s="30"/>
      <c r="Z339" s="31">
        <f>IF(W339&lt;&gt;0,V339/W339,"")</f>
      </c>
      <c r="AA339" s="32"/>
      <c r="AB339" s="32"/>
      <c r="AC339" s="32"/>
      <c r="AD339" s="33"/>
      <c r="AE339" s="33"/>
      <c r="AF339" s="33"/>
      <c r="AG339" s="28">
        <f>IF(AD339&lt;&gt;0,AC339/AD339,"")</f>
      </c>
      <c r="AH339" s="34"/>
      <c r="AI339" s="34"/>
      <c r="AJ339" s="34"/>
      <c r="AK339" s="34"/>
      <c r="AL339" s="34"/>
      <c r="AM339" s="34"/>
      <c r="AN339" s="35">
        <f>IF(AK339&lt;&gt;0,AJ339/AK339,"")</f>
      </c>
      <c r="AO339" s="36">
        <v>1.3</v>
      </c>
      <c r="AP339" s="36">
        <v>0</v>
      </c>
      <c r="AQ339" s="36">
        <v>6</v>
      </c>
      <c r="AR339" s="36">
        <v>1</v>
      </c>
      <c r="AS339" s="36"/>
      <c r="AT339" s="48" t="s">
        <v>964</v>
      </c>
      <c r="AU339" s="37">
        <f>IF(AR339&lt;&gt;0,AQ339/AR339,"")</f>
        <v>6</v>
      </c>
      <c r="AV339" s="38"/>
      <c r="AW339" s="38"/>
      <c r="AX339" s="39"/>
      <c r="AY339" s="40"/>
      <c r="AZ339" s="40"/>
      <c r="BA339" s="40"/>
      <c r="BB339" s="39">
        <f>IF(AY339&lt;&gt;0,AX339/AY339,"")</f>
      </c>
      <c r="BC339" s="41"/>
      <c r="BD339" s="41"/>
      <c r="BI339" s="41"/>
      <c r="BN339" s="41"/>
      <c r="BO339" s="43"/>
      <c r="BP339" s="43"/>
      <c r="BQ339" s="43"/>
      <c r="BR339" s="44"/>
      <c r="BS339" s="41"/>
      <c r="BT339" s="45"/>
      <c r="BU339" s="45"/>
      <c r="BV339" s="45"/>
      <c r="BW339" s="45"/>
      <c r="BX339" s="41"/>
      <c r="BY339" s="46"/>
      <c r="BZ339" s="46"/>
      <c r="CA339" s="46"/>
      <c r="CB339" s="19"/>
      <c r="CC339" s="41"/>
      <c r="CD339" s="18"/>
      <c r="CE339" s="47"/>
      <c r="CF339" s="41"/>
      <c r="CJ339" s="41"/>
      <c r="CK339" s="41"/>
      <c r="CL339" s="41"/>
      <c r="CQ339" s="41"/>
      <c r="CV339" s="41"/>
      <c r="CW339" s="43"/>
      <c r="CX339" s="43"/>
      <c r="CY339" s="43"/>
      <c r="CZ339" s="44"/>
      <c r="DA339" s="41"/>
      <c r="DB339" s="45"/>
      <c r="DC339" s="45"/>
      <c r="DD339" s="45"/>
      <c r="DE339" s="45"/>
      <c r="DF339" s="41"/>
      <c r="DG339" s="46"/>
      <c r="DH339" s="46"/>
      <c r="DI339" s="46"/>
      <c r="DJ339" s="19"/>
      <c r="DK339" s="41"/>
      <c r="DL339" s="18"/>
      <c r="DM339" s="47"/>
      <c r="DN339" s="41"/>
      <c r="DR339" s="41"/>
      <c r="DS339" s="41"/>
      <c r="DT339" s="41"/>
      <c r="DY339" s="41"/>
      <c r="ED339" s="41"/>
      <c r="EE339" s="43"/>
      <c r="EF339" s="43"/>
      <c r="EG339" s="43"/>
      <c r="EH339" s="44"/>
      <c r="EI339" s="41"/>
      <c r="EJ339" s="45"/>
      <c r="EK339" s="45"/>
      <c r="EL339" s="45"/>
      <c r="EM339" s="45"/>
      <c r="EN339" s="41"/>
      <c r="EO339" s="46"/>
      <c r="EP339" s="46"/>
      <c r="EQ339" s="46"/>
      <c r="ER339" s="19"/>
      <c r="ES339" s="41"/>
      <c r="ET339" s="18"/>
      <c r="EU339" s="47"/>
      <c r="EV339" s="41"/>
      <c r="EZ339" s="41"/>
      <c r="FA339" s="41"/>
      <c r="FB339" s="41"/>
      <c r="FG339" s="41"/>
      <c r="FL339" s="41"/>
      <c r="FM339" s="43"/>
      <c r="FN339" s="43"/>
      <c r="FO339" s="43"/>
      <c r="FP339" s="44"/>
      <c r="FQ339" s="41"/>
      <c r="FR339" s="45"/>
      <c r="FS339" s="45"/>
      <c r="FT339" s="45"/>
      <c r="FU339" s="45"/>
      <c r="FV339" s="41"/>
      <c r="FW339" s="46"/>
      <c r="FX339" s="46"/>
      <c r="FY339" s="46"/>
      <c r="FZ339" s="19"/>
      <c r="GA339" s="41"/>
      <c r="GB339" s="18"/>
      <c r="GC339" s="47"/>
      <c r="GD339" s="41"/>
      <c r="GH339" s="41"/>
      <c r="GI339" s="41"/>
      <c r="GJ339" s="41"/>
      <c r="GO339" s="41"/>
      <c r="GT339" s="41"/>
      <c r="GU339" s="43"/>
      <c r="GV339" s="43"/>
      <c r="GW339" s="43"/>
      <c r="GX339" s="44"/>
      <c r="GY339" s="41"/>
      <c r="GZ339" s="45"/>
      <c r="HA339" s="45"/>
      <c r="HB339" s="45"/>
      <c r="HC339" s="45"/>
      <c r="HD339" s="41"/>
      <c r="HE339" s="46"/>
      <c r="HF339" s="46"/>
      <c r="HG339" s="46"/>
      <c r="HH339" s="19"/>
      <c r="HI339" s="41"/>
      <c r="HJ339" s="18"/>
      <c r="HK339" s="47"/>
      <c r="HL339" s="41"/>
      <c r="HP339" s="41"/>
      <c r="HQ339" s="41"/>
      <c r="HR339" s="41"/>
      <c r="HW339" s="41"/>
      <c r="IB339" s="41"/>
      <c r="IC339" s="43"/>
      <c r="ID339" s="43"/>
      <c r="IE339" s="43"/>
      <c r="IF339" s="44"/>
      <c r="IG339" s="41"/>
      <c r="IH339" s="45"/>
      <c r="II339" s="45"/>
      <c r="IJ339" s="45"/>
      <c r="IK339" s="45"/>
      <c r="IL339" s="41"/>
      <c r="IM339" s="46"/>
      <c r="IN339" s="46"/>
      <c r="IO339" s="46"/>
      <c r="IP339" s="19"/>
      <c r="IQ339" s="41"/>
      <c r="IR339" s="18"/>
      <c r="IS339" s="47"/>
      <c r="IT339" s="41"/>
    </row>
    <row r="340" spans="1:254" s="42" customFormat="1" ht="12.75">
      <c r="A340" s="20" t="s">
        <v>965</v>
      </c>
      <c r="B340" s="20"/>
      <c r="C340" s="21"/>
      <c r="D340" s="22">
        <f>IF(MOD(SUM($M340+$T340+$AA340+$AH340+$AO340+$AV340),1)&gt;=0.6,INT(SUM($M340+$T340+$AA340+$AH340+$AO340+$AV340))+1+MOD(SUM($M340+$T340+$AA340+$AH340+$AO340+$AV340),1)-0.6,SUM($M340+$T340+$AA340+$AH340+$AO340+$AV340))</f>
        <v>2.3</v>
      </c>
      <c r="E340" s="23">
        <f>$N340+$U340+$AB340+$AI340+$AP340+$AW340</f>
        <v>0</v>
      </c>
      <c r="F340" s="24">
        <f>$O340+$V340+$AC340+$AJ340+$AQ340+$AX340</f>
        <v>8</v>
      </c>
      <c r="G340" s="23">
        <f>$P340+$W340+$AD340+$AK340+$AR340+$AY340</f>
        <v>1</v>
      </c>
      <c r="H340" s="23">
        <f>$Q340+X340+AE340+AL340+AS340+AZ340</f>
        <v>0</v>
      </c>
      <c r="I340" s="25" t="s">
        <v>966</v>
      </c>
      <c r="J340" s="22">
        <f>IF(G340&lt;&gt;0,F340/G340,"")</f>
        <v>8</v>
      </c>
      <c r="K340" s="22">
        <f>IF(D340&lt;&gt;0,F340/D340,"")</f>
        <v>3.4782608695652177</v>
      </c>
      <c r="L340" s="22">
        <f>IF(G340&lt;&gt;0,(INT(D340)*6+(10*(D340-INT(D340))))/G340,"")</f>
        <v>14.999999999999998</v>
      </c>
      <c r="M340" s="26"/>
      <c r="N340" s="26"/>
      <c r="O340" s="26"/>
      <c r="P340" s="26"/>
      <c r="Q340" s="26"/>
      <c r="R340" s="26"/>
      <c r="S340" s="28">
        <f>IF(P340&lt;&gt;0,O340/P340,"")</f>
      </c>
      <c r="T340" s="29"/>
      <c r="U340" s="29"/>
      <c r="V340" s="29"/>
      <c r="W340" s="29"/>
      <c r="X340" s="29"/>
      <c r="Y340" s="30"/>
      <c r="Z340" s="31">
        <f>IF(W340&lt;&gt;0,V340/W340,"")</f>
      </c>
      <c r="AA340" s="32">
        <v>2.3</v>
      </c>
      <c r="AB340" s="32">
        <v>0</v>
      </c>
      <c r="AC340" s="32">
        <v>8</v>
      </c>
      <c r="AD340" s="33">
        <v>1</v>
      </c>
      <c r="AE340" s="33"/>
      <c r="AF340" s="33" t="s">
        <v>966</v>
      </c>
      <c r="AG340" s="28">
        <f>IF(AD340&lt;&gt;0,AC340/AD340,"")</f>
        <v>8</v>
      </c>
      <c r="AH340" s="34"/>
      <c r="AI340" s="34"/>
      <c r="AJ340" s="34"/>
      <c r="AK340" s="34"/>
      <c r="AL340" s="34"/>
      <c r="AM340" s="34"/>
      <c r="AN340" s="35">
        <f>IF(AK340&lt;&gt;0,AJ340/AK340,"")</f>
      </c>
      <c r="AO340" s="36"/>
      <c r="AP340" s="36"/>
      <c r="AQ340" s="36"/>
      <c r="AR340" s="36"/>
      <c r="AS340" s="36"/>
      <c r="AT340" s="36"/>
      <c r="AU340" s="37">
        <f>IF(AR340&lt;&gt;0,AQ340/AR340,"")</f>
      </c>
      <c r="AV340" s="38"/>
      <c r="AW340" s="38"/>
      <c r="AX340" s="39"/>
      <c r="AY340" s="40"/>
      <c r="AZ340" s="40"/>
      <c r="BA340" s="40"/>
      <c r="BB340" s="39">
        <f>IF(AY340&lt;&gt;0,AX340/AY340,"")</f>
      </c>
      <c r="BC340" s="41"/>
      <c r="BD340" s="41"/>
      <c r="BI340" s="41"/>
      <c r="BN340" s="41"/>
      <c r="BO340" s="43"/>
      <c r="BP340" s="43"/>
      <c r="BQ340" s="43"/>
      <c r="BR340" s="44"/>
      <c r="BS340" s="41"/>
      <c r="BT340" s="45"/>
      <c r="BU340" s="45"/>
      <c r="BV340" s="45"/>
      <c r="BW340" s="45"/>
      <c r="BX340" s="41"/>
      <c r="BY340" s="46"/>
      <c r="BZ340" s="46"/>
      <c r="CA340" s="46"/>
      <c r="CB340" s="19"/>
      <c r="CC340" s="41"/>
      <c r="CD340" s="18"/>
      <c r="CE340" s="47"/>
      <c r="CF340" s="41"/>
      <c r="CJ340" s="41"/>
      <c r="CK340" s="41"/>
      <c r="CL340" s="41"/>
      <c r="CQ340" s="41"/>
      <c r="CV340" s="41"/>
      <c r="CW340" s="43"/>
      <c r="CX340" s="43"/>
      <c r="CY340" s="43"/>
      <c r="CZ340" s="44"/>
      <c r="DA340" s="41"/>
      <c r="DB340" s="45"/>
      <c r="DC340" s="45"/>
      <c r="DD340" s="45"/>
      <c r="DE340" s="45"/>
      <c r="DF340" s="41"/>
      <c r="DG340" s="46"/>
      <c r="DH340" s="46"/>
      <c r="DI340" s="46"/>
      <c r="DJ340" s="19"/>
      <c r="DK340" s="41"/>
      <c r="DL340" s="18"/>
      <c r="DM340" s="47"/>
      <c r="DN340" s="41"/>
      <c r="DR340" s="41"/>
      <c r="DS340" s="41"/>
      <c r="DT340" s="41"/>
      <c r="DY340" s="41"/>
      <c r="ED340" s="41"/>
      <c r="EE340" s="43"/>
      <c r="EF340" s="43"/>
      <c r="EG340" s="43"/>
      <c r="EH340" s="44"/>
      <c r="EI340" s="41"/>
      <c r="EJ340" s="45"/>
      <c r="EK340" s="45"/>
      <c r="EL340" s="45"/>
      <c r="EM340" s="45"/>
      <c r="EN340" s="41"/>
      <c r="EO340" s="46"/>
      <c r="EP340" s="46"/>
      <c r="EQ340" s="46"/>
      <c r="ER340" s="19"/>
      <c r="ES340" s="41"/>
      <c r="ET340" s="18"/>
      <c r="EU340" s="47"/>
      <c r="EV340" s="41"/>
      <c r="EZ340" s="41"/>
      <c r="FA340" s="41"/>
      <c r="FB340" s="41"/>
      <c r="FG340" s="41"/>
      <c r="FL340" s="41"/>
      <c r="FM340" s="43"/>
      <c r="FN340" s="43"/>
      <c r="FO340" s="43"/>
      <c r="FP340" s="44"/>
      <c r="FQ340" s="41"/>
      <c r="FR340" s="45"/>
      <c r="FS340" s="45"/>
      <c r="FT340" s="45"/>
      <c r="FU340" s="45"/>
      <c r="FV340" s="41"/>
      <c r="FW340" s="46"/>
      <c r="FX340" s="46"/>
      <c r="FY340" s="46"/>
      <c r="FZ340" s="19"/>
      <c r="GA340" s="41"/>
      <c r="GB340" s="18"/>
      <c r="GC340" s="47"/>
      <c r="GD340" s="41"/>
      <c r="GH340" s="41"/>
      <c r="GI340" s="41"/>
      <c r="GJ340" s="41"/>
      <c r="GO340" s="41"/>
      <c r="GT340" s="41"/>
      <c r="GU340" s="43"/>
      <c r="GV340" s="43"/>
      <c r="GW340" s="43"/>
      <c r="GX340" s="44"/>
      <c r="GY340" s="41"/>
      <c r="GZ340" s="45"/>
      <c r="HA340" s="45"/>
      <c r="HB340" s="45"/>
      <c r="HC340" s="45"/>
      <c r="HD340" s="41"/>
      <c r="HE340" s="46"/>
      <c r="HF340" s="46"/>
      <c r="HG340" s="46"/>
      <c r="HH340" s="19"/>
      <c r="HI340" s="41"/>
      <c r="HJ340" s="18"/>
      <c r="HK340" s="47"/>
      <c r="HL340" s="41"/>
      <c r="HP340" s="41"/>
      <c r="HQ340" s="41"/>
      <c r="HR340" s="41"/>
      <c r="HW340" s="41"/>
      <c r="IB340" s="41"/>
      <c r="IC340" s="43"/>
      <c r="ID340" s="43"/>
      <c r="IE340" s="43"/>
      <c r="IF340" s="44"/>
      <c r="IG340" s="41"/>
      <c r="IH340" s="45"/>
      <c r="II340" s="45"/>
      <c r="IJ340" s="45"/>
      <c r="IK340" s="45"/>
      <c r="IL340" s="41"/>
      <c r="IM340" s="46"/>
      <c r="IN340" s="46"/>
      <c r="IO340" s="46"/>
      <c r="IP340" s="19"/>
      <c r="IQ340" s="41"/>
      <c r="IR340" s="18"/>
      <c r="IS340" s="47"/>
      <c r="IT340" s="41"/>
    </row>
    <row r="341" spans="1:254" s="42" customFormat="1" ht="12.75">
      <c r="A341" s="20" t="s">
        <v>967</v>
      </c>
      <c r="B341" s="20"/>
      <c r="C341" s="21"/>
      <c r="D341" s="22">
        <f>IF(MOD(SUM($M341+$T341+$AA341+$AH341+$AO341+$AV341),1)&gt;=0.6,INT(SUM($M341+$T341+$AA341+$AH341+$AO341+$AV341))+1+MOD(SUM($M341+$T341+$AA341+$AH341+$AO341+$AV341),1)-0.6,SUM($M341+$T341+$AA341+$AH341+$AO341+$AV341))</f>
        <v>8</v>
      </c>
      <c r="E341" s="23">
        <f>$N341+$U341+$AB341+$AI341+$AP341+$AW341</f>
        <v>1</v>
      </c>
      <c r="F341" s="24">
        <f>$O341+$V341+$AC341+$AJ341+$AQ341+$AX341</f>
        <v>40</v>
      </c>
      <c r="G341" s="23">
        <f>$P341+$W341+$AD341+$AK341+$AR341+$AY341</f>
        <v>1</v>
      </c>
      <c r="H341" s="23">
        <f>$Q341+X341+AE341+AL341+AS341+AZ341</f>
        <v>0</v>
      </c>
      <c r="I341" s="25" t="s">
        <v>968</v>
      </c>
      <c r="J341" s="22">
        <f>IF(G341&lt;&gt;0,F341/G341,"")</f>
        <v>40</v>
      </c>
      <c r="K341" s="22">
        <f>IF(D341&lt;&gt;0,F341/D341,"")</f>
        <v>5</v>
      </c>
      <c r="L341" s="22">
        <f>IF(G341&lt;&gt;0,(INT(D341)*6+(10*(D341-INT(D341))))/G341,"")</f>
        <v>48</v>
      </c>
      <c r="M341" s="26"/>
      <c r="N341" s="26"/>
      <c r="O341" s="26"/>
      <c r="P341" s="26"/>
      <c r="Q341" s="26"/>
      <c r="R341" s="26"/>
      <c r="S341" s="28">
        <f>IF(P341&lt;&gt;0,O341/P341,"")</f>
      </c>
      <c r="T341" s="29"/>
      <c r="U341" s="29"/>
      <c r="V341" s="29"/>
      <c r="W341" s="29"/>
      <c r="X341" s="29"/>
      <c r="Y341" s="30"/>
      <c r="Z341" s="31">
        <f>IF(W341&lt;&gt;0,V341/W341,"")</f>
      </c>
      <c r="AA341" s="32"/>
      <c r="AB341" s="32"/>
      <c r="AC341" s="32"/>
      <c r="AD341" s="33"/>
      <c r="AE341" s="33"/>
      <c r="AF341" s="33"/>
      <c r="AG341" s="28">
        <f>IF(AD341&lt;&gt;0,AC341/AD341,"")</f>
      </c>
      <c r="AH341" s="34">
        <v>8</v>
      </c>
      <c r="AI341" s="34">
        <v>1</v>
      </c>
      <c r="AJ341" s="34">
        <v>40</v>
      </c>
      <c r="AK341" s="34">
        <v>1</v>
      </c>
      <c r="AL341" s="34"/>
      <c r="AM341" s="34" t="s">
        <v>968</v>
      </c>
      <c r="AN341" s="35">
        <f>IF(AK341&lt;&gt;0,AJ341/AK341,"")</f>
        <v>40</v>
      </c>
      <c r="AO341" s="36"/>
      <c r="AP341" s="36"/>
      <c r="AQ341" s="36"/>
      <c r="AR341" s="36"/>
      <c r="AS341" s="36"/>
      <c r="AT341" s="36"/>
      <c r="AU341" s="37">
        <f>IF(AR341&lt;&gt;0,AQ341/AR341,"")</f>
      </c>
      <c r="AV341" s="38"/>
      <c r="AW341" s="38"/>
      <c r="AX341" s="39"/>
      <c r="AY341" s="40"/>
      <c r="AZ341" s="40"/>
      <c r="BA341" s="40"/>
      <c r="BB341" s="39">
        <f>IF(AY341&lt;&gt;0,AX341/AY341,"")</f>
      </c>
      <c r="BC341" s="41"/>
      <c r="BD341" s="41"/>
      <c r="BI341" s="41"/>
      <c r="BN341" s="41"/>
      <c r="BO341" s="43"/>
      <c r="BP341" s="43"/>
      <c r="BQ341" s="43"/>
      <c r="BR341" s="44"/>
      <c r="BS341" s="41"/>
      <c r="BT341" s="45"/>
      <c r="BU341" s="45"/>
      <c r="BV341" s="45"/>
      <c r="BW341" s="45"/>
      <c r="BX341" s="41"/>
      <c r="BY341" s="46"/>
      <c r="BZ341" s="46"/>
      <c r="CA341" s="46"/>
      <c r="CB341" s="19"/>
      <c r="CC341" s="41"/>
      <c r="CD341" s="18"/>
      <c r="CE341" s="47"/>
      <c r="CF341" s="41"/>
      <c r="CJ341" s="41"/>
      <c r="CK341" s="41"/>
      <c r="CL341" s="41"/>
      <c r="CQ341" s="41"/>
      <c r="CV341" s="41"/>
      <c r="CW341" s="43"/>
      <c r="CX341" s="43"/>
      <c r="CY341" s="43"/>
      <c r="CZ341" s="44"/>
      <c r="DA341" s="41"/>
      <c r="DB341" s="45"/>
      <c r="DC341" s="45"/>
      <c r="DD341" s="45"/>
      <c r="DE341" s="45"/>
      <c r="DF341" s="41"/>
      <c r="DG341" s="46"/>
      <c r="DH341" s="46"/>
      <c r="DI341" s="46"/>
      <c r="DJ341" s="19"/>
      <c r="DK341" s="41"/>
      <c r="DL341" s="18"/>
      <c r="DM341" s="47"/>
      <c r="DN341" s="41"/>
      <c r="DR341" s="41"/>
      <c r="DS341" s="41"/>
      <c r="DT341" s="41"/>
      <c r="DY341" s="41"/>
      <c r="ED341" s="41"/>
      <c r="EE341" s="43"/>
      <c r="EF341" s="43"/>
      <c r="EG341" s="43"/>
      <c r="EH341" s="44"/>
      <c r="EI341" s="41"/>
      <c r="EJ341" s="45"/>
      <c r="EK341" s="45"/>
      <c r="EL341" s="45"/>
      <c r="EM341" s="45"/>
      <c r="EN341" s="41"/>
      <c r="EO341" s="46"/>
      <c r="EP341" s="46"/>
      <c r="EQ341" s="46"/>
      <c r="ER341" s="19"/>
      <c r="ES341" s="41"/>
      <c r="ET341" s="18"/>
      <c r="EU341" s="47"/>
      <c r="EV341" s="41"/>
      <c r="EZ341" s="41"/>
      <c r="FA341" s="41"/>
      <c r="FB341" s="41"/>
      <c r="FG341" s="41"/>
      <c r="FL341" s="41"/>
      <c r="FM341" s="43"/>
      <c r="FN341" s="43"/>
      <c r="FO341" s="43"/>
      <c r="FP341" s="44"/>
      <c r="FQ341" s="41"/>
      <c r="FR341" s="45"/>
      <c r="FS341" s="45"/>
      <c r="FT341" s="45"/>
      <c r="FU341" s="45"/>
      <c r="FV341" s="41"/>
      <c r="FW341" s="46"/>
      <c r="FX341" s="46"/>
      <c r="FY341" s="46"/>
      <c r="FZ341" s="19"/>
      <c r="GA341" s="41"/>
      <c r="GB341" s="18"/>
      <c r="GC341" s="47"/>
      <c r="GD341" s="41"/>
      <c r="GH341" s="41"/>
      <c r="GI341" s="41"/>
      <c r="GJ341" s="41"/>
      <c r="GO341" s="41"/>
      <c r="GT341" s="41"/>
      <c r="GU341" s="43"/>
      <c r="GV341" s="43"/>
      <c r="GW341" s="43"/>
      <c r="GX341" s="44"/>
      <c r="GY341" s="41"/>
      <c r="GZ341" s="45"/>
      <c r="HA341" s="45"/>
      <c r="HB341" s="45"/>
      <c r="HC341" s="45"/>
      <c r="HD341" s="41"/>
      <c r="HE341" s="46"/>
      <c r="HF341" s="46"/>
      <c r="HG341" s="46"/>
      <c r="HH341" s="19"/>
      <c r="HI341" s="41"/>
      <c r="HJ341" s="18"/>
      <c r="HK341" s="47"/>
      <c r="HL341" s="41"/>
      <c r="HP341" s="41"/>
      <c r="HQ341" s="41"/>
      <c r="HR341" s="41"/>
      <c r="HW341" s="41"/>
      <c r="IB341" s="41"/>
      <c r="IC341" s="43"/>
      <c r="ID341" s="43"/>
      <c r="IE341" s="43"/>
      <c r="IF341" s="44"/>
      <c r="IG341" s="41"/>
      <c r="IH341" s="45"/>
      <c r="II341" s="45"/>
      <c r="IJ341" s="45"/>
      <c r="IK341" s="45"/>
      <c r="IL341" s="41"/>
      <c r="IM341" s="46"/>
      <c r="IN341" s="46"/>
      <c r="IO341" s="46"/>
      <c r="IP341" s="19"/>
      <c r="IQ341" s="41"/>
      <c r="IR341" s="18"/>
      <c r="IS341" s="47"/>
      <c r="IT341" s="41"/>
    </row>
    <row r="342" spans="1:254" s="42" customFormat="1" ht="12.75">
      <c r="A342" s="13" t="s">
        <v>969</v>
      </c>
      <c r="B342" s="13"/>
      <c r="C342" s="13"/>
      <c r="D342" s="22">
        <f>IF(MOD(SUM($M342+$T342+$AA342+$AH342+$AO342+$AV342),1)&gt;=0.6,INT(SUM($M342+$T342+$AA342+$AH342+$AO342+$AV342))+1+MOD(SUM($M342+$T342+$AA342+$AH342+$AO342+$AV342),1)-0.6,SUM($M342+$T342+$AA342+$AH342+$AO342+$AV342))</f>
        <v>18</v>
      </c>
      <c r="E342" s="23">
        <f>$N342+$U342+$AB342+$AI342+$AP342+$AW342</f>
        <v>2</v>
      </c>
      <c r="F342" s="24">
        <f>$O342+$V342+$AC342+$AJ342+$AQ342+$AX342</f>
        <v>96</v>
      </c>
      <c r="G342" s="23">
        <f>$P342+$W342+$AD342+$AK342+$AR342+$AY342</f>
        <v>1</v>
      </c>
      <c r="H342" s="23">
        <f>$Q342+X342+AE342+AL342+AS342+AZ342</f>
        <v>0</v>
      </c>
      <c r="I342" s="49" t="s">
        <v>970</v>
      </c>
      <c r="J342" s="22">
        <f>IF(G342&lt;&gt;0,F342/G342,"")</f>
        <v>96</v>
      </c>
      <c r="K342" s="22">
        <f>IF(D342&lt;&gt;0,F342/D342,"")</f>
        <v>5.333333333333333</v>
      </c>
      <c r="L342" s="22">
        <f>IF(G342&lt;&gt;0,(INT(D342)*6+(10*(D342-INT(D342))))/G342,"")</f>
        <v>108</v>
      </c>
      <c r="M342" s="50"/>
      <c r="N342" s="50"/>
      <c r="O342" s="50"/>
      <c r="P342" s="50"/>
      <c r="Q342" s="50"/>
      <c r="R342" s="50"/>
      <c r="S342" s="52">
        <f>IF(P342&lt;&gt;0,O342/P342,"")</f>
      </c>
      <c r="T342" s="53"/>
      <c r="U342" s="53"/>
      <c r="V342" s="53"/>
      <c r="W342" s="53"/>
      <c r="X342" s="53"/>
      <c r="Y342" s="53"/>
      <c r="Z342" s="54">
        <f>IF(W342&lt;&gt;0,V342/W342,"")</f>
      </c>
      <c r="AA342" s="50">
        <v>6</v>
      </c>
      <c r="AB342" s="50">
        <v>0</v>
      </c>
      <c r="AC342" s="50">
        <v>56</v>
      </c>
      <c r="AD342" s="50">
        <v>1</v>
      </c>
      <c r="AE342" s="50"/>
      <c r="AF342" s="51" t="s">
        <v>970</v>
      </c>
      <c r="AG342" s="52">
        <f>IF(AD342&lt;&gt;0,AC342/AD342,"")</f>
        <v>56</v>
      </c>
      <c r="AH342" s="55">
        <v>12</v>
      </c>
      <c r="AI342" s="55">
        <v>2</v>
      </c>
      <c r="AJ342" s="55">
        <v>40</v>
      </c>
      <c r="AK342" s="55">
        <v>0</v>
      </c>
      <c r="AL342" s="55"/>
      <c r="AM342" s="61" t="s">
        <v>971</v>
      </c>
      <c r="AN342" s="56">
        <f>IF(AK342&lt;&gt;0,AJ342/AK342,"")</f>
      </c>
      <c r="AO342" s="57"/>
      <c r="AP342" s="57"/>
      <c r="AQ342" s="57"/>
      <c r="AR342" s="57"/>
      <c r="AS342" s="57"/>
      <c r="AT342" s="57"/>
      <c r="AU342" s="58">
        <f>IF(AR342&lt;&gt;0,AQ342/AR342,"")</f>
      </c>
      <c r="AV342" s="59"/>
      <c r="AW342" s="59"/>
      <c r="AX342" s="59"/>
      <c r="AY342" s="59"/>
      <c r="AZ342" s="59"/>
      <c r="BA342" s="59"/>
      <c r="BB342" s="60">
        <f>IF(AY342&lt;&gt;0,AX342/AY342,"")</f>
      </c>
      <c r="BC342" s="41"/>
      <c r="BD342" s="41"/>
      <c r="BI342" s="41"/>
      <c r="BN342" s="41"/>
      <c r="BO342" s="43"/>
      <c r="BP342" s="43"/>
      <c r="BQ342" s="43"/>
      <c r="BR342" s="44"/>
      <c r="BS342" s="41"/>
      <c r="BT342" s="45"/>
      <c r="BU342" s="45"/>
      <c r="BV342" s="45"/>
      <c r="BW342" s="45"/>
      <c r="BX342" s="41"/>
      <c r="BY342" s="46"/>
      <c r="BZ342" s="46"/>
      <c r="CA342" s="46"/>
      <c r="CB342" s="19"/>
      <c r="CC342" s="41"/>
      <c r="CD342" s="18"/>
      <c r="CE342" s="47"/>
      <c r="CF342" s="41"/>
      <c r="CJ342" s="41"/>
      <c r="CK342" s="41"/>
      <c r="CL342" s="41"/>
      <c r="CQ342" s="41"/>
      <c r="CV342" s="41"/>
      <c r="CW342" s="43"/>
      <c r="CX342" s="43"/>
      <c r="CY342" s="43"/>
      <c r="CZ342" s="44"/>
      <c r="DA342" s="41"/>
      <c r="DB342" s="45"/>
      <c r="DC342" s="45"/>
      <c r="DD342" s="45"/>
      <c r="DE342" s="45"/>
      <c r="DF342" s="41"/>
      <c r="DG342" s="46"/>
      <c r="DH342" s="46"/>
      <c r="DI342" s="46"/>
      <c r="DJ342" s="19"/>
      <c r="DK342" s="41"/>
      <c r="DL342" s="18"/>
      <c r="DM342" s="47"/>
      <c r="DN342" s="41"/>
      <c r="DR342" s="41"/>
      <c r="DS342" s="41"/>
      <c r="DT342" s="41"/>
      <c r="DY342" s="41"/>
      <c r="ED342" s="41"/>
      <c r="EE342" s="43"/>
      <c r="EF342" s="43"/>
      <c r="EG342" s="43"/>
      <c r="EH342" s="44"/>
      <c r="EI342" s="41"/>
      <c r="EJ342" s="45"/>
      <c r="EK342" s="45"/>
      <c r="EL342" s="45"/>
      <c r="EM342" s="45"/>
      <c r="EN342" s="41"/>
      <c r="EO342" s="46"/>
      <c r="EP342" s="46"/>
      <c r="EQ342" s="46"/>
      <c r="ER342" s="19"/>
      <c r="ES342" s="41"/>
      <c r="ET342" s="18"/>
      <c r="EU342" s="47"/>
      <c r="EV342" s="41"/>
      <c r="EZ342" s="41"/>
      <c r="FA342" s="41"/>
      <c r="FB342" s="41"/>
      <c r="FG342" s="41"/>
      <c r="FL342" s="41"/>
      <c r="FM342" s="43"/>
      <c r="FN342" s="43"/>
      <c r="FO342" s="43"/>
      <c r="FP342" s="44"/>
      <c r="FQ342" s="41"/>
      <c r="FR342" s="45"/>
      <c r="FS342" s="45"/>
      <c r="FT342" s="45"/>
      <c r="FU342" s="45"/>
      <c r="FV342" s="41"/>
      <c r="FW342" s="46"/>
      <c r="FX342" s="46"/>
      <c r="FY342" s="46"/>
      <c r="FZ342" s="19"/>
      <c r="GA342" s="41"/>
      <c r="GB342" s="18"/>
      <c r="GC342" s="47"/>
      <c r="GD342" s="41"/>
      <c r="GH342" s="41"/>
      <c r="GI342" s="41"/>
      <c r="GJ342" s="41"/>
      <c r="GO342" s="41"/>
      <c r="GT342" s="41"/>
      <c r="GU342" s="43"/>
      <c r="GV342" s="43"/>
      <c r="GW342" s="43"/>
      <c r="GX342" s="44"/>
      <c r="GY342" s="41"/>
      <c r="GZ342" s="45"/>
      <c r="HA342" s="45"/>
      <c r="HB342" s="45"/>
      <c r="HC342" s="45"/>
      <c r="HD342" s="41"/>
      <c r="HE342" s="46"/>
      <c r="HF342" s="46"/>
      <c r="HG342" s="46"/>
      <c r="HH342" s="19"/>
      <c r="HI342" s="41"/>
      <c r="HJ342" s="18"/>
      <c r="HK342" s="47"/>
      <c r="HL342" s="41"/>
      <c r="HP342" s="41"/>
      <c r="HQ342" s="41"/>
      <c r="HR342" s="41"/>
      <c r="HW342" s="41"/>
      <c r="IB342" s="41"/>
      <c r="IC342" s="43"/>
      <c r="ID342" s="43"/>
      <c r="IE342" s="43"/>
      <c r="IF342" s="44"/>
      <c r="IG342" s="41"/>
      <c r="IH342" s="45"/>
      <c r="II342" s="45"/>
      <c r="IJ342" s="45"/>
      <c r="IK342" s="45"/>
      <c r="IL342" s="41"/>
      <c r="IM342" s="46"/>
      <c r="IN342" s="46"/>
      <c r="IO342" s="46"/>
      <c r="IP342" s="19"/>
      <c r="IQ342" s="41"/>
      <c r="IR342" s="18"/>
      <c r="IS342" s="47"/>
      <c r="IT342" s="41"/>
    </row>
    <row r="343" spans="1:254" s="42" customFormat="1" ht="12.75">
      <c r="A343" s="13" t="s">
        <v>972</v>
      </c>
      <c r="B343" s="13"/>
      <c r="C343" s="13"/>
      <c r="D343" s="22">
        <f>IF(MOD(SUM($M343+$T343+$AA343+$AH343+$AO343+$AV343),1)&gt;=0.6,INT(SUM($M343+$T343+$AA343+$AH343+$AO343+$AV343))+1+MOD(SUM($M343+$T343+$AA343+$AH343+$AO343+$AV343),1)-0.6,SUM($M343+$T343+$AA343+$AH343+$AO343+$AV343))</f>
        <v>33.4</v>
      </c>
      <c r="E343" s="23">
        <f>$N343+$U343+$AB343+$AI343+$AP343+$AW343</f>
        <v>1</v>
      </c>
      <c r="F343" s="24">
        <f>$O343+$V343+$AC343+$AJ343+$AQ343+$AX343</f>
        <v>194</v>
      </c>
      <c r="G343" s="23">
        <f>$P343+$W343+$AD343+$AK343+$AR343+$AY343</f>
        <v>7</v>
      </c>
      <c r="H343" s="23">
        <f>$Q343+X343+AE343+AL343+AS343+AZ343</f>
        <v>1</v>
      </c>
      <c r="I343" s="49" t="s">
        <v>973</v>
      </c>
      <c r="J343" s="22">
        <f>IF(G343&lt;&gt;0,F343/G343,"")</f>
        <v>27.714285714285715</v>
      </c>
      <c r="K343" s="22">
        <f>IF(D343&lt;&gt;0,F343/D343,"")</f>
        <v>5.808383233532934</v>
      </c>
      <c r="L343" s="22">
        <f>IF(G343&lt;&gt;0,(INT(D343)*6+(10*(D343-INT(D343))))/G343,"")</f>
        <v>28.857142857142858</v>
      </c>
      <c r="M343" s="50"/>
      <c r="N343" s="50"/>
      <c r="O343" s="50"/>
      <c r="P343" s="50"/>
      <c r="Q343" s="50"/>
      <c r="R343" s="50"/>
      <c r="S343" s="52">
        <f>IF(P343&lt;&gt;0,O343/P343,"")</f>
      </c>
      <c r="T343" s="53"/>
      <c r="U343" s="53"/>
      <c r="V343" s="53"/>
      <c r="W343" s="53"/>
      <c r="X343" s="53"/>
      <c r="Y343" s="53"/>
      <c r="Z343" s="54">
        <f>IF(W343&lt;&gt;0,V343/W343,"")</f>
      </c>
      <c r="AA343" s="50"/>
      <c r="AB343" s="50"/>
      <c r="AC343" s="50"/>
      <c r="AD343" s="50"/>
      <c r="AE343" s="50"/>
      <c r="AF343" s="50"/>
      <c r="AG343" s="52">
        <f>IF(AD343&lt;&gt;0,AC343/AD343,"")</f>
      </c>
      <c r="AH343" s="55">
        <v>21</v>
      </c>
      <c r="AI343" s="55">
        <v>0</v>
      </c>
      <c r="AJ343" s="55">
        <v>119</v>
      </c>
      <c r="AK343" s="55">
        <v>1</v>
      </c>
      <c r="AL343" s="55"/>
      <c r="AM343" s="61" t="s">
        <v>486</v>
      </c>
      <c r="AN343" s="56">
        <f>IF(AK343&lt;&gt;0,AJ343/AK343,"")</f>
        <v>119</v>
      </c>
      <c r="AO343" s="57">
        <v>12.4</v>
      </c>
      <c r="AP343" s="57">
        <v>1</v>
      </c>
      <c r="AQ343" s="57">
        <v>75</v>
      </c>
      <c r="AR343" s="57">
        <v>6</v>
      </c>
      <c r="AS343" s="57">
        <v>1</v>
      </c>
      <c r="AT343" s="62" t="s">
        <v>973</v>
      </c>
      <c r="AU343" s="58">
        <f>IF(AR343&lt;&gt;0,AQ343/AR343,"")</f>
        <v>12.5</v>
      </c>
      <c r="AV343" s="59"/>
      <c r="AW343" s="59"/>
      <c r="AX343" s="59"/>
      <c r="AY343" s="59"/>
      <c r="AZ343" s="59"/>
      <c r="BA343" s="59"/>
      <c r="BB343" s="60">
        <f>IF(AY343&lt;&gt;0,AX343/AY343,"")</f>
      </c>
      <c r="BC343" s="41"/>
      <c r="BD343" s="41"/>
      <c r="BI343" s="41"/>
      <c r="BN343" s="41"/>
      <c r="BO343" s="43"/>
      <c r="BP343" s="43"/>
      <c r="BQ343" s="43"/>
      <c r="BR343" s="44"/>
      <c r="BS343" s="41"/>
      <c r="BT343" s="45"/>
      <c r="BU343" s="45"/>
      <c r="BV343" s="45"/>
      <c r="BW343" s="45"/>
      <c r="BX343" s="41"/>
      <c r="BY343" s="46"/>
      <c r="BZ343" s="46"/>
      <c r="CA343" s="46"/>
      <c r="CB343" s="19"/>
      <c r="CC343" s="41"/>
      <c r="CD343" s="18"/>
      <c r="CE343" s="47"/>
      <c r="CF343" s="41"/>
      <c r="CJ343" s="41"/>
      <c r="CK343" s="41"/>
      <c r="CL343" s="41"/>
      <c r="CQ343" s="41"/>
      <c r="CV343" s="41"/>
      <c r="CW343" s="43"/>
      <c r="CX343" s="43"/>
      <c r="CY343" s="43"/>
      <c r="CZ343" s="44"/>
      <c r="DA343" s="41"/>
      <c r="DB343" s="45"/>
      <c r="DC343" s="45"/>
      <c r="DD343" s="45"/>
      <c r="DE343" s="45"/>
      <c r="DF343" s="41"/>
      <c r="DG343" s="46"/>
      <c r="DH343" s="46"/>
      <c r="DI343" s="46"/>
      <c r="DJ343" s="19"/>
      <c r="DK343" s="41"/>
      <c r="DL343" s="18"/>
      <c r="DM343" s="47"/>
      <c r="DN343" s="41"/>
      <c r="DR343" s="41"/>
      <c r="DS343" s="41"/>
      <c r="DT343" s="41"/>
      <c r="DY343" s="41"/>
      <c r="ED343" s="41"/>
      <c r="EE343" s="43"/>
      <c r="EF343" s="43"/>
      <c r="EG343" s="43"/>
      <c r="EH343" s="44"/>
      <c r="EI343" s="41"/>
      <c r="EJ343" s="45"/>
      <c r="EK343" s="45"/>
      <c r="EL343" s="45"/>
      <c r="EM343" s="45"/>
      <c r="EN343" s="41"/>
      <c r="EO343" s="46"/>
      <c r="EP343" s="46"/>
      <c r="EQ343" s="46"/>
      <c r="ER343" s="19"/>
      <c r="ES343" s="41"/>
      <c r="ET343" s="18"/>
      <c r="EU343" s="47"/>
      <c r="EV343" s="41"/>
      <c r="EZ343" s="41"/>
      <c r="FA343" s="41"/>
      <c r="FB343" s="41"/>
      <c r="FG343" s="41"/>
      <c r="FL343" s="41"/>
      <c r="FM343" s="43"/>
      <c r="FN343" s="43"/>
      <c r="FO343" s="43"/>
      <c r="FP343" s="44"/>
      <c r="FQ343" s="41"/>
      <c r="FR343" s="45"/>
      <c r="FS343" s="45"/>
      <c r="FT343" s="45"/>
      <c r="FU343" s="45"/>
      <c r="FV343" s="41"/>
      <c r="FW343" s="46"/>
      <c r="FX343" s="46"/>
      <c r="FY343" s="46"/>
      <c r="FZ343" s="19"/>
      <c r="GA343" s="41"/>
      <c r="GB343" s="18"/>
      <c r="GC343" s="47"/>
      <c r="GD343" s="41"/>
      <c r="GH343" s="41"/>
      <c r="GI343" s="41"/>
      <c r="GJ343" s="41"/>
      <c r="GO343" s="41"/>
      <c r="GT343" s="41"/>
      <c r="GU343" s="43"/>
      <c r="GV343" s="43"/>
      <c r="GW343" s="43"/>
      <c r="GX343" s="44"/>
      <c r="GY343" s="41"/>
      <c r="GZ343" s="45"/>
      <c r="HA343" s="45"/>
      <c r="HB343" s="45"/>
      <c r="HC343" s="45"/>
      <c r="HD343" s="41"/>
      <c r="HE343" s="46"/>
      <c r="HF343" s="46"/>
      <c r="HG343" s="46"/>
      <c r="HH343" s="19"/>
      <c r="HI343" s="41"/>
      <c r="HJ343" s="18"/>
      <c r="HK343" s="47"/>
      <c r="HL343" s="41"/>
      <c r="HP343" s="41"/>
      <c r="HQ343" s="41"/>
      <c r="HR343" s="41"/>
      <c r="HW343" s="41"/>
      <c r="IB343" s="41"/>
      <c r="IC343" s="43"/>
      <c r="ID343" s="43"/>
      <c r="IE343" s="43"/>
      <c r="IF343" s="44"/>
      <c r="IG343" s="41"/>
      <c r="IH343" s="45"/>
      <c r="II343" s="45"/>
      <c r="IJ343" s="45"/>
      <c r="IK343" s="45"/>
      <c r="IL343" s="41"/>
      <c r="IM343" s="46"/>
      <c r="IN343" s="46"/>
      <c r="IO343" s="46"/>
      <c r="IP343" s="19"/>
      <c r="IQ343" s="41"/>
      <c r="IR343" s="18"/>
      <c r="IS343" s="47"/>
      <c r="IT343" s="41"/>
    </row>
    <row r="344" spans="1:254" s="42" customFormat="1" ht="12.75">
      <c r="A344" s="20" t="s">
        <v>974</v>
      </c>
      <c r="B344" s="20"/>
      <c r="C344" s="63"/>
      <c r="D344" s="22">
        <f>IF(MOD(SUM($M344+$T344+$AA344+$AH344+$AO344+$AV344),1)&gt;=0.6,INT(SUM($M344+$T344+$AA344+$AH344+$AO344+$AV344))+1+MOD(SUM($M344+$T344+$AA344+$AH344+$AO344+$AV344),1)-0.6,SUM($M344+$T344+$AA344+$AH344+$AO344+$AV344))</f>
        <v>1</v>
      </c>
      <c r="E344" s="23">
        <f>$N344+$U344+$AB344+$AI344+$AP344+$AW344</f>
        <v>0</v>
      </c>
      <c r="F344" s="24">
        <f>$O344+$V344+$AC344+$AJ344+$AQ344+$AX344</f>
        <v>10</v>
      </c>
      <c r="G344" s="23">
        <f>$P344+$W344+$AD344+$AK344+$AR344+$AY344</f>
        <v>0</v>
      </c>
      <c r="H344" s="23">
        <f>$Q344+X344+AE344+AL344+AS344+AZ344</f>
        <v>0</v>
      </c>
      <c r="I344" s="25" t="s">
        <v>392</v>
      </c>
      <c r="J344" s="22">
        <f>IF(G344&lt;&gt;0,F344/G344,"")</f>
      </c>
      <c r="K344" s="22">
        <f>IF(D344&lt;&gt;0,F344/D344,"")</f>
        <v>10</v>
      </c>
      <c r="L344" s="22">
        <f>IF(G344&lt;&gt;0,(INT(D344)*6+(10*(D344-INT(D344))))/G344,"")</f>
      </c>
      <c r="M344" s="26"/>
      <c r="N344" s="26"/>
      <c r="O344" s="26"/>
      <c r="P344" s="26"/>
      <c r="Q344" s="26"/>
      <c r="R344" s="26"/>
      <c r="S344" s="28">
        <f>IF(P344&lt;&gt;0,O344/P344,"")</f>
      </c>
      <c r="T344" s="29"/>
      <c r="U344" s="29"/>
      <c r="V344" s="29"/>
      <c r="W344" s="29"/>
      <c r="X344" s="29"/>
      <c r="Y344" s="29"/>
      <c r="Z344" s="31">
        <f>IF(W344&lt;&gt;0,V344/W344,"")</f>
      </c>
      <c r="AA344" s="26">
        <v>1</v>
      </c>
      <c r="AB344" s="26">
        <v>0</v>
      </c>
      <c r="AC344" s="26">
        <v>10</v>
      </c>
      <c r="AD344" s="26">
        <v>0</v>
      </c>
      <c r="AE344" s="26"/>
      <c r="AF344" s="27" t="s">
        <v>392</v>
      </c>
      <c r="AG344" s="28">
        <f>IF(AD344&lt;&gt;0,AC344/AD344,"")</f>
      </c>
      <c r="AH344" s="64"/>
      <c r="AI344" s="64"/>
      <c r="AJ344" s="64"/>
      <c r="AK344" s="64"/>
      <c r="AL344" s="64"/>
      <c r="AM344" s="64"/>
      <c r="AN344" s="35">
        <f>IF(AK344&lt;&gt;0,AJ344/AK344,"")</f>
      </c>
      <c r="AO344" s="36"/>
      <c r="AP344" s="36"/>
      <c r="AQ344" s="36"/>
      <c r="AR344" s="36"/>
      <c r="AS344" s="36"/>
      <c r="AT344" s="36"/>
      <c r="AU344" s="37">
        <f>IF(AR344&lt;&gt;0,AQ344/AR344,"")</f>
      </c>
      <c r="AV344" s="38"/>
      <c r="AW344" s="38"/>
      <c r="AX344" s="39"/>
      <c r="AY344" s="40"/>
      <c r="AZ344" s="40"/>
      <c r="BA344" s="40"/>
      <c r="BB344" s="39">
        <f>IF(AY344&lt;&gt;0,AX344/AY344,"")</f>
      </c>
      <c r="BC344" s="41"/>
      <c r="BD344" s="41"/>
      <c r="BI344" s="41"/>
      <c r="BN344" s="41"/>
      <c r="BO344" s="43"/>
      <c r="BP344" s="43"/>
      <c r="BQ344" s="43"/>
      <c r="BR344" s="44"/>
      <c r="BS344" s="41"/>
      <c r="BT344" s="45"/>
      <c r="BU344" s="45"/>
      <c r="BV344" s="45"/>
      <c r="BW344" s="45"/>
      <c r="BX344" s="41"/>
      <c r="BY344" s="46"/>
      <c r="BZ344" s="46"/>
      <c r="CA344" s="46"/>
      <c r="CB344" s="19"/>
      <c r="CC344" s="41"/>
      <c r="CD344" s="18"/>
      <c r="CE344" s="47"/>
      <c r="CF344" s="41"/>
      <c r="CJ344" s="41"/>
      <c r="CK344" s="41"/>
      <c r="CL344" s="41"/>
      <c r="CQ344" s="41"/>
      <c r="CV344" s="41"/>
      <c r="CW344" s="43"/>
      <c r="CX344" s="43"/>
      <c r="CY344" s="43"/>
      <c r="CZ344" s="44"/>
      <c r="DA344" s="41"/>
      <c r="DB344" s="45"/>
      <c r="DC344" s="45"/>
      <c r="DD344" s="45"/>
      <c r="DE344" s="45"/>
      <c r="DF344" s="41"/>
      <c r="DG344" s="46"/>
      <c r="DH344" s="46"/>
      <c r="DI344" s="46"/>
      <c r="DJ344" s="19"/>
      <c r="DK344" s="41"/>
      <c r="DL344" s="18"/>
      <c r="DM344" s="47"/>
      <c r="DN344" s="41"/>
      <c r="DR344" s="41"/>
      <c r="DS344" s="41"/>
      <c r="DT344" s="41"/>
      <c r="DY344" s="41"/>
      <c r="ED344" s="41"/>
      <c r="EE344" s="43"/>
      <c r="EF344" s="43"/>
      <c r="EG344" s="43"/>
      <c r="EH344" s="44"/>
      <c r="EI344" s="41"/>
      <c r="EJ344" s="45"/>
      <c r="EK344" s="45"/>
      <c r="EL344" s="45"/>
      <c r="EM344" s="45"/>
      <c r="EN344" s="41"/>
      <c r="EO344" s="46"/>
      <c r="EP344" s="46"/>
      <c r="EQ344" s="46"/>
      <c r="ER344" s="19"/>
      <c r="ES344" s="41"/>
      <c r="ET344" s="18"/>
      <c r="EU344" s="47"/>
      <c r="EV344" s="41"/>
      <c r="EZ344" s="41"/>
      <c r="FA344" s="41"/>
      <c r="FB344" s="41"/>
      <c r="FG344" s="41"/>
      <c r="FL344" s="41"/>
      <c r="FM344" s="43"/>
      <c r="FN344" s="43"/>
      <c r="FO344" s="43"/>
      <c r="FP344" s="44"/>
      <c r="FQ344" s="41"/>
      <c r="FR344" s="45"/>
      <c r="FS344" s="45"/>
      <c r="FT344" s="45"/>
      <c r="FU344" s="45"/>
      <c r="FV344" s="41"/>
      <c r="FW344" s="46"/>
      <c r="FX344" s="46"/>
      <c r="FY344" s="46"/>
      <c r="FZ344" s="19"/>
      <c r="GA344" s="41"/>
      <c r="GB344" s="18"/>
      <c r="GC344" s="47"/>
      <c r="GD344" s="41"/>
      <c r="GH344" s="41"/>
      <c r="GI344" s="41"/>
      <c r="GJ344" s="41"/>
      <c r="GO344" s="41"/>
      <c r="GT344" s="41"/>
      <c r="GU344" s="43"/>
      <c r="GV344" s="43"/>
      <c r="GW344" s="43"/>
      <c r="GX344" s="44"/>
      <c r="GY344" s="41"/>
      <c r="GZ344" s="45"/>
      <c r="HA344" s="45"/>
      <c r="HB344" s="45"/>
      <c r="HC344" s="45"/>
      <c r="HD344" s="41"/>
      <c r="HE344" s="46"/>
      <c r="HF344" s="46"/>
      <c r="HG344" s="46"/>
      <c r="HH344" s="19"/>
      <c r="HI344" s="41"/>
      <c r="HJ344" s="18"/>
      <c r="HK344" s="47"/>
      <c r="HL344" s="41"/>
      <c r="HP344" s="41"/>
      <c r="HQ344" s="41"/>
      <c r="HR344" s="41"/>
      <c r="HW344" s="41"/>
      <c r="IB344" s="41"/>
      <c r="IC344" s="43"/>
      <c r="ID344" s="43"/>
      <c r="IE344" s="43"/>
      <c r="IF344" s="44"/>
      <c r="IG344" s="41"/>
      <c r="IH344" s="45"/>
      <c r="II344" s="45"/>
      <c r="IJ344" s="45"/>
      <c r="IK344" s="45"/>
      <c r="IL344" s="41"/>
      <c r="IM344" s="46"/>
      <c r="IN344" s="46"/>
      <c r="IO344" s="46"/>
      <c r="IP344" s="19"/>
      <c r="IQ344" s="41"/>
      <c r="IR344" s="18"/>
      <c r="IS344" s="47"/>
      <c r="IT344" s="41"/>
    </row>
    <row r="345" spans="1:254" s="42" customFormat="1" ht="12.75">
      <c r="A345" s="20" t="s">
        <v>975</v>
      </c>
      <c r="B345" s="20"/>
      <c r="C345" s="21"/>
      <c r="D345" s="22">
        <f>IF(MOD(SUM($M345+$T345+$AA345+$AH345+$AO345+$AV345),1)&gt;=0.6,INT(SUM($M345+$T345+$AA345+$AH345+$AO345+$AV345))+1+MOD(SUM($M345+$T345+$AA345+$AH345+$AO345+$AV345),1)-0.6,SUM($M345+$T345+$AA345+$AH345+$AO345+$AV345))</f>
        <v>12</v>
      </c>
      <c r="E345" s="23">
        <f>$N345+$U345+$AB345+$AI345+$AP345+$AW345</f>
        <v>3</v>
      </c>
      <c r="F345" s="24">
        <f>$O345+$V345+$AC345+$AJ345+$AQ345+$AX345</f>
        <v>43</v>
      </c>
      <c r="G345" s="23">
        <f>$P345+$W345+$AD345+$AK345+$AR345+$AY345</f>
        <v>2</v>
      </c>
      <c r="H345" s="23">
        <f>$Q345+X345+AE345+AL345+AS345+AZ345</f>
        <v>0</v>
      </c>
      <c r="I345" s="25" t="s">
        <v>976</v>
      </c>
      <c r="J345" s="22">
        <f>IF(G345&lt;&gt;0,F345/G345,"")</f>
        <v>21.5</v>
      </c>
      <c r="K345" s="22">
        <f>IF(D345&lt;&gt;0,F345/D345,"")</f>
        <v>3.5833333333333335</v>
      </c>
      <c r="L345" s="22">
        <f>IF(G345&lt;&gt;0,(INT(D345)*6+(10*(D345-INT(D345))))/G345,"")</f>
        <v>36</v>
      </c>
      <c r="M345" s="26"/>
      <c r="N345" s="26"/>
      <c r="O345" s="26"/>
      <c r="P345" s="26"/>
      <c r="Q345" s="26"/>
      <c r="R345" s="26"/>
      <c r="S345" s="28">
        <f>IF(P345&lt;&gt;0,O345/P345,"")</f>
      </c>
      <c r="T345" s="29">
        <v>12</v>
      </c>
      <c r="U345" s="29">
        <v>3</v>
      </c>
      <c r="V345" s="29">
        <v>43</v>
      </c>
      <c r="W345" s="29">
        <v>2</v>
      </c>
      <c r="X345" s="29"/>
      <c r="Y345" s="30" t="s">
        <v>976</v>
      </c>
      <c r="Z345" s="31">
        <f>IF(W345&lt;&gt;0,V345/W345,"")</f>
        <v>21.5</v>
      </c>
      <c r="AA345" s="32"/>
      <c r="AB345" s="32"/>
      <c r="AC345" s="32"/>
      <c r="AD345" s="33"/>
      <c r="AE345" s="33"/>
      <c r="AF345" s="33"/>
      <c r="AG345" s="28">
        <f>IF(AD345&lt;&gt;0,AC345/AD345,"")</f>
      </c>
      <c r="AH345" s="34"/>
      <c r="AI345" s="34"/>
      <c r="AJ345" s="34"/>
      <c r="AK345" s="34"/>
      <c r="AL345" s="34"/>
      <c r="AM345" s="34"/>
      <c r="AN345" s="35">
        <f>IF(AK345&lt;&gt;0,AJ345/AK345,"")</f>
      </c>
      <c r="AO345" s="36"/>
      <c r="AP345" s="36"/>
      <c r="AQ345" s="36"/>
      <c r="AR345" s="36"/>
      <c r="AS345" s="36"/>
      <c r="AT345" s="36"/>
      <c r="AU345" s="37">
        <f>IF(AR345&lt;&gt;0,AQ345/AR345,"")</f>
      </c>
      <c r="AV345" s="38"/>
      <c r="AW345" s="38"/>
      <c r="AX345" s="39"/>
      <c r="AY345" s="40"/>
      <c r="AZ345" s="40"/>
      <c r="BA345" s="40"/>
      <c r="BB345" s="39">
        <f>IF(AY345&lt;&gt;0,AX345/AY345,"")</f>
      </c>
      <c r="BC345" s="41"/>
      <c r="BD345" s="41"/>
      <c r="BI345" s="41"/>
      <c r="BN345" s="41"/>
      <c r="BO345" s="43"/>
      <c r="BP345" s="43"/>
      <c r="BQ345" s="43"/>
      <c r="BR345" s="44"/>
      <c r="BS345" s="41"/>
      <c r="BT345" s="45"/>
      <c r="BU345" s="45"/>
      <c r="BV345" s="45"/>
      <c r="BW345" s="45"/>
      <c r="BX345" s="41"/>
      <c r="BY345" s="46"/>
      <c r="BZ345" s="46"/>
      <c r="CA345" s="46"/>
      <c r="CB345" s="19"/>
      <c r="CC345" s="41"/>
      <c r="CD345" s="18"/>
      <c r="CE345" s="47"/>
      <c r="CF345" s="41"/>
      <c r="CJ345" s="41"/>
      <c r="CK345" s="41"/>
      <c r="CL345" s="41"/>
      <c r="CQ345" s="41"/>
      <c r="CV345" s="41"/>
      <c r="CW345" s="43"/>
      <c r="CX345" s="43"/>
      <c r="CY345" s="43"/>
      <c r="CZ345" s="44"/>
      <c r="DA345" s="41"/>
      <c r="DB345" s="45"/>
      <c r="DC345" s="45"/>
      <c r="DD345" s="45"/>
      <c r="DE345" s="45"/>
      <c r="DF345" s="41"/>
      <c r="DG345" s="46"/>
      <c r="DH345" s="46"/>
      <c r="DI345" s="46"/>
      <c r="DJ345" s="19"/>
      <c r="DK345" s="41"/>
      <c r="DL345" s="18"/>
      <c r="DM345" s="47"/>
      <c r="DN345" s="41"/>
      <c r="DR345" s="41"/>
      <c r="DS345" s="41"/>
      <c r="DT345" s="41"/>
      <c r="DY345" s="41"/>
      <c r="ED345" s="41"/>
      <c r="EE345" s="43"/>
      <c r="EF345" s="43"/>
      <c r="EG345" s="43"/>
      <c r="EH345" s="44"/>
      <c r="EI345" s="41"/>
      <c r="EJ345" s="45"/>
      <c r="EK345" s="45"/>
      <c r="EL345" s="45"/>
      <c r="EM345" s="45"/>
      <c r="EN345" s="41"/>
      <c r="EO345" s="46"/>
      <c r="EP345" s="46"/>
      <c r="EQ345" s="46"/>
      <c r="ER345" s="19"/>
      <c r="ES345" s="41"/>
      <c r="ET345" s="18"/>
      <c r="EU345" s="47"/>
      <c r="EV345" s="41"/>
      <c r="EZ345" s="41"/>
      <c r="FA345" s="41"/>
      <c r="FB345" s="41"/>
      <c r="FG345" s="41"/>
      <c r="FL345" s="41"/>
      <c r="FM345" s="43"/>
      <c r="FN345" s="43"/>
      <c r="FO345" s="43"/>
      <c r="FP345" s="44"/>
      <c r="FQ345" s="41"/>
      <c r="FR345" s="45"/>
      <c r="FS345" s="45"/>
      <c r="FT345" s="45"/>
      <c r="FU345" s="45"/>
      <c r="FV345" s="41"/>
      <c r="FW345" s="46"/>
      <c r="FX345" s="46"/>
      <c r="FY345" s="46"/>
      <c r="FZ345" s="19"/>
      <c r="GA345" s="41"/>
      <c r="GB345" s="18"/>
      <c r="GC345" s="47"/>
      <c r="GD345" s="41"/>
      <c r="GH345" s="41"/>
      <c r="GI345" s="41"/>
      <c r="GJ345" s="41"/>
      <c r="GO345" s="41"/>
      <c r="GT345" s="41"/>
      <c r="GU345" s="43"/>
      <c r="GV345" s="43"/>
      <c r="GW345" s="43"/>
      <c r="GX345" s="44"/>
      <c r="GY345" s="41"/>
      <c r="GZ345" s="45"/>
      <c r="HA345" s="45"/>
      <c r="HB345" s="45"/>
      <c r="HC345" s="45"/>
      <c r="HD345" s="41"/>
      <c r="HE345" s="46"/>
      <c r="HF345" s="46"/>
      <c r="HG345" s="46"/>
      <c r="HH345" s="19"/>
      <c r="HI345" s="41"/>
      <c r="HJ345" s="18"/>
      <c r="HK345" s="47"/>
      <c r="HL345" s="41"/>
      <c r="HP345" s="41"/>
      <c r="HQ345" s="41"/>
      <c r="HR345" s="41"/>
      <c r="HW345" s="41"/>
      <c r="IB345" s="41"/>
      <c r="IC345" s="43"/>
      <c r="ID345" s="43"/>
      <c r="IE345" s="43"/>
      <c r="IF345" s="44"/>
      <c r="IG345" s="41"/>
      <c r="IH345" s="45"/>
      <c r="II345" s="45"/>
      <c r="IJ345" s="45"/>
      <c r="IK345" s="45"/>
      <c r="IL345" s="41"/>
      <c r="IM345" s="46"/>
      <c r="IN345" s="46"/>
      <c r="IO345" s="46"/>
      <c r="IP345" s="19"/>
      <c r="IQ345" s="41"/>
      <c r="IR345" s="18"/>
      <c r="IS345" s="47"/>
      <c r="IT345" s="41"/>
    </row>
    <row r="346" spans="1:254" s="42" customFormat="1" ht="12.75">
      <c r="A346" s="20" t="s">
        <v>977</v>
      </c>
      <c r="B346" s="20">
        <v>1983</v>
      </c>
      <c r="C346" s="21">
        <v>80</v>
      </c>
      <c r="D346" s="22">
        <f>IF(MOD(SUM($M346+$T346+$AA346+$AH346+$AO346+$AV346),1)&gt;=0.6,INT(SUM($M346+$T346+$AA346+$AH346+$AO346+$AV346))+1+MOD(SUM($M346+$T346+$AA346+$AH346+$AO346+$AV346),1)-0.6,SUM($M346+$T346+$AA346+$AH346+$AO346+$AV346))</f>
        <v>9</v>
      </c>
      <c r="E346" s="23">
        <f>$N346+$U346+$AB346+$AI346+$AP346+$AW346</f>
        <v>2</v>
      </c>
      <c r="F346" s="24">
        <f>$O346+$V346+$AC346+$AJ346+$AQ346+$AX346</f>
        <v>21</v>
      </c>
      <c r="G346" s="23">
        <f>$P346+$W346+$AD346+$AK346+$AR346+$AY346</f>
        <v>3</v>
      </c>
      <c r="H346" s="23">
        <f>$Q346+X346+AE346+AL346+AS346+AZ346</f>
        <v>0</v>
      </c>
      <c r="I346" s="25" t="s">
        <v>978</v>
      </c>
      <c r="J346" s="22">
        <f>IF(G346&lt;&gt;0,F346/G346,"")</f>
        <v>7</v>
      </c>
      <c r="K346" s="22">
        <f>IF(D346&lt;&gt;0,F346/D346,"")</f>
        <v>2.3333333333333335</v>
      </c>
      <c r="L346" s="22">
        <f>IF(G346&lt;&gt;0,(INT(D346)*6+(10*(D346-INT(D346))))/G346,"")</f>
        <v>18</v>
      </c>
      <c r="M346" s="26"/>
      <c r="N346" s="26"/>
      <c r="O346" s="26"/>
      <c r="P346" s="26"/>
      <c r="Q346" s="26"/>
      <c r="R346" s="26"/>
      <c r="S346" s="28">
        <f>IF(P346&lt;&gt;0,O346/P346,"")</f>
      </c>
      <c r="T346" s="29"/>
      <c r="U346" s="29"/>
      <c r="V346" s="29"/>
      <c r="W346" s="29"/>
      <c r="X346" s="29"/>
      <c r="Y346" s="30"/>
      <c r="Z346" s="31">
        <f>IF(W346&lt;&gt;0,V346/W346,"")</f>
      </c>
      <c r="AA346" s="32">
        <v>9</v>
      </c>
      <c r="AB346" s="32">
        <v>2</v>
      </c>
      <c r="AC346" s="32">
        <v>21</v>
      </c>
      <c r="AD346" s="33">
        <v>3</v>
      </c>
      <c r="AE346" s="33"/>
      <c r="AF346" s="33" t="s">
        <v>978</v>
      </c>
      <c r="AG346" s="28">
        <f>IF(AD346&lt;&gt;0,AC346/AD346,"")</f>
        <v>7</v>
      </c>
      <c r="AH346" s="34"/>
      <c r="AI346" s="34"/>
      <c r="AJ346" s="34"/>
      <c r="AK346" s="34"/>
      <c r="AL346" s="34"/>
      <c r="AM346" s="34"/>
      <c r="AN346" s="35">
        <f>IF(AK346&lt;&gt;0,AJ346/AK346,"")</f>
      </c>
      <c r="AO346" s="36"/>
      <c r="AP346" s="36"/>
      <c r="AQ346" s="36"/>
      <c r="AR346" s="36"/>
      <c r="AS346" s="36"/>
      <c r="AT346" s="36"/>
      <c r="AU346" s="37">
        <f>IF(AR346&lt;&gt;0,AQ346/AR346,"")</f>
      </c>
      <c r="AV346" s="38"/>
      <c r="AW346" s="38"/>
      <c r="AX346" s="39"/>
      <c r="AY346" s="40"/>
      <c r="AZ346" s="40"/>
      <c r="BA346" s="40"/>
      <c r="BB346" s="39">
        <f>IF(AY346&lt;&gt;0,AX346/AY346,"")</f>
      </c>
      <c r="BC346" s="41"/>
      <c r="BD346" s="41"/>
      <c r="BI346" s="41"/>
      <c r="BN346" s="41"/>
      <c r="BO346" s="43"/>
      <c r="BP346" s="43"/>
      <c r="BQ346" s="43"/>
      <c r="BR346" s="44"/>
      <c r="BS346" s="41"/>
      <c r="BT346" s="45"/>
      <c r="BU346" s="45"/>
      <c r="BV346" s="45"/>
      <c r="BW346" s="45"/>
      <c r="BX346" s="41"/>
      <c r="BY346" s="46"/>
      <c r="BZ346" s="46"/>
      <c r="CA346" s="46"/>
      <c r="CB346" s="19"/>
      <c r="CC346" s="41"/>
      <c r="CD346" s="18"/>
      <c r="CE346" s="47"/>
      <c r="CF346" s="41"/>
      <c r="CJ346" s="41"/>
      <c r="CK346" s="41"/>
      <c r="CL346" s="41"/>
      <c r="CQ346" s="41"/>
      <c r="CV346" s="41"/>
      <c r="CW346" s="43"/>
      <c r="CX346" s="43"/>
      <c r="CY346" s="43"/>
      <c r="CZ346" s="44"/>
      <c r="DA346" s="41"/>
      <c r="DB346" s="45"/>
      <c r="DC346" s="45"/>
      <c r="DD346" s="45"/>
      <c r="DE346" s="45"/>
      <c r="DF346" s="41"/>
      <c r="DG346" s="46"/>
      <c r="DH346" s="46"/>
      <c r="DI346" s="46"/>
      <c r="DJ346" s="19"/>
      <c r="DK346" s="41"/>
      <c r="DL346" s="18"/>
      <c r="DM346" s="47"/>
      <c r="DN346" s="41"/>
      <c r="DR346" s="41"/>
      <c r="DS346" s="41"/>
      <c r="DT346" s="41"/>
      <c r="DY346" s="41"/>
      <c r="ED346" s="41"/>
      <c r="EE346" s="43"/>
      <c r="EF346" s="43"/>
      <c r="EG346" s="43"/>
      <c r="EH346" s="44"/>
      <c r="EI346" s="41"/>
      <c r="EJ346" s="45"/>
      <c r="EK346" s="45"/>
      <c r="EL346" s="45"/>
      <c r="EM346" s="45"/>
      <c r="EN346" s="41"/>
      <c r="EO346" s="46"/>
      <c r="EP346" s="46"/>
      <c r="EQ346" s="46"/>
      <c r="ER346" s="19"/>
      <c r="ES346" s="41"/>
      <c r="ET346" s="18"/>
      <c r="EU346" s="47"/>
      <c r="EV346" s="41"/>
      <c r="EZ346" s="41"/>
      <c r="FA346" s="41"/>
      <c r="FB346" s="41"/>
      <c r="FG346" s="41"/>
      <c r="FL346" s="41"/>
      <c r="FM346" s="43"/>
      <c r="FN346" s="43"/>
      <c r="FO346" s="43"/>
      <c r="FP346" s="44"/>
      <c r="FQ346" s="41"/>
      <c r="FR346" s="45"/>
      <c r="FS346" s="45"/>
      <c r="FT346" s="45"/>
      <c r="FU346" s="45"/>
      <c r="FV346" s="41"/>
      <c r="FW346" s="46"/>
      <c r="FX346" s="46"/>
      <c r="FY346" s="46"/>
      <c r="FZ346" s="19"/>
      <c r="GA346" s="41"/>
      <c r="GB346" s="18"/>
      <c r="GC346" s="47"/>
      <c r="GD346" s="41"/>
      <c r="GH346" s="41"/>
      <c r="GI346" s="41"/>
      <c r="GJ346" s="41"/>
      <c r="GO346" s="41"/>
      <c r="GT346" s="41"/>
      <c r="GU346" s="43"/>
      <c r="GV346" s="43"/>
      <c r="GW346" s="43"/>
      <c r="GX346" s="44"/>
      <c r="GY346" s="41"/>
      <c r="GZ346" s="45"/>
      <c r="HA346" s="45"/>
      <c r="HB346" s="45"/>
      <c r="HC346" s="45"/>
      <c r="HD346" s="41"/>
      <c r="HE346" s="46"/>
      <c r="HF346" s="46"/>
      <c r="HG346" s="46"/>
      <c r="HH346" s="19"/>
      <c r="HI346" s="41"/>
      <c r="HJ346" s="18"/>
      <c r="HK346" s="47"/>
      <c r="HL346" s="41"/>
      <c r="HP346" s="41"/>
      <c r="HQ346" s="41"/>
      <c r="HR346" s="41"/>
      <c r="HW346" s="41"/>
      <c r="IB346" s="41"/>
      <c r="IC346" s="43"/>
      <c r="ID346" s="43"/>
      <c r="IE346" s="43"/>
      <c r="IF346" s="44"/>
      <c r="IG346" s="41"/>
      <c r="IH346" s="45"/>
      <c r="II346" s="45"/>
      <c r="IJ346" s="45"/>
      <c r="IK346" s="45"/>
      <c r="IL346" s="41"/>
      <c r="IM346" s="46"/>
      <c r="IN346" s="46"/>
      <c r="IO346" s="46"/>
      <c r="IP346" s="19"/>
      <c r="IQ346" s="41"/>
      <c r="IR346" s="18"/>
      <c r="IS346" s="47"/>
      <c r="IT346" s="41"/>
    </row>
    <row r="347" spans="1:254" s="42" customFormat="1" ht="12.75">
      <c r="A347" s="20" t="s">
        <v>979</v>
      </c>
      <c r="B347" s="20"/>
      <c r="C347" s="21"/>
      <c r="D347" s="22">
        <f>IF(MOD(SUM($M347+$T347+$AA347+$AH347+$AO347+$AV347),1)&gt;=0.6,INT(SUM($M347+$T347+$AA347+$AH347+$AO347+$AV347))+1+MOD(SUM($M347+$T347+$AA347+$AH347+$AO347+$AV347),1)-0.6,SUM($M347+$T347+$AA347+$AH347+$AO347+$AV347))</f>
        <v>11</v>
      </c>
      <c r="E347" s="23">
        <f>$N347+$U347+$AB347+$AI347+$AP347+$AW347</f>
        <v>2</v>
      </c>
      <c r="F347" s="24">
        <f>$O347+$V347+$AC347+$AJ347+$AQ347+$AX347</f>
        <v>38</v>
      </c>
      <c r="G347" s="23">
        <f>$P347+$W347+$AD347+$AK347+$AR347+$AY347</f>
        <v>4</v>
      </c>
      <c r="H347" s="23">
        <f>$Q347+X347+AE347+AL347+AS347+AZ347</f>
        <v>0</v>
      </c>
      <c r="I347" s="25" t="s">
        <v>980</v>
      </c>
      <c r="J347" s="22">
        <f>IF(G347&lt;&gt;0,F347/G347,"")</f>
        <v>9.5</v>
      </c>
      <c r="K347" s="22">
        <f>IF(D347&lt;&gt;0,F347/D347,"")</f>
        <v>3.4545454545454546</v>
      </c>
      <c r="L347" s="22">
        <f>IF(G347&lt;&gt;0,(INT(D347)*6+(10*(D347-INT(D347))))/G347,"")</f>
        <v>16.5</v>
      </c>
      <c r="M347" s="26"/>
      <c r="N347" s="26"/>
      <c r="O347" s="26"/>
      <c r="P347" s="26"/>
      <c r="Q347" s="26"/>
      <c r="R347" s="26"/>
      <c r="S347" s="28">
        <f>IF(P347&lt;&gt;0,O347/P347,"")</f>
      </c>
      <c r="T347" s="29"/>
      <c r="U347" s="29"/>
      <c r="V347" s="29"/>
      <c r="W347" s="29"/>
      <c r="X347" s="29"/>
      <c r="Y347" s="30"/>
      <c r="Z347" s="31">
        <f>IF(W347&lt;&gt;0,V347/W347,"")</f>
      </c>
      <c r="AA347" s="32"/>
      <c r="AB347" s="32"/>
      <c r="AC347" s="32"/>
      <c r="AD347" s="33"/>
      <c r="AE347" s="33"/>
      <c r="AF347" s="33"/>
      <c r="AG347" s="28">
        <f>IF(AD347&lt;&gt;0,AC347/AD347,"")</f>
      </c>
      <c r="AH347" s="34">
        <v>6</v>
      </c>
      <c r="AI347" s="34">
        <v>2</v>
      </c>
      <c r="AJ347" s="34">
        <v>11</v>
      </c>
      <c r="AK347" s="34">
        <v>2</v>
      </c>
      <c r="AL347" s="34"/>
      <c r="AM347" s="34" t="s">
        <v>980</v>
      </c>
      <c r="AN347" s="35">
        <f>IF(AK347&lt;&gt;0,AJ347/AK347,"")</f>
        <v>5.5</v>
      </c>
      <c r="AO347" s="36">
        <v>5</v>
      </c>
      <c r="AP347" s="36">
        <v>0</v>
      </c>
      <c r="AQ347" s="36">
        <v>27</v>
      </c>
      <c r="AR347" s="36">
        <v>2</v>
      </c>
      <c r="AS347" s="36"/>
      <c r="AT347" s="48" t="s">
        <v>981</v>
      </c>
      <c r="AU347" s="37">
        <f>IF(AR347&lt;&gt;0,AQ347/AR347,"")</f>
        <v>13.5</v>
      </c>
      <c r="AV347" s="38"/>
      <c r="AW347" s="38"/>
      <c r="AX347" s="39"/>
      <c r="AY347" s="40"/>
      <c r="AZ347" s="40"/>
      <c r="BA347" s="40"/>
      <c r="BB347" s="39">
        <f>IF(AY347&lt;&gt;0,AX347/AY347,"")</f>
      </c>
      <c r="BC347" s="41"/>
      <c r="BD347" s="41"/>
      <c r="BI347" s="41"/>
      <c r="BN347" s="41"/>
      <c r="BO347" s="43"/>
      <c r="BP347" s="43"/>
      <c r="BQ347" s="43"/>
      <c r="BR347" s="44"/>
      <c r="BS347" s="41"/>
      <c r="BT347" s="45"/>
      <c r="BU347" s="45"/>
      <c r="BV347" s="45"/>
      <c r="BW347" s="45"/>
      <c r="BX347" s="41"/>
      <c r="BY347" s="46"/>
      <c r="BZ347" s="46"/>
      <c r="CA347" s="46"/>
      <c r="CB347" s="19"/>
      <c r="CC347" s="41"/>
      <c r="CD347" s="18"/>
      <c r="CE347" s="47"/>
      <c r="CF347" s="41"/>
      <c r="CJ347" s="41"/>
      <c r="CK347" s="41"/>
      <c r="CL347" s="41"/>
      <c r="CQ347" s="41"/>
      <c r="CV347" s="41"/>
      <c r="CW347" s="43"/>
      <c r="CX347" s="43"/>
      <c r="CY347" s="43"/>
      <c r="CZ347" s="44"/>
      <c r="DA347" s="41"/>
      <c r="DB347" s="45"/>
      <c r="DC347" s="45"/>
      <c r="DD347" s="45"/>
      <c r="DE347" s="45"/>
      <c r="DF347" s="41"/>
      <c r="DG347" s="46"/>
      <c r="DH347" s="46"/>
      <c r="DI347" s="46"/>
      <c r="DJ347" s="19"/>
      <c r="DK347" s="41"/>
      <c r="DL347" s="18"/>
      <c r="DM347" s="47"/>
      <c r="DN347" s="41"/>
      <c r="DR347" s="41"/>
      <c r="DS347" s="41"/>
      <c r="DT347" s="41"/>
      <c r="DY347" s="41"/>
      <c r="ED347" s="41"/>
      <c r="EE347" s="43"/>
      <c r="EF347" s="43"/>
      <c r="EG347" s="43"/>
      <c r="EH347" s="44"/>
      <c r="EI347" s="41"/>
      <c r="EJ347" s="45"/>
      <c r="EK347" s="45"/>
      <c r="EL347" s="45"/>
      <c r="EM347" s="45"/>
      <c r="EN347" s="41"/>
      <c r="EO347" s="46"/>
      <c r="EP347" s="46"/>
      <c r="EQ347" s="46"/>
      <c r="ER347" s="19"/>
      <c r="ES347" s="41"/>
      <c r="ET347" s="18"/>
      <c r="EU347" s="47"/>
      <c r="EV347" s="41"/>
      <c r="EZ347" s="41"/>
      <c r="FA347" s="41"/>
      <c r="FB347" s="41"/>
      <c r="FG347" s="41"/>
      <c r="FL347" s="41"/>
      <c r="FM347" s="43"/>
      <c r="FN347" s="43"/>
      <c r="FO347" s="43"/>
      <c r="FP347" s="44"/>
      <c r="FQ347" s="41"/>
      <c r="FR347" s="45"/>
      <c r="FS347" s="45"/>
      <c r="FT347" s="45"/>
      <c r="FU347" s="45"/>
      <c r="FV347" s="41"/>
      <c r="FW347" s="46"/>
      <c r="FX347" s="46"/>
      <c r="FY347" s="46"/>
      <c r="FZ347" s="19"/>
      <c r="GA347" s="41"/>
      <c r="GB347" s="18"/>
      <c r="GC347" s="47"/>
      <c r="GD347" s="41"/>
      <c r="GH347" s="41"/>
      <c r="GI347" s="41"/>
      <c r="GJ347" s="41"/>
      <c r="GO347" s="41"/>
      <c r="GT347" s="41"/>
      <c r="GU347" s="43"/>
      <c r="GV347" s="43"/>
      <c r="GW347" s="43"/>
      <c r="GX347" s="44"/>
      <c r="GY347" s="41"/>
      <c r="GZ347" s="45"/>
      <c r="HA347" s="45"/>
      <c r="HB347" s="45"/>
      <c r="HC347" s="45"/>
      <c r="HD347" s="41"/>
      <c r="HE347" s="46"/>
      <c r="HF347" s="46"/>
      <c r="HG347" s="46"/>
      <c r="HH347" s="19"/>
      <c r="HI347" s="41"/>
      <c r="HJ347" s="18"/>
      <c r="HK347" s="47"/>
      <c r="HL347" s="41"/>
      <c r="HP347" s="41"/>
      <c r="HQ347" s="41"/>
      <c r="HR347" s="41"/>
      <c r="HW347" s="41"/>
      <c r="IB347" s="41"/>
      <c r="IC347" s="43"/>
      <c r="ID347" s="43"/>
      <c r="IE347" s="43"/>
      <c r="IF347" s="44"/>
      <c r="IG347" s="41"/>
      <c r="IH347" s="45"/>
      <c r="II347" s="45"/>
      <c r="IJ347" s="45"/>
      <c r="IK347" s="45"/>
      <c r="IL347" s="41"/>
      <c r="IM347" s="46"/>
      <c r="IN347" s="46"/>
      <c r="IO347" s="46"/>
      <c r="IP347" s="19"/>
      <c r="IQ347" s="41"/>
      <c r="IR347" s="18"/>
      <c r="IS347" s="47"/>
      <c r="IT347" s="41"/>
    </row>
    <row r="348" spans="1:254" s="42" customFormat="1" ht="12.75">
      <c r="A348" s="20" t="s">
        <v>982</v>
      </c>
      <c r="B348" s="20"/>
      <c r="C348" s="21"/>
      <c r="D348" s="22">
        <f>IF(MOD(SUM($M348+$T348+$AA348+$AH348+$AO348+$AV348),1)&gt;=0.6,INT(SUM($M348+$T348+$AA348+$AH348+$AO348+$AV348))+1+MOD(SUM($M348+$T348+$AA348+$AH348+$AO348+$AV348),1)-0.6,SUM($M348+$T348+$AA348+$AH348+$AO348+$AV348))</f>
        <v>149</v>
      </c>
      <c r="E348" s="23">
        <f>$N348+$U348+$AB348+$AI348+$AP348+$AW348</f>
        <v>29</v>
      </c>
      <c r="F348" s="24">
        <f>$O348+$V348+$AC348+$AJ348+$AQ348+$AX348</f>
        <v>495</v>
      </c>
      <c r="G348" s="23">
        <f>$P348+$W348+$AD348+$AK348+$AR348+$AY348</f>
        <v>28</v>
      </c>
      <c r="H348" s="23">
        <f>$Q348+X348+AE348+AL348+AS348+AZ348</f>
        <v>3</v>
      </c>
      <c r="I348" s="25" t="s">
        <v>983</v>
      </c>
      <c r="J348" s="22">
        <f>IF(G348&lt;&gt;0,F348/G348,"")</f>
        <v>17.678571428571427</v>
      </c>
      <c r="K348" s="22">
        <f>IF(D348&lt;&gt;0,F348/D348,"")</f>
        <v>3.3221476510067114</v>
      </c>
      <c r="L348" s="22">
        <f>IF(G348&lt;&gt;0,(INT(D348)*6+(10*(D348-INT(D348))))/G348,"")</f>
        <v>31.928571428571427</v>
      </c>
      <c r="M348" s="26"/>
      <c r="N348" s="26"/>
      <c r="O348" s="26"/>
      <c r="P348" s="26"/>
      <c r="Q348" s="26"/>
      <c r="R348" s="26"/>
      <c r="S348" s="28">
        <f>IF(P348&lt;&gt;0,O348/P348,"")</f>
      </c>
      <c r="T348" s="29">
        <v>149</v>
      </c>
      <c r="U348" s="29">
        <v>29</v>
      </c>
      <c r="V348" s="29">
        <v>495</v>
      </c>
      <c r="W348" s="29">
        <v>28</v>
      </c>
      <c r="X348" s="29">
        <v>3</v>
      </c>
      <c r="Y348" s="30" t="s">
        <v>983</v>
      </c>
      <c r="Z348" s="31">
        <f>IF(W348&lt;&gt;0,V348/W348,"")</f>
        <v>17.678571428571427</v>
      </c>
      <c r="AA348" s="32"/>
      <c r="AB348" s="32"/>
      <c r="AC348" s="32"/>
      <c r="AD348" s="33"/>
      <c r="AE348" s="33"/>
      <c r="AF348" s="33"/>
      <c r="AG348" s="28">
        <f>IF(AD348&lt;&gt;0,AC348/AD348,"")</f>
      </c>
      <c r="AH348" s="34"/>
      <c r="AI348" s="34"/>
      <c r="AJ348" s="34"/>
      <c r="AK348" s="34"/>
      <c r="AL348" s="34"/>
      <c r="AM348" s="34"/>
      <c r="AN348" s="35">
        <f>IF(AK348&lt;&gt;0,AJ348/AK348,"")</f>
      </c>
      <c r="AO348" s="36"/>
      <c r="AP348" s="36"/>
      <c r="AQ348" s="36"/>
      <c r="AR348" s="36"/>
      <c r="AS348" s="36"/>
      <c r="AT348" s="36"/>
      <c r="AU348" s="37">
        <f>IF(AR348&lt;&gt;0,AQ348/AR348,"")</f>
      </c>
      <c r="AV348" s="38"/>
      <c r="AW348" s="38"/>
      <c r="AX348" s="39"/>
      <c r="AY348" s="40"/>
      <c r="AZ348" s="40"/>
      <c r="BA348" s="40"/>
      <c r="BB348" s="39">
        <f>IF(AY348&lt;&gt;0,AX348/AY348,"")</f>
      </c>
      <c r="BC348" s="41"/>
      <c r="BD348" s="41"/>
      <c r="BI348" s="41"/>
      <c r="BN348" s="41"/>
      <c r="BO348" s="43"/>
      <c r="BP348" s="43"/>
      <c r="BQ348" s="43"/>
      <c r="BR348" s="44"/>
      <c r="BS348" s="41"/>
      <c r="BT348" s="45"/>
      <c r="BU348" s="45"/>
      <c r="BV348" s="45"/>
      <c r="BW348" s="45"/>
      <c r="BX348" s="41"/>
      <c r="BY348" s="46"/>
      <c r="BZ348" s="46"/>
      <c r="CA348" s="46"/>
      <c r="CB348" s="19"/>
      <c r="CC348" s="41"/>
      <c r="CD348" s="18"/>
      <c r="CE348" s="47"/>
      <c r="CF348" s="41"/>
      <c r="CJ348" s="41"/>
      <c r="CK348" s="41"/>
      <c r="CL348" s="41"/>
      <c r="CQ348" s="41"/>
      <c r="CV348" s="41"/>
      <c r="CW348" s="43"/>
      <c r="CX348" s="43"/>
      <c r="CY348" s="43"/>
      <c r="CZ348" s="44"/>
      <c r="DA348" s="41"/>
      <c r="DB348" s="45"/>
      <c r="DC348" s="45"/>
      <c r="DD348" s="45"/>
      <c r="DE348" s="45"/>
      <c r="DF348" s="41"/>
      <c r="DG348" s="46"/>
      <c r="DH348" s="46"/>
      <c r="DI348" s="46"/>
      <c r="DJ348" s="19"/>
      <c r="DK348" s="41"/>
      <c r="DL348" s="18"/>
      <c r="DM348" s="47"/>
      <c r="DN348" s="41"/>
      <c r="DR348" s="41"/>
      <c r="DS348" s="41"/>
      <c r="DT348" s="41"/>
      <c r="DY348" s="41"/>
      <c r="ED348" s="41"/>
      <c r="EE348" s="43"/>
      <c r="EF348" s="43"/>
      <c r="EG348" s="43"/>
      <c r="EH348" s="44"/>
      <c r="EI348" s="41"/>
      <c r="EJ348" s="45"/>
      <c r="EK348" s="45"/>
      <c r="EL348" s="45"/>
      <c r="EM348" s="45"/>
      <c r="EN348" s="41"/>
      <c r="EO348" s="46"/>
      <c r="EP348" s="46"/>
      <c r="EQ348" s="46"/>
      <c r="ER348" s="19"/>
      <c r="ES348" s="41"/>
      <c r="ET348" s="18"/>
      <c r="EU348" s="47"/>
      <c r="EV348" s="41"/>
      <c r="EZ348" s="41"/>
      <c r="FA348" s="41"/>
      <c r="FB348" s="41"/>
      <c r="FG348" s="41"/>
      <c r="FL348" s="41"/>
      <c r="FM348" s="43"/>
      <c r="FN348" s="43"/>
      <c r="FO348" s="43"/>
      <c r="FP348" s="44"/>
      <c r="FQ348" s="41"/>
      <c r="FR348" s="45"/>
      <c r="FS348" s="45"/>
      <c r="FT348" s="45"/>
      <c r="FU348" s="45"/>
      <c r="FV348" s="41"/>
      <c r="FW348" s="46"/>
      <c r="FX348" s="46"/>
      <c r="FY348" s="46"/>
      <c r="FZ348" s="19"/>
      <c r="GA348" s="41"/>
      <c r="GB348" s="18"/>
      <c r="GC348" s="47"/>
      <c r="GD348" s="41"/>
      <c r="GH348" s="41"/>
      <c r="GI348" s="41"/>
      <c r="GJ348" s="41"/>
      <c r="GO348" s="41"/>
      <c r="GT348" s="41"/>
      <c r="GU348" s="43"/>
      <c r="GV348" s="43"/>
      <c r="GW348" s="43"/>
      <c r="GX348" s="44"/>
      <c r="GY348" s="41"/>
      <c r="GZ348" s="45"/>
      <c r="HA348" s="45"/>
      <c r="HB348" s="45"/>
      <c r="HC348" s="45"/>
      <c r="HD348" s="41"/>
      <c r="HE348" s="46"/>
      <c r="HF348" s="46"/>
      <c r="HG348" s="46"/>
      <c r="HH348" s="19"/>
      <c r="HI348" s="41"/>
      <c r="HJ348" s="18"/>
      <c r="HK348" s="47"/>
      <c r="HL348" s="41"/>
      <c r="HP348" s="41"/>
      <c r="HQ348" s="41"/>
      <c r="HR348" s="41"/>
      <c r="HW348" s="41"/>
      <c r="IB348" s="41"/>
      <c r="IC348" s="43"/>
      <c r="ID348" s="43"/>
      <c r="IE348" s="43"/>
      <c r="IF348" s="44"/>
      <c r="IG348" s="41"/>
      <c r="IH348" s="45"/>
      <c r="II348" s="45"/>
      <c r="IJ348" s="45"/>
      <c r="IK348" s="45"/>
      <c r="IL348" s="41"/>
      <c r="IM348" s="46"/>
      <c r="IN348" s="46"/>
      <c r="IO348" s="46"/>
      <c r="IP348" s="19"/>
      <c r="IQ348" s="41"/>
      <c r="IR348" s="18"/>
      <c r="IS348" s="47"/>
      <c r="IT348" s="41"/>
    </row>
    <row r="349" spans="1:254" s="42" customFormat="1" ht="12.75">
      <c r="A349" s="20" t="s">
        <v>984</v>
      </c>
      <c r="B349" s="20"/>
      <c r="C349" s="21"/>
      <c r="D349" s="22">
        <f>IF(MOD(SUM($M349+$T349+$AA349+$AH349+$AO349+$AV349),1)&gt;=0.6,INT(SUM($M349+$T349+$AA349+$AH349+$AO349+$AV349))+1+MOD(SUM($M349+$T349+$AA349+$AH349+$AO349+$AV349),1)-0.6,SUM($M349+$T349+$AA349+$AH349+$AO349+$AV349))</f>
        <v>12</v>
      </c>
      <c r="E349" s="23">
        <f>$N349+$U349+$AB349+$AI349+$AP349+$AW349</f>
        <v>0</v>
      </c>
      <c r="F349" s="24">
        <f>$O349+$V349+$AC349+$AJ349+$AQ349+$AX349</f>
        <v>51</v>
      </c>
      <c r="G349" s="23">
        <f>$P349+$W349+$AD349+$AK349+$AR349+$AY349</f>
        <v>0</v>
      </c>
      <c r="H349" s="23">
        <f>$Q349+X349+AE349+AL349+AS349+AZ349</f>
        <v>0</v>
      </c>
      <c r="I349" s="25" t="s">
        <v>985</v>
      </c>
      <c r="J349" s="22">
        <f>IF(G349&lt;&gt;0,F349/G349,"")</f>
      </c>
      <c r="K349" s="22">
        <f>IF(D349&lt;&gt;0,F349/D349,"")</f>
        <v>4.25</v>
      </c>
      <c r="L349" s="22">
        <f>IF(G349&lt;&gt;0,(INT(D349)*6+(10*(D349-INT(D349))))/G349,"")</f>
      </c>
      <c r="M349" s="26"/>
      <c r="N349" s="26"/>
      <c r="O349" s="26"/>
      <c r="P349" s="26"/>
      <c r="Q349" s="26"/>
      <c r="R349" s="26"/>
      <c r="S349" s="28">
        <f>IF(P349&lt;&gt;0,O349/P349,"")</f>
      </c>
      <c r="T349" s="29"/>
      <c r="U349" s="29"/>
      <c r="V349" s="29"/>
      <c r="W349" s="29"/>
      <c r="X349" s="29"/>
      <c r="Y349" s="30"/>
      <c r="Z349" s="31">
        <f>IF(W349&lt;&gt;0,V349/W349,"")</f>
      </c>
      <c r="AA349" s="32"/>
      <c r="AB349" s="32"/>
      <c r="AC349" s="32"/>
      <c r="AD349" s="33"/>
      <c r="AE349" s="33"/>
      <c r="AF349" s="33"/>
      <c r="AG349" s="28">
        <f>IF(AD349&lt;&gt;0,AC349/AD349,"")</f>
      </c>
      <c r="AH349" s="34">
        <v>12</v>
      </c>
      <c r="AI349" s="34">
        <v>0</v>
      </c>
      <c r="AJ349" s="34">
        <v>51</v>
      </c>
      <c r="AK349" s="34">
        <v>0</v>
      </c>
      <c r="AL349" s="34"/>
      <c r="AM349" s="34" t="s">
        <v>985</v>
      </c>
      <c r="AN349" s="35">
        <f>IF(AK349&lt;&gt;0,AJ349/AK349,"")</f>
      </c>
      <c r="AO349" s="36"/>
      <c r="AP349" s="36"/>
      <c r="AQ349" s="36"/>
      <c r="AR349" s="36"/>
      <c r="AS349" s="36"/>
      <c r="AT349" s="36"/>
      <c r="AU349" s="37">
        <f>IF(AR349&lt;&gt;0,AQ349/AR349,"")</f>
      </c>
      <c r="AV349" s="38"/>
      <c r="AW349" s="38"/>
      <c r="AX349" s="39"/>
      <c r="AY349" s="40"/>
      <c r="AZ349" s="40"/>
      <c r="BA349" s="40"/>
      <c r="BB349" s="39">
        <f>IF(AY349&lt;&gt;0,AX349/AY349,"")</f>
      </c>
      <c r="BC349" s="41"/>
      <c r="BD349" s="41"/>
      <c r="BI349" s="41"/>
      <c r="BN349" s="41"/>
      <c r="BO349" s="43"/>
      <c r="BP349" s="43"/>
      <c r="BQ349" s="43"/>
      <c r="BR349" s="44"/>
      <c r="BS349" s="41"/>
      <c r="BT349" s="45"/>
      <c r="BU349" s="45"/>
      <c r="BV349" s="45"/>
      <c r="BW349" s="45"/>
      <c r="BX349" s="41"/>
      <c r="BY349" s="46"/>
      <c r="BZ349" s="46"/>
      <c r="CA349" s="46"/>
      <c r="CB349" s="19"/>
      <c r="CC349" s="41"/>
      <c r="CD349" s="18"/>
      <c r="CE349" s="47"/>
      <c r="CF349" s="41"/>
      <c r="CJ349" s="41"/>
      <c r="CK349" s="41"/>
      <c r="CL349" s="41"/>
      <c r="CQ349" s="41"/>
      <c r="CV349" s="41"/>
      <c r="CW349" s="43"/>
      <c r="CX349" s="43"/>
      <c r="CY349" s="43"/>
      <c r="CZ349" s="44"/>
      <c r="DA349" s="41"/>
      <c r="DB349" s="45"/>
      <c r="DC349" s="45"/>
      <c r="DD349" s="45"/>
      <c r="DE349" s="45"/>
      <c r="DF349" s="41"/>
      <c r="DG349" s="46"/>
      <c r="DH349" s="46"/>
      <c r="DI349" s="46"/>
      <c r="DJ349" s="19"/>
      <c r="DK349" s="41"/>
      <c r="DL349" s="18"/>
      <c r="DM349" s="47"/>
      <c r="DN349" s="41"/>
      <c r="DR349" s="41"/>
      <c r="DS349" s="41"/>
      <c r="DT349" s="41"/>
      <c r="DY349" s="41"/>
      <c r="ED349" s="41"/>
      <c r="EE349" s="43"/>
      <c r="EF349" s="43"/>
      <c r="EG349" s="43"/>
      <c r="EH349" s="44"/>
      <c r="EI349" s="41"/>
      <c r="EJ349" s="45"/>
      <c r="EK349" s="45"/>
      <c r="EL349" s="45"/>
      <c r="EM349" s="45"/>
      <c r="EN349" s="41"/>
      <c r="EO349" s="46"/>
      <c r="EP349" s="46"/>
      <c r="EQ349" s="46"/>
      <c r="ER349" s="19"/>
      <c r="ES349" s="41"/>
      <c r="ET349" s="18"/>
      <c r="EU349" s="47"/>
      <c r="EV349" s="41"/>
      <c r="EZ349" s="41"/>
      <c r="FA349" s="41"/>
      <c r="FB349" s="41"/>
      <c r="FG349" s="41"/>
      <c r="FL349" s="41"/>
      <c r="FM349" s="43"/>
      <c r="FN349" s="43"/>
      <c r="FO349" s="43"/>
      <c r="FP349" s="44"/>
      <c r="FQ349" s="41"/>
      <c r="FR349" s="45"/>
      <c r="FS349" s="45"/>
      <c r="FT349" s="45"/>
      <c r="FU349" s="45"/>
      <c r="FV349" s="41"/>
      <c r="FW349" s="46"/>
      <c r="FX349" s="46"/>
      <c r="FY349" s="46"/>
      <c r="FZ349" s="19"/>
      <c r="GA349" s="41"/>
      <c r="GB349" s="18"/>
      <c r="GC349" s="47"/>
      <c r="GD349" s="41"/>
      <c r="GH349" s="41"/>
      <c r="GI349" s="41"/>
      <c r="GJ349" s="41"/>
      <c r="GO349" s="41"/>
      <c r="GT349" s="41"/>
      <c r="GU349" s="43"/>
      <c r="GV349" s="43"/>
      <c r="GW349" s="43"/>
      <c r="GX349" s="44"/>
      <c r="GY349" s="41"/>
      <c r="GZ349" s="45"/>
      <c r="HA349" s="45"/>
      <c r="HB349" s="45"/>
      <c r="HC349" s="45"/>
      <c r="HD349" s="41"/>
      <c r="HE349" s="46"/>
      <c r="HF349" s="46"/>
      <c r="HG349" s="46"/>
      <c r="HH349" s="19"/>
      <c r="HI349" s="41"/>
      <c r="HJ349" s="18"/>
      <c r="HK349" s="47"/>
      <c r="HL349" s="41"/>
      <c r="HP349" s="41"/>
      <c r="HQ349" s="41"/>
      <c r="HR349" s="41"/>
      <c r="HW349" s="41"/>
      <c r="IB349" s="41"/>
      <c r="IC349" s="43"/>
      <c r="ID349" s="43"/>
      <c r="IE349" s="43"/>
      <c r="IF349" s="44"/>
      <c r="IG349" s="41"/>
      <c r="IH349" s="45"/>
      <c r="II349" s="45"/>
      <c r="IJ349" s="45"/>
      <c r="IK349" s="45"/>
      <c r="IL349" s="41"/>
      <c r="IM349" s="46"/>
      <c r="IN349" s="46"/>
      <c r="IO349" s="46"/>
      <c r="IP349" s="19"/>
      <c r="IQ349" s="41"/>
      <c r="IR349" s="18"/>
      <c r="IS349" s="47"/>
      <c r="IT349" s="41"/>
    </row>
    <row r="350" spans="1:254" s="42" customFormat="1" ht="12.75">
      <c r="A350" s="20" t="s">
        <v>986</v>
      </c>
      <c r="B350" s="20"/>
      <c r="C350" s="63"/>
      <c r="D350" s="22">
        <f>IF(MOD(SUM($M350+$T350+$AA350+$AH350+$AO350+$AV350),1)&gt;=0.6,INT(SUM($M350+$T350+$AA350+$AH350+$AO350+$AV350))+1+MOD(SUM($M350+$T350+$AA350+$AH350+$AO350+$AV350),1)-0.6,SUM($M350+$T350+$AA350+$AH350+$AO350+$AV350))</f>
        <v>124.4</v>
      </c>
      <c r="E350" s="23">
        <f>$N350+$U350+$AB350+$AI350+$AP350+$AW350</f>
        <v>21</v>
      </c>
      <c r="F350" s="24">
        <f>$O350+$V350+$AC350+$AJ350+$AQ350+$AX350</f>
        <v>466</v>
      </c>
      <c r="G350" s="23">
        <f>$P350+$W350+$AD350+$AK350+$AR350+$AY350</f>
        <v>17</v>
      </c>
      <c r="H350" s="23">
        <f>$Q350+X350+AE350+AL350+AS350+AZ350</f>
        <v>0</v>
      </c>
      <c r="I350" s="25" t="s">
        <v>987</v>
      </c>
      <c r="J350" s="22">
        <f>IF(G350&lt;&gt;0,F350/G350,"")</f>
        <v>27.41176470588235</v>
      </c>
      <c r="K350" s="22">
        <f>IF(D350&lt;&gt;0,F350/D350,"")</f>
        <v>3.745980707395498</v>
      </c>
      <c r="L350" s="22">
        <f>IF(G350&lt;&gt;0,(INT(D350)*6+(10*(D350-INT(D350))))/G350,"")</f>
        <v>44</v>
      </c>
      <c r="M350" s="26"/>
      <c r="N350" s="26"/>
      <c r="O350" s="26"/>
      <c r="P350" s="26"/>
      <c r="Q350" s="26"/>
      <c r="R350" s="26"/>
      <c r="S350" s="28">
        <f>IF(P350&lt;&gt;0,O350/P350,"")</f>
      </c>
      <c r="T350" s="29"/>
      <c r="U350" s="29"/>
      <c r="V350" s="29"/>
      <c r="W350" s="29"/>
      <c r="X350" s="29"/>
      <c r="Y350" s="29"/>
      <c r="Z350" s="31">
        <f>IF(W350&lt;&gt;0,V350/W350,"")</f>
      </c>
      <c r="AA350" s="26">
        <v>21</v>
      </c>
      <c r="AB350" s="26">
        <v>3</v>
      </c>
      <c r="AC350" s="26">
        <v>82</v>
      </c>
      <c r="AD350" s="26">
        <v>3</v>
      </c>
      <c r="AE350" s="26"/>
      <c r="AF350" s="27" t="s">
        <v>988</v>
      </c>
      <c r="AG350" s="28">
        <f>IF(AD350&lt;&gt;0,AC350/AD350,"")</f>
        <v>27.333333333333332</v>
      </c>
      <c r="AH350" s="64">
        <v>13</v>
      </c>
      <c r="AI350" s="64">
        <v>0</v>
      </c>
      <c r="AJ350" s="64">
        <v>52</v>
      </c>
      <c r="AK350" s="64">
        <v>1</v>
      </c>
      <c r="AL350" s="64"/>
      <c r="AM350" s="66" t="s">
        <v>989</v>
      </c>
      <c r="AN350" s="35">
        <f>IF(AK350&lt;&gt;0,AJ350/AK350,"")</f>
        <v>52</v>
      </c>
      <c r="AO350" s="36">
        <v>90.4</v>
      </c>
      <c r="AP350" s="36">
        <v>18</v>
      </c>
      <c r="AQ350" s="36">
        <v>332</v>
      </c>
      <c r="AR350" s="36">
        <v>13</v>
      </c>
      <c r="AS350" s="36"/>
      <c r="AT350" s="48" t="s">
        <v>987</v>
      </c>
      <c r="AU350" s="37">
        <f>IF(AR350&lt;&gt;0,AQ350/AR350,"")</f>
        <v>25.53846153846154</v>
      </c>
      <c r="AV350" s="38"/>
      <c r="AW350" s="38"/>
      <c r="AX350" s="39"/>
      <c r="AY350" s="40"/>
      <c r="AZ350" s="40"/>
      <c r="BA350" s="40"/>
      <c r="BB350" s="39">
        <f>IF(AY350&lt;&gt;0,AX350/AY350,"")</f>
      </c>
      <c r="BC350" s="41"/>
      <c r="BD350" s="41"/>
      <c r="BI350" s="41"/>
      <c r="BN350" s="41"/>
      <c r="BO350" s="43"/>
      <c r="BP350" s="43"/>
      <c r="BQ350" s="43"/>
      <c r="BR350" s="44"/>
      <c r="BS350" s="41"/>
      <c r="BT350" s="45"/>
      <c r="BU350" s="45"/>
      <c r="BV350" s="45"/>
      <c r="BW350" s="45"/>
      <c r="BX350" s="41"/>
      <c r="BY350" s="46"/>
      <c r="BZ350" s="46"/>
      <c r="CA350" s="46"/>
      <c r="CB350" s="19"/>
      <c r="CC350" s="41"/>
      <c r="CD350" s="18"/>
      <c r="CE350" s="47"/>
      <c r="CF350" s="41"/>
      <c r="CJ350" s="41"/>
      <c r="CK350" s="41"/>
      <c r="CL350" s="41"/>
      <c r="CQ350" s="41"/>
      <c r="CV350" s="41"/>
      <c r="CW350" s="43"/>
      <c r="CX350" s="43"/>
      <c r="CY350" s="43"/>
      <c r="CZ350" s="44"/>
      <c r="DA350" s="41"/>
      <c r="DB350" s="45"/>
      <c r="DC350" s="45"/>
      <c r="DD350" s="45"/>
      <c r="DE350" s="45"/>
      <c r="DF350" s="41"/>
      <c r="DG350" s="46"/>
      <c r="DH350" s="46"/>
      <c r="DI350" s="46"/>
      <c r="DJ350" s="19"/>
      <c r="DK350" s="41"/>
      <c r="DL350" s="18"/>
      <c r="DM350" s="47"/>
      <c r="DN350" s="41"/>
      <c r="DR350" s="41"/>
      <c r="DS350" s="41"/>
      <c r="DT350" s="41"/>
      <c r="DY350" s="41"/>
      <c r="ED350" s="41"/>
      <c r="EE350" s="43"/>
      <c r="EF350" s="43"/>
      <c r="EG350" s="43"/>
      <c r="EH350" s="44"/>
      <c r="EI350" s="41"/>
      <c r="EJ350" s="45"/>
      <c r="EK350" s="45"/>
      <c r="EL350" s="45"/>
      <c r="EM350" s="45"/>
      <c r="EN350" s="41"/>
      <c r="EO350" s="46"/>
      <c r="EP350" s="46"/>
      <c r="EQ350" s="46"/>
      <c r="ER350" s="19"/>
      <c r="ES350" s="41"/>
      <c r="ET350" s="18"/>
      <c r="EU350" s="47"/>
      <c r="EV350" s="41"/>
      <c r="EZ350" s="41"/>
      <c r="FA350" s="41"/>
      <c r="FB350" s="41"/>
      <c r="FG350" s="41"/>
      <c r="FL350" s="41"/>
      <c r="FM350" s="43"/>
      <c r="FN350" s="43"/>
      <c r="FO350" s="43"/>
      <c r="FP350" s="44"/>
      <c r="FQ350" s="41"/>
      <c r="FR350" s="45"/>
      <c r="FS350" s="45"/>
      <c r="FT350" s="45"/>
      <c r="FU350" s="45"/>
      <c r="FV350" s="41"/>
      <c r="FW350" s="46"/>
      <c r="FX350" s="46"/>
      <c r="FY350" s="46"/>
      <c r="FZ350" s="19"/>
      <c r="GA350" s="41"/>
      <c r="GB350" s="18"/>
      <c r="GC350" s="47"/>
      <c r="GD350" s="41"/>
      <c r="GH350" s="41"/>
      <c r="GI350" s="41"/>
      <c r="GJ350" s="41"/>
      <c r="GO350" s="41"/>
      <c r="GT350" s="41"/>
      <c r="GU350" s="43"/>
      <c r="GV350" s="43"/>
      <c r="GW350" s="43"/>
      <c r="GX350" s="44"/>
      <c r="GY350" s="41"/>
      <c r="GZ350" s="45"/>
      <c r="HA350" s="45"/>
      <c r="HB350" s="45"/>
      <c r="HC350" s="45"/>
      <c r="HD350" s="41"/>
      <c r="HE350" s="46"/>
      <c r="HF350" s="46"/>
      <c r="HG350" s="46"/>
      <c r="HH350" s="19"/>
      <c r="HI350" s="41"/>
      <c r="HJ350" s="18"/>
      <c r="HK350" s="47"/>
      <c r="HL350" s="41"/>
      <c r="HP350" s="41"/>
      <c r="HQ350" s="41"/>
      <c r="HR350" s="41"/>
      <c r="HW350" s="41"/>
      <c r="IB350" s="41"/>
      <c r="IC350" s="43"/>
      <c r="ID350" s="43"/>
      <c r="IE350" s="43"/>
      <c r="IF350" s="44"/>
      <c r="IG350" s="41"/>
      <c r="IH350" s="45"/>
      <c r="II350" s="45"/>
      <c r="IJ350" s="45"/>
      <c r="IK350" s="45"/>
      <c r="IL350" s="41"/>
      <c r="IM350" s="46"/>
      <c r="IN350" s="46"/>
      <c r="IO350" s="46"/>
      <c r="IP350" s="19"/>
      <c r="IQ350" s="41"/>
      <c r="IR350" s="18"/>
      <c r="IS350" s="47"/>
      <c r="IT350" s="41"/>
    </row>
    <row r="351" spans="1:254" s="42" customFormat="1" ht="12.75">
      <c r="A351" s="20" t="s">
        <v>990</v>
      </c>
      <c r="B351" s="20"/>
      <c r="C351" s="21"/>
      <c r="D351" s="22">
        <f>IF(MOD(SUM($M351+$T351+$AA351+$AH351+$AO351+$AV351),1)&gt;=0.6,INT(SUM($M351+$T351+$AA351+$AH351+$AO351+$AV351))+1+MOD(SUM($M351+$T351+$AA351+$AH351+$AO351+$AV351),1)-0.6,SUM($M351+$T351+$AA351+$AH351+$AO351+$AV351))</f>
        <v>32.4</v>
      </c>
      <c r="E351" s="23">
        <f>$N351+$U351+$AB351+$AI351+$AP351+$AW351</f>
        <v>6</v>
      </c>
      <c r="F351" s="24">
        <f>$O351+$V351+$AC351+$AJ351+$AQ351+$AX351</f>
        <v>89</v>
      </c>
      <c r="G351" s="23">
        <f>$P351+$W351+$AD351+$AK351+$AR351+$AY351</f>
        <v>12</v>
      </c>
      <c r="H351" s="23">
        <f>$Q351+X351+AE351+AL351+AS351+AZ351</f>
        <v>1</v>
      </c>
      <c r="I351" s="25" t="s">
        <v>991</v>
      </c>
      <c r="J351" s="22">
        <f>IF(G351&lt;&gt;0,F351/G351,"")</f>
        <v>7.416666666666667</v>
      </c>
      <c r="K351" s="22">
        <f>IF(D351&lt;&gt;0,F351/D351,"")</f>
        <v>2.746913580246914</v>
      </c>
      <c r="L351" s="22">
        <f>IF(G351&lt;&gt;0,(INT(D351)*6+(10*(D351-INT(D351))))/G351,"")</f>
        <v>16.333333333333332</v>
      </c>
      <c r="M351" s="26"/>
      <c r="N351" s="26"/>
      <c r="O351" s="26"/>
      <c r="P351" s="26"/>
      <c r="Q351" s="26"/>
      <c r="R351" s="26"/>
      <c r="S351" s="28">
        <f>IF(P351&lt;&gt;0,O351/P351,"")</f>
      </c>
      <c r="T351" s="29"/>
      <c r="U351" s="29"/>
      <c r="V351" s="29"/>
      <c r="W351" s="29"/>
      <c r="X351" s="29"/>
      <c r="Y351" s="30"/>
      <c r="Z351" s="31">
        <f>IF(W351&lt;&gt;0,V351/W351,"")</f>
      </c>
      <c r="AA351" s="32">
        <v>32.4</v>
      </c>
      <c r="AB351" s="32">
        <v>6</v>
      </c>
      <c r="AC351" s="32">
        <v>89</v>
      </c>
      <c r="AD351" s="33">
        <v>12</v>
      </c>
      <c r="AE351" s="33">
        <v>1</v>
      </c>
      <c r="AF351" s="33" t="s">
        <v>991</v>
      </c>
      <c r="AG351" s="28">
        <f>IF(AD351&lt;&gt;0,AC351/AD351,"")</f>
        <v>7.416666666666667</v>
      </c>
      <c r="AH351" s="34"/>
      <c r="AI351" s="34"/>
      <c r="AJ351" s="34"/>
      <c r="AK351" s="34"/>
      <c r="AL351" s="34"/>
      <c r="AM351" s="34"/>
      <c r="AN351" s="35">
        <f>IF(AK351&lt;&gt;0,AJ351/AK351,"")</f>
      </c>
      <c r="AO351" s="36"/>
      <c r="AP351" s="36"/>
      <c r="AQ351" s="36"/>
      <c r="AR351" s="36"/>
      <c r="AS351" s="36"/>
      <c r="AT351" s="36"/>
      <c r="AU351" s="37">
        <f>IF(AR351&lt;&gt;0,AQ351/AR351,"")</f>
      </c>
      <c r="AV351" s="38"/>
      <c r="AW351" s="38"/>
      <c r="AX351" s="39"/>
      <c r="AY351" s="40"/>
      <c r="AZ351" s="40"/>
      <c r="BA351" s="40"/>
      <c r="BB351" s="39">
        <f>IF(AY351&lt;&gt;0,AX351/AY351,"")</f>
      </c>
      <c r="BC351" s="41"/>
      <c r="BD351" s="41"/>
      <c r="BI351" s="41"/>
      <c r="BN351" s="41"/>
      <c r="BO351" s="43"/>
      <c r="BP351" s="43"/>
      <c r="BQ351" s="43"/>
      <c r="BR351" s="44"/>
      <c r="BS351" s="41"/>
      <c r="BT351" s="45"/>
      <c r="BU351" s="45"/>
      <c r="BV351" s="45"/>
      <c r="BW351" s="45"/>
      <c r="BX351" s="41"/>
      <c r="BY351" s="46"/>
      <c r="BZ351" s="46"/>
      <c r="CA351" s="46"/>
      <c r="CB351" s="19"/>
      <c r="CC351" s="41"/>
      <c r="CD351" s="18"/>
      <c r="CE351" s="47"/>
      <c r="CF351" s="41"/>
      <c r="CJ351" s="41"/>
      <c r="CK351" s="41"/>
      <c r="CL351" s="41"/>
      <c r="CQ351" s="41"/>
      <c r="CV351" s="41"/>
      <c r="CW351" s="43"/>
      <c r="CX351" s="43"/>
      <c r="CY351" s="43"/>
      <c r="CZ351" s="44"/>
      <c r="DA351" s="41"/>
      <c r="DB351" s="45"/>
      <c r="DC351" s="45"/>
      <c r="DD351" s="45"/>
      <c r="DE351" s="45"/>
      <c r="DF351" s="41"/>
      <c r="DG351" s="46"/>
      <c r="DH351" s="46"/>
      <c r="DI351" s="46"/>
      <c r="DJ351" s="19"/>
      <c r="DK351" s="41"/>
      <c r="DL351" s="18"/>
      <c r="DM351" s="47"/>
      <c r="DN351" s="41"/>
      <c r="DR351" s="41"/>
      <c r="DS351" s="41"/>
      <c r="DT351" s="41"/>
      <c r="DY351" s="41"/>
      <c r="ED351" s="41"/>
      <c r="EE351" s="43"/>
      <c r="EF351" s="43"/>
      <c r="EG351" s="43"/>
      <c r="EH351" s="44"/>
      <c r="EI351" s="41"/>
      <c r="EJ351" s="45"/>
      <c r="EK351" s="45"/>
      <c r="EL351" s="45"/>
      <c r="EM351" s="45"/>
      <c r="EN351" s="41"/>
      <c r="EO351" s="46"/>
      <c r="EP351" s="46"/>
      <c r="EQ351" s="46"/>
      <c r="ER351" s="19"/>
      <c r="ES351" s="41"/>
      <c r="ET351" s="18"/>
      <c r="EU351" s="47"/>
      <c r="EV351" s="41"/>
      <c r="EZ351" s="41"/>
      <c r="FA351" s="41"/>
      <c r="FB351" s="41"/>
      <c r="FG351" s="41"/>
      <c r="FL351" s="41"/>
      <c r="FM351" s="43"/>
      <c r="FN351" s="43"/>
      <c r="FO351" s="43"/>
      <c r="FP351" s="44"/>
      <c r="FQ351" s="41"/>
      <c r="FR351" s="45"/>
      <c r="FS351" s="45"/>
      <c r="FT351" s="45"/>
      <c r="FU351" s="45"/>
      <c r="FV351" s="41"/>
      <c r="FW351" s="46"/>
      <c r="FX351" s="46"/>
      <c r="FY351" s="46"/>
      <c r="FZ351" s="19"/>
      <c r="GA351" s="41"/>
      <c r="GB351" s="18"/>
      <c r="GC351" s="47"/>
      <c r="GD351" s="41"/>
      <c r="GH351" s="41"/>
      <c r="GI351" s="41"/>
      <c r="GJ351" s="41"/>
      <c r="GO351" s="41"/>
      <c r="GT351" s="41"/>
      <c r="GU351" s="43"/>
      <c r="GV351" s="43"/>
      <c r="GW351" s="43"/>
      <c r="GX351" s="44"/>
      <c r="GY351" s="41"/>
      <c r="GZ351" s="45"/>
      <c r="HA351" s="45"/>
      <c r="HB351" s="45"/>
      <c r="HC351" s="45"/>
      <c r="HD351" s="41"/>
      <c r="HE351" s="46"/>
      <c r="HF351" s="46"/>
      <c r="HG351" s="46"/>
      <c r="HH351" s="19"/>
      <c r="HI351" s="41"/>
      <c r="HJ351" s="18"/>
      <c r="HK351" s="47"/>
      <c r="HL351" s="41"/>
      <c r="HP351" s="41"/>
      <c r="HQ351" s="41"/>
      <c r="HR351" s="41"/>
      <c r="HW351" s="41"/>
      <c r="IB351" s="41"/>
      <c r="IC351" s="43"/>
      <c r="ID351" s="43"/>
      <c r="IE351" s="43"/>
      <c r="IF351" s="44"/>
      <c r="IG351" s="41"/>
      <c r="IH351" s="45"/>
      <c r="II351" s="45"/>
      <c r="IJ351" s="45"/>
      <c r="IK351" s="45"/>
      <c r="IL351" s="41"/>
      <c r="IM351" s="46"/>
      <c r="IN351" s="46"/>
      <c r="IO351" s="46"/>
      <c r="IP351" s="19"/>
      <c r="IQ351" s="41"/>
      <c r="IR351" s="18"/>
      <c r="IS351" s="47"/>
      <c r="IT351" s="41"/>
    </row>
    <row r="352" spans="1:254" s="42" customFormat="1" ht="12.75">
      <c r="A352" s="20" t="s">
        <v>992</v>
      </c>
      <c r="B352" s="20"/>
      <c r="C352" s="63"/>
      <c r="D352" s="22">
        <f>IF(MOD(SUM($M352+$T352+$AA352+$AH352+$AO352+$AV352),1)&gt;=0.6,INT(SUM($M352+$T352+$AA352+$AH352+$AO352+$AV352))+1+MOD(SUM($M352+$T352+$AA352+$AH352+$AO352+$AV352),1)-0.6,SUM($M352+$T352+$AA352+$AH352+$AO352+$AV352))</f>
        <v>97.5</v>
      </c>
      <c r="E352" s="23">
        <f>$N352+$U352+$AB352+$AI352+$AP352+$AW352</f>
        <v>5</v>
      </c>
      <c r="F352" s="24">
        <f>$O352+$V352+$AC352+$AJ352+$AQ352+$AX352</f>
        <v>534</v>
      </c>
      <c r="G352" s="23">
        <f>$P352+$W352+$AD352+$AK352+$AR352+$AY352</f>
        <v>16</v>
      </c>
      <c r="H352" s="23">
        <f>$Q352+X352+AE352+AL352+AS352+AZ352</f>
        <v>0</v>
      </c>
      <c r="I352" s="25" t="s">
        <v>993</v>
      </c>
      <c r="J352" s="22">
        <f>IF(G352&lt;&gt;0,F352/G352,"")</f>
        <v>33.375</v>
      </c>
      <c r="K352" s="22">
        <f>IF(D352&lt;&gt;0,F352/D352,"")</f>
        <v>5.476923076923077</v>
      </c>
      <c r="L352" s="22">
        <f>IF(G352&lt;&gt;0,(INT(D352)*6+(10*(D352-INT(D352))))/G352,"")</f>
        <v>36.6875</v>
      </c>
      <c r="M352" s="26"/>
      <c r="N352" s="26"/>
      <c r="O352" s="26"/>
      <c r="P352" s="26"/>
      <c r="Q352" s="26"/>
      <c r="R352" s="26"/>
      <c r="S352" s="28">
        <f>IF(P352&lt;&gt;0,O352/P352,"")</f>
      </c>
      <c r="T352" s="29"/>
      <c r="U352" s="29"/>
      <c r="V352" s="29"/>
      <c r="W352" s="29"/>
      <c r="X352" s="29"/>
      <c r="Y352" s="29"/>
      <c r="Z352" s="31">
        <f>IF(W352&lt;&gt;0,V352/W352,"")</f>
      </c>
      <c r="AA352" s="26"/>
      <c r="AB352" s="26"/>
      <c r="AC352" s="26"/>
      <c r="AD352" s="26"/>
      <c r="AE352" s="26"/>
      <c r="AF352" s="26"/>
      <c r="AG352" s="28">
        <f>IF(AD352&lt;&gt;0,AC352/AD352,"")</f>
      </c>
      <c r="AH352" s="64">
        <v>8</v>
      </c>
      <c r="AI352" s="64">
        <v>1</v>
      </c>
      <c r="AJ352" s="64">
        <v>51</v>
      </c>
      <c r="AK352" s="64">
        <v>2</v>
      </c>
      <c r="AL352" s="64"/>
      <c r="AM352" s="66" t="s">
        <v>994</v>
      </c>
      <c r="AN352" s="35">
        <f>IF(AK352&lt;&gt;0,AJ352/AK352,"")</f>
        <v>25.5</v>
      </c>
      <c r="AO352" s="36">
        <v>89.5</v>
      </c>
      <c r="AP352" s="36">
        <v>4</v>
      </c>
      <c r="AQ352" s="36">
        <v>483</v>
      </c>
      <c r="AR352" s="36">
        <v>14</v>
      </c>
      <c r="AS352" s="36"/>
      <c r="AT352" s="48" t="s">
        <v>993</v>
      </c>
      <c r="AU352" s="37">
        <f>IF(AR352&lt;&gt;0,AQ352/AR352,"")</f>
        <v>34.5</v>
      </c>
      <c r="AV352" s="38"/>
      <c r="AW352" s="38"/>
      <c r="AX352" s="39"/>
      <c r="AY352" s="40"/>
      <c r="AZ352" s="40"/>
      <c r="BA352" s="40"/>
      <c r="BB352" s="39">
        <f>IF(AY352&lt;&gt;0,AX352/AY352,"")</f>
      </c>
      <c r="BC352" s="41"/>
      <c r="BD352" s="41"/>
      <c r="BI352" s="41"/>
      <c r="BN352" s="41"/>
      <c r="BO352" s="43"/>
      <c r="BP352" s="43"/>
      <c r="BQ352" s="43"/>
      <c r="BR352" s="44"/>
      <c r="BS352" s="41"/>
      <c r="BT352" s="45"/>
      <c r="BU352" s="45"/>
      <c r="BV352" s="45"/>
      <c r="BW352" s="45"/>
      <c r="BX352" s="41"/>
      <c r="BY352" s="46"/>
      <c r="BZ352" s="46"/>
      <c r="CA352" s="46"/>
      <c r="CB352" s="19"/>
      <c r="CC352" s="41"/>
      <c r="CD352" s="18"/>
      <c r="CE352" s="47"/>
      <c r="CF352" s="41"/>
      <c r="CJ352" s="41"/>
      <c r="CK352" s="41"/>
      <c r="CL352" s="41"/>
      <c r="CQ352" s="41"/>
      <c r="CV352" s="41"/>
      <c r="CW352" s="43"/>
      <c r="CX352" s="43"/>
      <c r="CY352" s="43"/>
      <c r="CZ352" s="44"/>
      <c r="DA352" s="41"/>
      <c r="DB352" s="45"/>
      <c r="DC352" s="45"/>
      <c r="DD352" s="45"/>
      <c r="DE352" s="45"/>
      <c r="DF352" s="41"/>
      <c r="DG352" s="46"/>
      <c r="DH352" s="46"/>
      <c r="DI352" s="46"/>
      <c r="DJ352" s="19"/>
      <c r="DK352" s="41"/>
      <c r="DL352" s="18"/>
      <c r="DM352" s="47"/>
      <c r="DN352" s="41"/>
      <c r="DR352" s="41"/>
      <c r="DS352" s="41"/>
      <c r="DT352" s="41"/>
      <c r="DY352" s="41"/>
      <c r="ED352" s="41"/>
      <c r="EE352" s="43"/>
      <c r="EF352" s="43"/>
      <c r="EG352" s="43"/>
      <c r="EH352" s="44"/>
      <c r="EI352" s="41"/>
      <c r="EJ352" s="45"/>
      <c r="EK352" s="45"/>
      <c r="EL352" s="45"/>
      <c r="EM352" s="45"/>
      <c r="EN352" s="41"/>
      <c r="EO352" s="46"/>
      <c r="EP352" s="46"/>
      <c r="EQ352" s="46"/>
      <c r="ER352" s="19"/>
      <c r="ES352" s="41"/>
      <c r="ET352" s="18"/>
      <c r="EU352" s="47"/>
      <c r="EV352" s="41"/>
      <c r="EZ352" s="41"/>
      <c r="FA352" s="41"/>
      <c r="FB352" s="41"/>
      <c r="FG352" s="41"/>
      <c r="FL352" s="41"/>
      <c r="FM352" s="43"/>
      <c r="FN352" s="43"/>
      <c r="FO352" s="43"/>
      <c r="FP352" s="44"/>
      <c r="FQ352" s="41"/>
      <c r="FR352" s="45"/>
      <c r="FS352" s="45"/>
      <c r="FT352" s="45"/>
      <c r="FU352" s="45"/>
      <c r="FV352" s="41"/>
      <c r="FW352" s="46"/>
      <c r="FX352" s="46"/>
      <c r="FY352" s="46"/>
      <c r="FZ352" s="19"/>
      <c r="GA352" s="41"/>
      <c r="GB352" s="18"/>
      <c r="GC352" s="47"/>
      <c r="GD352" s="41"/>
      <c r="GH352" s="41"/>
      <c r="GI352" s="41"/>
      <c r="GJ352" s="41"/>
      <c r="GO352" s="41"/>
      <c r="GT352" s="41"/>
      <c r="GU352" s="43"/>
      <c r="GV352" s="43"/>
      <c r="GW352" s="43"/>
      <c r="GX352" s="44"/>
      <c r="GY352" s="41"/>
      <c r="GZ352" s="45"/>
      <c r="HA352" s="45"/>
      <c r="HB352" s="45"/>
      <c r="HC352" s="45"/>
      <c r="HD352" s="41"/>
      <c r="HE352" s="46"/>
      <c r="HF352" s="46"/>
      <c r="HG352" s="46"/>
      <c r="HH352" s="19"/>
      <c r="HI352" s="41"/>
      <c r="HJ352" s="18"/>
      <c r="HK352" s="47"/>
      <c r="HL352" s="41"/>
      <c r="HP352" s="41"/>
      <c r="HQ352" s="41"/>
      <c r="HR352" s="41"/>
      <c r="HW352" s="41"/>
      <c r="IB352" s="41"/>
      <c r="IC352" s="43"/>
      <c r="ID352" s="43"/>
      <c r="IE352" s="43"/>
      <c r="IF352" s="44"/>
      <c r="IG352" s="41"/>
      <c r="IH352" s="45"/>
      <c r="II352" s="45"/>
      <c r="IJ352" s="45"/>
      <c r="IK352" s="45"/>
      <c r="IL352" s="41"/>
      <c r="IM352" s="46"/>
      <c r="IN352" s="46"/>
      <c r="IO352" s="46"/>
      <c r="IP352" s="19"/>
      <c r="IQ352" s="41"/>
      <c r="IR352" s="18"/>
      <c r="IS352" s="47"/>
      <c r="IT352" s="41"/>
    </row>
    <row r="353" spans="1:254" s="42" customFormat="1" ht="12.75">
      <c r="A353" s="20" t="s">
        <v>995</v>
      </c>
      <c r="B353" s="20"/>
      <c r="C353" s="21"/>
      <c r="D353" s="22">
        <f>IF(MOD(SUM($M353+$T353+$AA353+$AH353+$AO353+$AV353),1)&gt;=0.6,INT(SUM($M353+$T353+$AA353+$AH353+$AO353+$AV353))+1+MOD(SUM($M353+$T353+$AA353+$AH353+$AO353+$AV353),1)-0.6,SUM($M353+$T353+$AA353+$AH353+$AO353+$AV353))</f>
        <v>44.1</v>
      </c>
      <c r="E353" s="23">
        <f>$N353+$U353+$AB353+$AI353+$AP353+$AW353</f>
        <v>2</v>
      </c>
      <c r="F353" s="24">
        <f>$O353+$V353+$AC353+$AJ353+$AQ353+$AX353</f>
        <v>226</v>
      </c>
      <c r="G353" s="23">
        <f>$P353+$W353+$AD353+$AK353+$AR353+$AY353</f>
        <v>11</v>
      </c>
      <c r="H353" s="23">
        <f>$Q353+X353+AE353+AL353+AS353+AZ353</f>
        <v>0</v>
      </c>
      <c r="I353" s="25" t="s">
        <v>996</v>
      </c>
      <c r="J353" s="22">
        <f>IF(G353&lt;&gt;0,F353/G353,"")</f>
        <v>20.545454545454547</v>
      </c>
      <c r="K353" s="22">
        <f>IF(D353&lt;&gt;0,F353/D353,"")</f>
        <v>5.124716553287982</v>
      </c>
      <c r="L353" s="22">
        <f>IF(G353&lt;&gt;0,(INT(D353)*6+(10*(D353-INT(D353))))/G353,"")</f>
        <v>24.09090909090909</v>
      </c>
      <c r="M353" s="26"/>
      <c r="N353" s="26"/>
      <c r="O353" s="26"/>
      <c r="P353" s="26"/>
      <c r="Q353" s="26"/>
      <c r="R353" s="26"/>
      <c r="S353" s="28">
        <f>IF(P353&lt;&gt;0,O353/P353,"")</f>
      </c>
      <c r="T353" s="29"/>
      <c r="U353" s="29"/>
      <c r="V353" s="29"/>
      <c r="W353" s="29"/>
      <c r="X353" s="29"/>
      <c r="Y353" s="30"/>
      <c r="Z353" s="31">
        <f>IF(W353&lt;&gt;0,V353/W353,"")</f>
      </c>
      <c r="AA353" s="32"/>
      <c r="AB353" s="32"/>
      <c r="AC353" s="32"/>
      <c r="AD353" s="33"/>
      <c r="AE353" s="33"/>
      <c r="AF353" s="33"/>
      <c r="AG353" s="28">
        <f>IF(AD353&lt;&gt;0,AC353/AD353,"")</f>
      </c>
      <c r="AH353" s="34">
        <v>44.1</v>
      </c>
      <c r="AI353" s="34">
        <v>2</v>
      </c>
      <c r="AJ353" s="34">
        <v>226</v>
      </c>
      <c r="AK353" s="34">
        <v>11</v>
      </c>
      <c r="AL353" s="34"/>
      <c r="AM353" s="34" t="s">
        <v>996</v>
      </c>
      <c r="AN353" s="35">
        <f>IF(AK353&lt;&gt;0,AJ353/AK353,"")</f>
        <v>20.545454545454547</v>
      </c>
      <c r="AO353" s="36"/>
      <c r="AP353" s="36"/>
      <c r="AQ353" s="36"/>
      <c r="AR353" s="36"/>
      <c r="AS353" s="36"/>
      <c r="AT353" s="36"/>
      <c r="AU353" s="37">
        <f>IF(AR353&lt;&gt;0,AQ353/AR353,"")</f>
      </c>
      <c r="AV353" s="38"/>
      <c r="AW353" s="38"/>
      <c r="AX353" s="39"/>
      <c r="AY353" s="40"/>
      <c r="AZ353" s="40"/>
      <c r="BA353" s="40"/>
      <c r="BB353" s="39">
        <f>IF(AY353&lt;&gt;0,AX353/AY353,"")</f>
      </c>
      <c r="BC353" s="41"/>
      <c r="BD353" s="41"/>
      <c r="BI353" s="41"/>
      <c r="BN353" s="41"/>
      <c r="BO353" s="43"/>
      <c r="BP353" s="43"/>
      <c r="BQ353" s="43"/>
      <c r="BR353" s="44"/>
      <c r="BS353" s="41"/>
      <c r="BT353" s="45"/>
      <c r="BU353" s="45"/>
      <c r="BV353" s="45"/>
      <c r="BW353" s="45"/>
      <c r="BX353" s="41"/>
      <c r="BY353" s="46"/>
      <c r="BZ353" s="46"/>
      <c r="CA353" s="46"/>
      <c r="CB353" s="19"/>
      <c r="CC353" s="41"/>
      <c r="CD353" s="18"/>
      <c r="CE353" s="47"/>
      <c r="CF353" s="41"/>
      <c r="CJ353" s="41"/>
      <c r="CK353" s="41"/>
      <c r="CL353" s="41"/>
      <c r="CQ353" s="41"/>
      <c r="CV353" s="41"/>
      <c r="CW353" s="43"/>
      <c r="CX353" s="43"/>
      <c r="CY353" s="43"/>
      <c r="CZ353" s="44"/>
      <c r="DA353" s="41"/>
      <c r="DB353" s="45"/>
      <c r="DC353" s="45"/>
      <c r="DD353" s="45"/>
      <c r="DE353" s="45"/>
      <c r="DF353" s="41"/>
      <c r="DG353" s="46"/>
      <c r="DH353" s="46"/>
      <c r="DI353" s="46"/>
      <c r="DJ353" s="19"/>
      <c r="DK353" s="41"/>
      <c r="DL353" s="18"/>
      <c r="DM353" s="47"/>
      <c r="DN353" s="41"/>
      <c r="DR353" s="41"/>
      <c r="DS353" s="41"/>
      <c r="DT353" s="41"/>
      <c r="DY353" s="41"/>
      <c r="ED353" s="41"/>
      <c r="EE353" s="43"/>
      <c r="EF353" s="43"/>
      <c r="EG353" s="43"/>
      <c r="EH353" s="44"/>
      <c r="EI353" s="41"/>
      <c r="EJ353" s="45"/>
      <c r="EK353" s="45"/>
      <c r="EL353" s="45"/>
      <c r="EM353" s="45"/>
      <c r="EN353" s="41"/>
      <c r="EO353" s="46"/>
      <c r="EP353" s="46"/>
      <c r="EQ353" s="46"/>
      <c r="ER353" s="19"/>
      <c r="ES353" s="41"/>
      <c r="ET353" s="18"/>
      <c r="EU353" s="47"/>
      <c r="EV353" s="41"/>
      <c r="EZ353" s="41"/>
      <c r="FA353" s="41"/>
      <c r="FB353" s="41"/>
      <c r="FG353" s="41"/>
      <c r="FL353" s="41"/>
      <c r="FM353" s="43"/>
      <c r="FN353" s="43"/>
      <c r="FO353" s="43"/>
      <c r="FP353" s="44"/>
      <c r="FQ353" s="41"/>
      <c r="FR353" s="45"/>
      <c r="FS353" s="45"/>
      <c r="FT353" s="45"/>
      <c r="FU353" s="45"/>
      <c r="FV353" s="41"/>
      <c r="FW353" s="46"/>
      <c r="FX353" s="46"/>
      <c r="FY353" s="46"/>
      <c r="FZ353" s="19"/>
      <c r="GA353" s="41"/>
      <c r="GB353" s="18"/>
      <c r="GC353" s="47"/>
      <c r="GD353" s="41"/>
      <c r="GH353" s="41"/>
      <c r="GI353" s="41"/>
      <c r="GJ353" s="41"/>
      <c r="GO353" s="41"/>
      <c r="GT353" s="41"/>
      <c r="GU353" s="43"/>
      <c r="GV353" s="43"/>
      <c r="GW353" s="43"/>
      <c r="GX353" s="44"/>
      <c r="GY353" s="41"/>
      <c r="GZ353" s="45"/>
      <c r="HA353" s="45"/>
      <c r="HB353" s="45"/>
      <c r="HC353" s="45"/>
      <c r="HD353" s="41"/>
      <c r="HE353" s="46"/>
      <c r="HF353" s="46"/>
      <c r="HG353" s="46"/>
      <c r="HH353" s="19"/>
      <c r="HI353" s="41"/>
      <c r="HJ353" s="18"/>
      <c r="HK353" s="47"/>
      <c r="HL353" s="41"/>
      <c r="HP353" s="41"/>
      <c r="HQ353" s="41"/>
      <c r="HR353" s="41"/>
      <c r="HW353" s="41"/>
      <c r="IB353" s="41"/>
      <c r="IC353" s="43"/>
      <c r="ID353" s="43"/>
      <c r="IE353" s="43"/>
      <c r="IF353" s="44"/>
      <c r="IG353" s="41"/>
      <c r="IH353" s="45"/>
      <c r="II353" s="45"/>
      <c r="IJ353" s="45"/>
      <c r="IK353" s="45"/>
      <c r="IL353" s="41"/>
      <c r="IM353" s="46"/>
      <c r="IN353" s="46"/>
      <c r="IO353" s="46"/>
      <c r="IP353" s="19"/>
      <c r="IQ353" s="41"/>
      <c r="IR353" s="18"/>
      <c r="IS353" s="47"/>
      <c r="IT353" s="41"/>
    </row>
    <row r="354" spans="1:254" s="42" customFormat="1" ht="12.75">
      <c r="A354" s="20" t="s">
        <v>997</v>
      </c>
      <c r="B354" s="20"/>
      <c r="C354" s="21"/>
      <c r="D354" s="22">
        <f>IF(MOD(SUM($M354+$T354+$AA354+$AH354+$AO354+$AV354),1)&gt;=0.6,INT(SUM($M354+$T354+$AA354+$AH354+$AO354+$AV354))+1+MOD(SUM($M354+$T354+$AA354+$AH354+$AO354+$AV354),1)-0.6,SUM($M354+$T354+$AA354+$AH354+$AO354+$AV354))</f>
        <v>27</v>
      </c>
      <c r="E354" s="23">
        <f>$N354+$U354+$AB354+$AI354+$AP354+$AW354</f>
        <v>2</v>
      </c>
      <c r="F354" s="24">
        <f>$O354+$V354+$AC354+$AJ354+$AQ354+$AX354</f>
        <v>105</v>
      </c>
      <c r="G354" s="23">
        <f>$P354+$W354+$AD354+$AK354+$AR354+$AY354</f>
        <v>6</v>
      </c>
      <c r="H354" s="23">
        <f>$Q354+X354+AE354+AL354+AS354+AZ354</f>
        <v>0</v>
      </c>
      <c r="I354" s="25" t="s">
        <v>998</v>
      </c>
      <c r="J354" s="22">
        <f>IF(G354&lt;&gt;0,F354/G354,"")</f>
        <v>17.5</v>
      </c>
      <c r="K354" s="22">
        <f>IF(D354&lt;&gt;0,F354/D354,"")</f>
        <v>3.888888888888889</v>
      </c>
      <c r="L354" s="22">
        <f>IF(G354&lt;&gt;0,(INT(D354)*6+(10*(D354-INT(D354))))/G354,"")</f>
        <v>27</v>
      </c>
      <c r="M354" s="26"/>
      <c r="N354" s="26"/>
      <c r="O354" s="26"/>
      <c r="P354" s="26"/>
      <c r="Q354" s="26"/>
      <c r="R354" s="26"/>
      <c r="S354" s="28">
        <f>IF(P354&lt;&gt;0,O354/P354,"")</f>
      </c>
      <c r="T354" s="29"/>
      <c r="U354" s="29"/>
      <c r="V354" s="29"/>
      <c r="W354" s="29"/>
      <c r="X354" s="29"/>
      <c r="Y354" s="30"/>
      <c r="Z354" s="31">
        <f>IF(W354&lt;&gt;0,V354/W354,"")</f>
      </c>
      <c r="AA354" s="32"/>
      <c r="AB354" s="32"/>
      <c r="AC354" s="32"/>
      <c r="AD354" s="33"/>
      <c r="AE354" s="33"/>
      <c r="AF354" s="33"/>
      <c r="AG354" s="28">
        <f>IF(AD354&lt;&gt;0,AC354/AD354,"")</f>
      </c>
      <c r="AH354" s="34">
        <v>12</v>
      </c>
      <c r="AI354" s="34">
        <v>1</v>
      </c>
      <c r="AJ354" s="34">
        <v>47</v>
      </c>
      <c r="AK354" s="34">
        <v>2</v>
      </c>
      <c r="AL354" s="34"/>
      <c r="AM354" s="34" t="s">
        <v>999</v>
      </c>
      <c r="AN354" s="35">
        <f>IF(AK354&lt;&gt;0,AJ354/AK354,"")</f>
        <v>23.5</v>
      </c>
      <c r="AO354" s="36">
        <v>15</v>
      </c>
      <c r="AP354" s="36">
        <v>1</v>
      </c>
      <c r="AQ354" s="36">
        <v>58</v>
      </c>
      <c r="AR354" s="36">
        <v>4</v>
      </c>
      <c r="AS354" s="36"/>
      <c r="AT354" s="48" t="s">
        <v>998</v>
      </c>
      <c r="AU354" s="37">
        <f>IF(AR354&lt;&gt;0,AQ354/AR354,"")</f>
        <v>14.5</v>
      </c>
      <c r="AV354" s="38"/>
      <c r="AW354" s="38"/>
      <c r="AX354" s="39"/>
      <c r="AY354" s="40"/>
      <c r="AZ354" s="40"/>
      <c r="BA354" s="40"/>
      <c r="BB354" s="39">
        <f>IF(AY354&lt;&gt;0,AX354/AY354,"")</f>
      </c>
      <c r="BC354" s="41"/>
      <c r="BD354" s="41"/>
      <c r="BI354" s="41"/>
      <c r="BN354" s="41"/>
      <c r="BO354" s="43"/>
      <c r="BP354" s="43"/>
      <c r="BQ354" s="43"/>
      <c r="BR354" s="44"/>
      <c r="BS354" s="41"/>
      <c r="BT354" s="45"/>
      <c r="BU354" s="45"/>
      <c r="BV354" s="45"/>
      <c r="BW354" s="45"/>
      <c r="BX354" s="41"/>
      <c r="BY354" s="46"/>
      <c r="BZ354" s="46"/>
      <c r="CA354" s="46"/>
      <c r="CB354" s="19"/>
      <c r="CC354" s="41"/>
      <c r="CD354" s="18"/>
      <c r="CE354" s="47"/>
      <c r="CF354" s="41"/>
      <c r="CJ354" s="41"/>
      <c r="CK354" s="41"/>
      <c r="CL354" s="41"/>
      <c r="CQ354" s="41"/>
      <c r="CV354" s="41"/>
      <c r="CW354" s="43"/>
      <c r="CX354" s="43"/>
      <c r="CY354" s="43"/>
      <c r="CZ354" s="44"/>
      <c r="DA354" s="41"/>
      <c r="DB354" s="45"/>
      <c r="DC354" s="45"/>
      <c r="DD354" s="45"/>
      <c r="DE354" s="45"/>
      <c r="DF354" s="41"/>
      <c r="DG354" s="46"/>
      <c r="DH354" s="46"/>
      <c r="DI354" s="46"/>
      <c r="DJ354" s="19"/>
      <c r="DK354" s="41"/>
      <c r="DL354" s="18"/>
      <c r="DM354" s="47"/>
      <c r="DN354" s="41"/>
      <c r="DR354" s="41"/>
      <c r="DS354" s="41"/>
      <c r="DT354" s="41"/>
      <c r="DY354" s="41"/>
      <c r="ED354" s="41"/>
      <c r="EE354" s="43"/>
      <c r="EF354" s="43"/>
      <c r="EG354" s="43"/>
      <c r="EH354" s="44"/>
      <c r="EI354" s="41"/>
      <c r="EJ354" s="45"/>
      <c r="EK354" s="45"/>
      <c r="EL354" s="45"/>
      <c r="EM354" s="45"/>
      <c r="EN354" s="41"/>
      <c r="EO354" s="46"/>
      <c r="EP354" s="46"/>
      <c r="EQ354" s="46"/>
      <c r="ER354" s="19"/>
      <c r="ES354" s="41"/>
      <c r="ET354" s="18"/>
      <c r="EU354" s="47"/>
      <c r="EV354" s="41"/>
      <c r="EZ354" s="41"/>
      <c r="FA354" s="41"/>
      <c r="FB354" s="41"/>
      <c r="FG354" s="41"/>
      <c r="FL354" s="41"/>
      <c r="FM354" s="43"/>
      <c r="FN354" s="43"/>
      <c r="FO354" s="43"/>
      <c r="FP354" s="44"/>
      <c r="FQ354" s="41"/>
      <c r="FR354" s="45"/>
      <c r="FS354" s="45"/>
      <c r="FT354" s="45"/>
      <c r="FU354" s="45"/>
      <c r="FV354" s="41"/>
      <c r="FW354" s="46"/>
      <c r="FX354" s="46"/>
      <c r="FY354" s="46"/>
      <c r="FZ354" s="19"/>
      <c r="GA354" s="41"/>
      <c r="GB354" s="18"/>
      <c r="GC354" s="47"/>
      <c r="GD354" s="41"/>
      <c r="GH354" s="41"/>
      <c r="GI354" s="41"/>
      <c r="GJ354" s="41"/>
      <c r="GO354" s="41"/>
      <c r="GT354" s="41"/>
      <c r="GU354" s="43"/>
      <c r="GV354" s="43"/>
      <c r="GW354" s="43"/>
      <c r="GX354" s="44"/>
      <c r="GY354" s="41"/>
      <c r="GZ354" s="45"/>
      <c r="HA354" s="45"/>
      <c r="HB354" s="45"/>
      <c r="HC354" s="45"/>
      <c r="HD354" s="41"/>
      <c r="HE354" s="46"/>
      <c r="HF354" s="46"/>
      <c r="HG354" s="46"/>
      <c r="HH354" s="19"/>
      <c r="HI354" s="41"/>
      <c r="HJ354" s="18"/>
      <c r="HK354" s="47"/>
      <c r="HL354" s="41"/>
      <c r="HP354" s="41"/>
      <c r="HQ354" s="41"/>
      <c r="HR354" s="41"/>
      <c r="HW354" s="41"/>
      <c r="IB354" s="41"/>
      <c r="IC354" s="43"/>
      <c r="ID354" s="43"/>
      <c r="IE354" s="43"/>
      <c r="IF354" s="44"/>
      <c r="IG354" s="41"/>
      <c r="IH354" s="45"/>
      <c r="II354" s="45"/>
      <c r="IJ354" s="45"/>
      <c r="IK354" s="45"/>
      <c r="IL354" s="41"/>
      <c r="IM354" s="46"/>
      <c r="IN354" s="46"/>
      <c r="IO354" s="46"/>
      <c r="IP354" s="19"/>
      <c r="IQ354" s="41"/>
      <c r="IR354" s="18"/>
      <c r="IS354" s="47"/>
      <c r="IT354" s="41"/>
    </row>
    <row r="355" spans="1:254" s="42" customFormat="1" ht="12.75">
      <c r="A355" s="20" t="s">
        <v>1000</v>
      </c>
      <c r="B355" s="20"/>
      <c r="C355" s="21"/>
      <c r="D355" s="22">
        <f>IF(MOD(SUM($M355+$T355+$AA355+$AH355+$AO355+$AV355),1)&gt;=0.6,INT(SUM($M355+$T355+$AA355+$AH355+$AO355+$AV355))+1+MOD(SUM($M355+$T355+$AA355+$AH355+$AO355+$AV355),1)-0.6,SUM($M355+$T355+$AA355+$AH355+$AO355+$AV355))</f>
        <v>25.4</v>
      </c>
      <c r="E355" s="23">
        <f>$N355+$U355+$AB355+$AI355+$AP355+$AW355</f>
        <v>1</v>
      </c>
      <c r="F355" s="24">
        <f>$O355+$V355+$AC355+$AJ355+$AQ355+$AX355</f>
        <v>153</v>
      </c>
      <c r="G355" s="23">
        <f>$P355+$W355+$AD355+$AK355+$AR355+$AY355</f>
        <v>4</v>
      </c>
      <c r="H355" s="23">
        <f>$Q355+X355+AE355+AL355+AS355+AZ355</f>
        <v>0</v>
      </c>
      <c r="I355" s="25" t="s">
        <v>1001</v>
      </c>
      <c r="J355" s="22">
        <f>IF(G355&lt;&gt;0,F355/G355,"")</f>
        <v>38.25</v>
      </c>
      <c r="K355" s="22">
        <f>IF(D355&lt;&gt;0,F355/D355,"")</f>
        <v>6.0236220472440944</v>
      </c>
      <c r="L355" s="22">
        <f>IF(G355&lt;&gt;0,(INT(D355)*6+(10*(D355-INT(D355))))/G355,"")</f>
        <v>38.5</v>
      </c>
      <c r="M355" s="26"/>
      <c r="N355" s="26"/>
      <c r="O355" s="26"/>
      <c r="P355" s="26"/>
      <c r="Q355" s="26"/>
      <c r="R355" s="26"/>
      <c r="S355" s="28">
        <f>IF(P355&lt;&gt;0,O355/P355,"")</f>
      </c>
      <c r="T355" s="29"/>
      <c r="U355" s="29"/>
      <c r="V355" s="29"/>
      <c r="W355" s="29"/>
      <c r="X355" s="29"/>
      <c r="Y355" s="30"/>
      <c r="Z355" s="31">
        <f>IF(W355&lt;&gt;0,V355/W355,"")</f>
      </c>
      <c r="AA355" s="32">
        <v>5</v>
      </c>
      <c r="AB355" s="32">
        <v>0</v>
      </c>
      <c r="AC355" s="32">
        <v>32</v>
      </c>
      <c r="AD355" s="33">
        <v>1</v>
      </c>
      <c r="AE355" s="33"/>
      <c r="AF355" s="33" t="s">
        <v>1001</v>
      </c>
      <c r="AG355" s="28">
        <f>IF(AD355&lt;&gt;0,AC355/AD355,"")</f>
        <v>32</v>
      </c>
      <c r="AH355" s="34">
        <v>20.4</v>
      </c>
      <c r="AI355" s="34">
        <v>1</v>
      </c>
      <c r="AJ355" s="34">
        <v>121</v>
      </c>
      <c r="AK355" s="34">
        <v>3</v>
      </c>
      <c r="AL355" s="34"/>
      <c r="AM355" s="34"/>
      <c r="AN355" s="35">
        <f>IF(AK355&lt;&gt;0,AJ355/AK355,"")</f>
        <v>40.333333333333336</v>
      </c>
      <c r="AO355" s="36"/>
      <c r="AP355" s="36"/>
      <c r="AQ355" s="36"/>
      <c r="AR355" s="36"/>
      <c r="AS355" s="36"/>
      <c r="AT355" s="36"/>
      <c r="AU355" s="37">
        <f>IF(AR355&lt;&gt;0,AQ355/AR355,"")</f>
      </c>
      <c r="AV355" s="38"/>
      <c r="AW355" s="38"/>
      <c r="AX355" s="39"/>
      <c r="AY355" s="40"/>
      <c r="AZ355" s="40"/>
      <c r="BA355" s="40"/>
      <c r="BB355" s="39">
        <f>IF(AY355&lt;&gt;0,AX355/AY355,"")</f>
      </c>
      <c r="BC355" s="41"/>
      <c r="BD355" s="41"/>
      <c r="BI355" s="41"/>
      <c r="BN355" s="41"/>
      <c r="BO355" s="43"/>
      <c r="BP355" s="43"/>
      <c r="BQ355" s="43"/>
      <c r="BR355" s="44"/>
      <c r="BS355" s="41"/>
      <c r="BT355" s="45"/>
      <c r="BU355" s="45"/>
      <c r="BV355" s="45"/>
      <c r="BW355" s="45"/>
      <c r="BX355" s="41"/>
      <c r="BY355" s="46"/>
      <c r="BZ355" s="46"/>
      <c r="CA355" s="46"/>
      <c r="CB355" s="19"/>
      <c r="CC355" s="41"/>
      <c r="CD355" s="18"/>
      <c r="CE355" s="47"/>
      <c r="CF355" s="41"/>
      <c r="CJ355" s="41"/>
      <c r="CK355" s="41"/>
      <c r="CL355" s="41"/>
      <c r="CQ355" s="41"/>
      <c r="CV355" s="41"/>
      <c r="CW355" s="43"/>
      <c r="CX355" s="43"/>
      <c r="CY355" s="43"/>
      <c r="CZ355" s="44"/>
      <c r="DA355" s="41"/>
      <c r="DB355" s="45"/>
      <c r="DC355" s="45"/>
      <c r="DD355" s="45"/>
      <c r="DE355" s="45"/>
      <c r="DF355" s="41"/>
      <c r="DG355" s="46"/>
      <c r="DH355" s="46"/>
      <c r="DI355" s="46"/>
      <c r="DJ355" s="19"/>
      <c r="DK355" s="41"/>
      <c r="DL355" s="18"/>
      <c r="DM355" s="47"/>
      <c r="DN355" s="41"/>
      <c r="DR355" s="41"/>
      <c r="DS355" s="41"/>
      <c r="DT355" s="41"/>
      <c r="DY355" s="41"/>
      <c r="ED355" s="41"/>
      <c r="EE355" s="43"/>
      <c r="EF355" s="43"/>
      <c r="EG355" s="43"/>
      <c r="EH355" s="44"/>
      <c r="EI355" s="41"/>
      <c r="EJ355" s="45"/>
      <c r="EK355" s="45"/>
      <c r="EL355" s="45"/>
      <c r="EM355" s="45"/>
      <c r="EN355" s="41"/>
      <c r="EO355" s="46"/>
      <c r="EP355" s="46"/>
      <c r="EQ355" s="46"/>
      <c r="ER355" s="19"/>
      <c r="ES355" s="41"/>
      <c r="ET355" s="18"/>
      <c r="EU355" s="47"/>
      <c r="EV355" s="41"/>
      <c r="EZ355" s="41"/>
      <c r="FA355" s="41"/>
      <c r="FB355" s="41"/>
      <c r="FG355" s="41"/>
      <c r="FL355" s="41"/>
      <c r="FM355" s="43"/>
      <c r="FN355" s="43"/>
      <c r="FO355" s="43"/>
      <c r="FP355" s="44"/>
      <c r="FQ355" s="41"/>
      <c r="FR355" s="45"/>
      <c r="FS355" s="45"/>
      <c r="FT355" s="45"/>
      <c r="FU355" s="45"/>
      <c r="FV355" s="41"/>
      <c r="FW355" s="46"/>
      <c r="FX355" s="46"/>
      <c r="FY355" s="46"/>
      <c r="FZ355" s="19"/>
      <c r="GA355" s="41"/>
      <c r="GB355" s="18"/>
      <c r="GC355" s="47"/>
      <c r="GD355" s="41"/>
      <c r="GH355" s="41"/>
      <c r="GI355" s="41"/>
      <c r="GJ355" s="41"/>
      <c r="GO355" s="41"/>
      <c r="GT355" s="41"/>
      <c r="GU355" s="43"/>
      <c r="GV355" s="43"/>
      <c r="GW355" s="43"/>
      <c r="GX355" s="44"/>
      <c r="GY355" s="41"/>
      <c r="GZ355" s="45"/>
      <c r="HA355" s="45"/>
      <c r="HB355" s="45"/>
      <c r="HC355" s="45"/>
      <c r="HD355" s="41"/>
      <c r="HE355" s="46"/>
      <c r="HF355" s="46"/>
      <c r="HG355" s="46"/>
      <c r="HH355" s="19"/>
      <c r="HI355" s="41"/>
      <c r="HJ355" s="18"/>
      <c r="HK355" s="47"/>
      <c r="HL355" s="41"/>
      <c r="HP355" s="41"/>
      <c r="HQ355" s="41"/>
      <c r="HR355" s="41"/>
      <c r="HW355" s="41"/>
      <c r="IB355" s="41"/>
      <c r="IC355" s="43"/>
      <c r="ID355" s="43"/>
      <c r="IE355" s="43"/>
      <c r="IF355" s="44"/>
      <c r="IG355" s="41"/>
      <c r="IH355" s="45"/>
      <c r="II355" s="45"/>
      <c r="IJ355" s="45"/>
      <c r="IK355" s="45"/>
      <c r="IL355" s="41"/>
      <c r="IM355" s="46"/>
      <c r="IN355" s="46"/>
      <c r="IO355" s="46"/>
      <c r="IP355" s="19"/>
      <c r="IQ355" s="41"/>
      <c r="IR355" s="18"/>
      <c r="IS355" s="47"/>
      <c r="IT355" s="41"/>
    </row>
    <row r="356" spans="1:254" s="42" customFormat="1" ht="12.75">
      <c r="A356" s="20" t="s">
        <v>1002</v>
      </c>
      <c r="B356" s="20"/>
      <c r="C356" s="21"/>
      <c r="D356" s="22">
        <f>IF(MOD(SUM($M356+$T356+$AA356+$AH356+$AO356+$AV356),1)&gt;=0.6,INT(SUM($M356+$T356+$AA356+$AH356+$AO356+$AV356))+1+MOD(SUM($M356+$T356+$AA356+$AH356+$AO356+$AV356),1)-0.6,SUM($M356+$T356+$AA356+$AH356+$AO356+$AV356))</f>
        <v>6</v>
      </c>
      <c r="E356" s="23">
        <f>$N356+$U356+$AB356+$AI356+$AP356+$AW356</f>
        <v>1</v>
      </c>
      <c r="F356" s="24">
        <f>$O356+$V356+$AC356+$AJ356+$AQ356+$AX356</f>
        <v>36</v>
      </c>
      <c r="G356" s="23">
        <f>$P356+$W356+$AD356+$AK356+$AR356+$AY356</f>
        <v>2</v>
      </c>
      <c r="H356" s="23">
        <f>$Q356+X356+AE356+AL356+AS356+AZ356</f>
        <v>0</v>
      </c>
      <c r="I356" s="25" t="s">
        <v>1003</v>
      </c>
      <c r="J356" s="22">
        <f>IF(G356&lt;&gt;0,F356/G356,"")</f>
        <v>18</v>
      </c>
      <c r="K356" s="22">
        <f>IF(D356&lt;&gt;0,F356/D356,"")</f>
        <v>6</v>
      </c>
      <c r="L356" s="22">
        <f>IF(G356&lt;&gt;0,(INT(D356)*6+(10*(D356-INT(D356))))/G356,"")</f>
        <v>18</v>
      </c>
      <c r="M356" s="26"/>
      <c r="N356" s="26"/>
      <c r="O356" s="26"/>
      <c r="P356" s="26"/>
      <c r="Q356" s="26"/>
      <c r="R356" s="26"/>
      <c r="S356" s="28">
        <f>IF(P356&lt;&gt;0,O356/P356,"")</f>
      </c>
      <c r="T356" s="29">
        <v>6</v>
      </c>
      <c r="U356" s="29">
        <v>1</v>
      </c>
      <c r="V356" s="29">
        <v>36</v>
      </c>
      <c r="W356" s="29">
        <v>2</v>
      </c>
      <c r="X356" s="29"/>
      <c r="Y356" s="30" t="s">
        <v>1003</v>
      </c>
      <c r="Z356" s="31">
        <f>IF(W356&lt;&gt;0,V356/W356,"")</f>
        <v>18</v>
      </c>
      <c r="AA356" s="32"/>
      <c r="AB356" s="32"/>
      <c r="AC356" s="32"/>
      <c r="AD356" s="33"/>
      <c r="AE356" s="33"/>
      <c r="AF356" s="33"/>
      <c r="AG356" s="28">
        <f>IF(AD356&lt;&gt;0,AC356/AD356,"")</f>
      </c>
      <c r="AH356" s="34"/>
      <c r="AI356" s="34"/>
      <c r="AJ356" s="34"/>
      <c r="AK356" s="34"/>
      <c r="AL356" s="34"/>
      <c r="AM356" s="34"/>
      <c r="AN356" s="35">
        <f>IF(AK356&lt;&gt;0,AJ356/AK356,"")</f>
      </c>
      <c r="AO356" s="36"/>
      <c r="AP356" s="36"/>
      <c r="AQ356" s="36"/>
      <c r="AR356" s="36"/>
      <c r="AS356" s="36"/>
      <c r="AT356" s="36"/>
      <c r="AU356" s="37">
        <f>IF(AR356&lt;&gt;0,AQ356/AR356,"")</f>
      </c>
      <c r="AV356" s="38"/>
      <c r="AW356" s="38"/>
      <c r="AX356" s="39"/>
      <c r="AY356" s="40"/>
      <c r="AZ356" s="40"/>
      <c r="BA356" s="40"/>
      <c r="BB356" s="39">
        <f>IF(AY356&lt;&gt;0,AX356/AY356,"")</f>
      </c>
      <c r="BC356" s="41"/>
      <c r="BD356" s="41"/>
      <c r="BI356" s="41"/>
      <c r="BN356" s="41"/>
      <c r="BO356" s="43"/>
      <c r="BP356" s="43"/>
      <c r="BQ356" s="43"/>
      <c r="BR356" s="44"/>
      <c r="BS356" s="41"/>
      <c r="BT356" s="45"/>
      <c r="BU356" s="45"/>
      <c r="BV356" s="45"/>
      <c r="BW356" s="45"/>
      <c r="BX356" s="41"/>
      <c r="BY356" s="46"/>
      <c r="BZ356" s="46"/>
      <c r="CA356" s="46"/>
      <c r="CB356" s="19"/>
      <c r="CC356" s="41"/>
      <c r="CD356" s="18"/>
      <c r="CE356" s="47"/>
      <c r="CF356" s="41"/>
      <c r="CJ356" s="41"/>
      <c r="CK356" s="41"/>
      <c r="CL356" s="41"/>
      <c r="CQ356" s="41"/>
      <c r="CV356" s="41"/>
      <c r="CW356" s="43"/>
      <c r="CX356" s="43"/>
      <c r="CY356" s="43"/>
      <c r="CZ356" s="44"/>
      <c r="DA356" s="41"/>
      <c r="DB356" s="45"/>
      <c r="DC356" s="45"/>
      <c r="DD356" s="45"/>
      <c r="DE356" s="45"/>
      <c r="DF356" s="41"/>
      <c r="DG356" s="46"/>
      <c r="DH356" s="46"/>
      <c r="DI356" s="46"/>
      <c r="DJ356" s="19"/>
      <c r="DK356" s="41"/>
      <c r="DL356" s="18"/>
      <c r="DM356" s="47"/>
      <c r="DN356" s="41"/>
      <c r="DR356" s="41"/>
      <c r="DS356" s="41"/>
      <c r="DT356" s="41"/>
      <c r="DY356" s="41"/>
      <c r="ED356" s="41"/>
      <c r="EE356" s="43"/>
      <c r="EF356" s="43"/>
      <c r="EG356" s="43"/>
      <c r="EH356" s="44"/>
      <c r="EI356" s="41"/>
      <c r="EJ356" s="45"/>
      <c r="EK356" s="45"/>
      <c r="EL356" s="45"/>
      <c r="EM356" s="45"/>
      <c r="EN356" s="41"/>
      <c r="EO356" s="46"/>
      <c r="EP356" s="46"/>
      <c r="EQ356" s="46"/>
      <c r="ER356" s="19"/>
      <c r="ES356" s="41"/>
      <c r="ET356" s="18"/>
      <c r="EU356" s="47"/>
      <c r="EV356" s="41"/>
      <c r="EZ356" s="41"/>
      <c r="FA356" s="41"/>
      <c r="FB356" s="41"/>
      <c r="FG356" s="41"/>
      <c r="FL356" s="41"/>
      <c r="FM356" s="43"/>
      <c r="FN356" s="43"/>
      <c r="FO356" s="43"/>
      <c r="FP356" s="44"/>
      <c r="FQ356" s="41"/>
      <c r="FR356" s="45"/>
      <c r="FS356" s="45"/>
      <c r="FT356" s="45"/>
      <c r="FU356" s="45"/>
      <c r="FV356" s="41"/>
      <c r="FW356" s="46"/>
      <c r="FX356" s="46"/>
      <c r="FY356" s="46"/>
      <c r="FZ356" s="19"/>
      <c r="GA356" s="41"/>
      <c r="GB356" s="18"/>
      <c r="GC356" s="47"/>
      <c r="GD356" s="41"/>
      <c r="GH356" s="41"/>
      <c r="GI356" s="41"/>
      <c r="GJ356" s="41"/>
      <c r="GO356" s="41"/>
      <c r="GT356" s="41"/>
      <c r="GU356" s="43"/>
      <c r="GV356" s="43"/>
      <c r="GW356" s="43"/>
      <c r="GX356" s="44"/>
      <c r="GY356" s="41"/>
      <c r="GZ356" s="45"/>
      <c r="HA356" s="45"/>
      <c r="HB356" s="45"/>
      <c r="HC356" s="45"/>
      <c r="HD356" s="41"/>
      <c r="HE356" s="46"/>
      <c r="HF356" s="46"/>
      <c r="HG356" s="46"/>
      <c r="HH356" s="19"/>
      <c r="HI356" s="41"/>
      <c r="HJ356" s="18"/>
      <c r="HK356" s="47"/>
      <c r="HL356" s="41"/>
      <c r="HP356" s="41"/>
      <c r="HQ356" s="41"/>
      <c r="HR356" s="41"/>
      <c r="HW356" s="41"/>
      <c r="IB356" s="41"/>
      <c r="IC356" s="43"/>
      <c r="ID356" s="43"/>
      <c r="IE356" s="43"/>
      <c r="IF356" s="44"/>
      <c r="IG356" s="41"/>
      <c r="IH356" s="45"/>
      <c r="II356" s="45"/>
      <c r="IJ356" s="45"/>
      <c r="IK356" s="45"/>
      <c r="IL356" s="41"/>
      <c r="IM356" s="46"/>
      <c r="IN356" s="46"/>
      <c r="IO356" s="46"/>
      <c r="IP356" s="19"/>
      <c r="IQ356" s="41"/>
      <c r="IR356" s="18"/>
      <c r="IS356" s="47"/>
      <c r="IT356" s="41"/>
    </row>
    <row r="357" spans="1:254" s="42" customFormat="1" ht="12.75">
      <c r="A357" s="20" t="s">
        <v>1004</v>
      </c>
      <c r="B357" s="20"/>
      <c r="C357" s="21"/>
      <c r="D357" s="22">
        <f>IF(MOD(SUM($M357+$T357+$AA357+$AH357+$AO357+$AV357),1)&gt;=0.6,INT(SUM($M357+$T357+$AA357+$AH357+$AO357+$AV357))+1+MOD(SUM($M357+$T357+$AA357+$AH357+$AO357+$AV357),1)-0.6,SUM($M357+$T357+$AA357+$AH357+$AO357+$AV357))</f>
        <v>220.4</v>
      </c>
      <c r="E357" s="23">
        <f>$N357+$U357+$AB357+$AI357+$AP357+$AW357</f>
        <v>61</v>
      </c>
      <c r="F357" s="24">
        <f>$O357+$V357+$AC357+$AJ357+$AQ357+$AX357</f>
        <v>650</v>
      </c>
      <c r="G357" s="23">
        <f>$P357+$W357+$AD357+$AK357+$AR357+$AY357</f>
        <v>44</v>
      </c>
      <c r="H357" s="23">
        <f>$Q357+X357+AE357+AL357+AS357+AZ357</f>
        <v>2</v>
      </c>
      <c r="I357" s="25" t="s">
        <v>1005</v>
      </c>
      <c r="J357" s="22">
        <f>IF(G357&lt;&gt;0,F357/G357,"")</f>
        <v>14.772727272727273</v>
      </c>
      <c r="K357" s="22">
        <f>IF(D357&lt;&gt;0,F357/D357,"")</f>
        <v>2.949183303085299</v>
      </c>
      <c r="L357" s="22">
        <f>IF(G357&lt;&gt;0,(INT(D357)*6+(10*(D357-INT(D357))))/G357,"")</f>
        <v>30.09090909090909</v>
      </c>
      <c r="M357" s="26"/>
      <c r="N357" s="26"/>
      <c r="O357" s="26"/>
      <c r="P357" s="26"/>
      <c r="Q357" s="26"/>
      <c r="R357" s="26"/>
      <c r="S357" s="28">
        <f>IF(P357&lt;&gt;0,O357/P357,"")</f>
      </c>
      <c r="T357" s="29">
        <v>17</v>
      </c>
      <c r="U357" s="29">
        <v>2</v>
      </c>
      <c r="V357" s="29">
        <v>71</v>
      </c>
      <c r="W357" s="29">
        <v>4</v>
      </c>
      <c r="X357" s="29"/>
      <c r="Y357" s="30" t="s">
        <v>1006</v>
      </c>
      <c r="Z357" s="31">
        <f>IF(W357&lt;&gt;0,V357/W357,"")</f>
        <v>17.75</v>
      </c>
      <c r="AA357" s="32">
        <v>178.4</v>
      </c>
      <c r="AB357" s="32">
        <v>55</v>
      </c>
      <c r="AC357" s="32">
        <v>469</v>
      </c>
      <c r="AD357" s="33">
        <v>38</v>
      </c>
      <c r="AE357" s="33">
        <v>2</v>
      </c>
      <c r="AF357" s="33" t="s">
        <v>1005</v>
      </c>
      <c r="AG357" s="28">
        <f>IF(AD357&lt;&gt;0,AC357/AD357,"")</f>
        <v>12.342105263157896</v>
      </c>
      <c r="AH357" s="34">
        <v>25</v>
      </c>
      <c r="AI357" s="34">
        <v>4</v>
      </c>
      <c r="AJ357" s="34">
        <v>110</v>
      </c>
      <c r="AK357" s="34">
        <v>2</v>
      </c>
      <c r="AL357" s="34"/>
      <c r="AM357" s="34"/>
      <c r="AN357" s="35">
        <f>IF(AK357&lt;&gt;0,AJ357/AK357,"")</f>
        <v>55</v>
      </c>
      <c r="AO357" s="36"/>
      <c r="AP357" s="36"/>
      <c r="AQ357" s="36"/>
      <c r="AR357" s="36"/>
      <c r="AS357" s="36"/>
      <c r="AT357" s="36"/>
      <c r="AU357" s="37">
        <f>IF(AR357&lt;&gt;0,AQ357/AR357,"")</f>
      </c>
      <c r="AV357" s="38"/>
      <c r="AW357" s="38"/>
      <c r="AX357" s="39"/>
      <c r="AY357" s="40"/>
      <c r="AZ357" s="40"/>
      <c r="BA357" s="40"/>
      <c r="BB357" s="39">
        <f>IF(AY357&lt;&gt;0,AX357/AY357,"")</f>
      </c>
      <c r="BC357" s="41"/>
      <c r="BD357" s="41"/>
      <c r="BI357" s="41"/>
      <c r="BN357" s="41"/>
      <c r="BO357" s="43"/>
      <c r="BP357" s="43"/>
      <c r="BQ357" s="43"/>
      <c r="BR357" s="44"/>
      <c r="BS357" s="41"/>
      <c r="BT357" s="45"/>
      <c r="BU357" s="45"/>
      <c r="BV357" s="45"/>
      <c r="BW357" s="45"/>
      <c r="BX357" s="41"/>
      <c r="BY357" s="46"/>
      <c r="BZ357" s="46"/>
      <c r="CA357" s="46"/>
      <c r="CB357" s="19"/>
      <c r="CC357" s="41"/>
      <c r="CD357" s="18"/>
      <c r="CE357" s="47"/>
      <c r="CF357" s="41"/>
      <c r="CJ357" s="41"/>
      <c r="CK357" s="41"/>
      <c r="CL357" s="41"/>
      <c r="CQ357" s="41"/>
      <c r="CV357" s="41"/>
      <c r="CW357" s="43"/>
      <c r="CX357" s="43"/>
      <c r="CY357" s="43"/>
      <c r="CZ357" s="44"/>
      <c r="DA357" s="41"/>
      <c r="DB357" s="45"/>
      <c r="DC357" s="45"/>
      <c r="DD357" s="45"/>
      <c r="DE357" s="45"/>
      <c r="DF357" s="41"/>
      <c r="DG357" s="46"/>
      <c r="DH357" s="46"/>
      <c r="DI357" s="46"/>
      <c r="DJ357" s="19"/>
      <c r="DK357" s="41"/>
      <c r="DL357" s="18"/>
      <c r="DM357" s="47"/>
      <c r="DN357" s="41"/>
      <c r="DR357" s="41"/>
      <c r="DS357" s="41"/>
      <c r="DT357" s="41"/>
      <c r="DY357" s="41"/>
      <c r="ED357" s="41"/>
      <c r="EE357" s="43"/>
      <c r="EF357" s="43"/>
      <c r="EG357" s="43"/>
      <c r="EH357" s="44"/>
      <c r="EI357" s="41"/>
      <c r="EJ357" s="45"/>
      <c r="EK357" s="45"/>
      <c r="EL357" s="45"/>
      <c r="EM357" s="45"/>
      <c r="EN357" s="41"/>
      <c r="EO357" s="46"/>
      <c r="EP357" s="46"/>
      <c r="EQ357" s="46"/>
      <c r="ER357" s="19"/>
      <c r="ES357" s="41"/>
      <c r="ET357" s="18"/>
      <c r="EU357" s="47"/>
      <c r="EV357" s="41"/>
      <c r="EZ357" s="41"/>
      <c r="FA357" s="41"/>
      <c r="FB357" s="41"/>
      <c r="FG357" s="41"/>
      <c r="FL357" s="41"/>
      <c r="FM357" s="43"/>
      <c r="FN357" s="43"/>
      <c r="FO357" s="43"/>
      <c r="FP357" s="44"/>
      <c r="FQ357" s="41"/>
      <c r="FR357" s="45"/>
      <c r="FS357" s="45"/>
      <c r="FT357" s="45"/>
      <c r="FU357" s="45"/>
      <c r="FV357" s="41"/>
      <c r="FW357" s="46"/>
      <c r="FX357" s="46"/>
      <c r="FY357" s="46"/>
      <c r="FZ357" s="19"/>
      <c r="GA357" s="41"/>
      <c r="GB357" s="18"/>
      <c r="GC357" s="47"/>
      <c r="GD357" s="41"/>
      <c r="GH357" s="41"/>
      <c r="GI357" s="41"/>
      <c r="GJ357" s="41"/>
      <c r="GO357" s="41"/>
      <c r="GT357" s="41"/>
      <c r="GU357" s="43"/>
      <c r="GV357" s="43"/>
      <c r="GW357" s="43"/>
      <c r="GX357" s="44"/>
      <c r="GY357" s="41"/>
      <c r="GZ357" s="45"/>
      <c r="HA357" s="45"/>
      <c r="HB357" s="45"/>
      <c r="HC357" s="45"/>
      <c r="HD357" s="41"/>
      <c r="HE357" s="46"/>
      <c r="HF357" s="46"/>
      <c r="HG357" s="46"/>
      <c r="HH357" s="19"/>
      <c r="HI357" s="41"/>
      <c r="HJ357" s="18"/>
      <c r="HK357" s="47"/>
      <c r="HL357" s="41"/>
      <c r="HP357" s="41"/>
      <c r="HQ357" s="41"/>
      <c r="HR357" s="41"/>
      <c r="HW357" s="41"/>
      <c r="IB357" s="41"/>
      <c r="IC357" s="43"/>
      <c r="ID357" s="43"/>
      <c r="IE357" s="43"/>
      <c r="IF357" s="44"/>
      <c r="IG357" s="41"/>
      <c r="IH357" s="45"/>
      <c r="II357" s="45"/>
      <c r="IJ357" s="45"/>
      <c r="IK357" s="45"/>
      <c r="IL357" s="41"/>
      <c r="IM357" s="46"/>
      <c r="IN357" s="46"/>
      <c r="IO357" s="46"/>
      <c r="IP357" s="19"/>
      <c r="IQ357" s="41"/>
      <c r="IR357" s="18"/>
      <c r="IS357" s="47"/>
      <c r="IT357" s="41"/>
    </row>
    <row r="358" spans="1:254" s="42" customFormat="1" ht="12.75">
      <c r="A358" s="20" t="s">
        <v>1007</v>
      </c>
      <c r="B358" s="20"/>
      <c r="C358" s="21"/>
      <c r="D358" s="22">
        <f>IF(MOD(SUM($M358+$T358+$AA358+$AH358+$AO358+$AV358),1)&gt;=0.6,INT(SUM($M358+$T358+$AA358+$AH358+$AO358+$AV358))+1+MOD(SUM($M358+$T358+$AA358+$AH358+$AO358+$AV358),1)-0.6,SUM($M358+$T358+$AA358+$AH358+$AO358+$AV358))</f>
        <v>124.5</v>
      </c>
      <c r="E358" s="23">
        <f>$N358+$U358+$AB358+$AI358+$AP358+$AW358</f>
        <v>22</v>
      </c>
      <c r="F358" s="24">
        <f>$O358+$V358+$AC358+$AJ358+$AQ358+$AX358</f>
        <v>339</v>
      </c>
      <c r="G358" s="23">
        <f>$P358+$W358+$AD358+$AK358+$AR358+$AY358</f>
        <v>27</v>
      </c>
      <c r="H358" s="23">
        <f>$Q358+X358+AE358+AL358+AS358+AZ358</f>
        <v>0</v>
      </c>
      <c r="I358" s="25" t="s">
        <v>1008</v>
      </c>
      <c r="J358" s="22">
        <f>IF(G358&lt;&gt;0,F358/G358,"")</f>
        <v>12.555555555555555</v>
      </c>
      <c r="K358" s="22">
        <f>IF(D358&lt;&gt;0,F358/D358,"")</f>
        <v>2.7228915662650603</v>
      </c>
      <c r="L358" s="22">
        <f>IF(G358&lt;&gt;0,(INT(D358)*6+(10*(D358-INT(D358))))/G358,"")</f>
        <v>27.74074074074074</v>
      </c>
      <c r="M358" s="26">
        <v>124.5</v>
      </c>
      <c r="N358" s="26">
        <v>22</v>
      </c>
      <c r="O358" s="26">
        <v>339</v>
      </c>
      <c r="P358" s="26">
        <v>27</v>
      </c>
      <c r="Q358" s="26"/>
      <c r="R358" s="27" t="s">
        <v>1008</v>
      </c>
      <c r="S358" s="28">
        <f>IF(P358&lt;&gt;0,O358/P358,"")</f>
        <v>12.555555555555555</v>
      </c>
      <c r="T358" s="29"/>
      <c r="U358" s="29"/>
      <c r="V358" s="29"/>
      <c r="W358" s="29"/>
      <c r="X358" s="29"/>
      <c r="Y358" s="30"/>
      <c r="Z358" s="31">
        <f>IF(W358&lt;&gt;0,V358/W358,"")</f>
      </c>
      <c r="AA358" s="32"/>
      <c r="AB358" s="32"/>
      <c r="AC358" s="32"/>
      <c r="AD358" s="33"/>
      <c r="AE358" s="33"/>
      <c r="AF358" s="33"/>
      <c r="AG358" s="28">
        <f>IF(AD358&lt;&gt;0,AC358/AD358,"")</f>
      </c>
      <c r="AH358" s="34"/>
      <c r="AI358" s="34"/>
      <c r="AJ358" s="34"/>
      <c r="AK358" s="34"/>
      <c r="AL358" s="34"/>
      <c r="AM358" s="34"/>
      <c r="AN358" s="35">
        <f>IF(AK358&lt;&gt;0,AJ358/AK358,"")</f>
      </c>
      <c r="AO358" s="36"/>
      <c r="AP358" s="36"/>
      <c r="AQ358" s="36"/>
      <c r="AR358" s="36"/>
      <c r="AS358" s="36"/>
      <c r="AT358" s="36"/>
      <c r="AU358" s="37">
        <f>IF(AR358&lt;&gt;0,AQ358/AR358,"")</f>
      </c>
      <c r="AV358" s="38"/>
      <c r="AW358" s="38"/>
      <c r="AX358" s="39"/>
      <c r="AY358" s="40"/>
      <c r="AZ358" s="40"/>
      <c r="BA358" s="40"/>
      <c r="BB358" s="39">
        <f>IF(AY358&lt;&gt;0,AX358/AY358,"")</f>
      </c>
      <c r="BC358" s="41"/>
      <c r="BD358" s="41"/>
      <c r="BI358" s="41"/>
      <c r="BN358" s="41"/>
      <c r="BO358" s="43"/>
      <c r="BP358" s="43"/>
      <c r="BQ358" s="43"/>
      <c r="BR358" s="44"/>
      <c r="BS358" s="41"/>
      <c r="BT358" s="45"/>
      <c r="BU358" s="45"/>
      <c r="BV358" s="45"/>
      <c r="BW358" s="45"/>
      <c r="BX358" s="41"/>
      <c r="BY358" s="46"/>
      <c r="BZ358" s="46"/>
      <c r="CA358" s="46"/>
      <c r="CB358" s="19"/>
      <c r="CC358" s="41"/>
      <c r="CD358" s="18"/>
      <c r="CE358" s="47"/>
      <c r="CF358" s="41"/>
      <c r="CJ358" s="41"/>
      <c r="CK358" s="41"/>
      <c r="CL358" s="41"/>
      <c r="CQ358" s="41"/>
      <c r="CV358" s="41"/>
      <c r="CW358" s="43"/>
      <c r="CX358" s="43"/>
      <c r="CY358" s="43"/>
      <c r="CZ358" s="44"/>
      <c r="DA358" s="41"/>
      <c r="DB358" s="45"/>
      <c r="DC358" s="45"/>
      <c r="DD358" s="45"/>
      <c r="DE358" s="45"/>
      <c r="DF358" s="41"/>
      <c r="DG358" s="46"/>
      <c r="DH358" s="46"/>
      <c r="DI358" s="46"/>
      <c r="DJ358" s="19"/>
      <c r="DK358" s="41"/>
      <c r="DL358" s="18"/>
      <c r="DM358" s="47"/>
      <c r="DN358" s="41"/>
      <c r="DR358" s="41"/>
      <c r="DS358" s="41"/>
      <c r="DT358" s="41"/>
      <c r="DY358" s="41"/>
      <c r="ED358" s="41"/>
      <c r="EE358" s="43"/>
      <c r="EF358" s="43"/>
      <c r="EG358" s="43"/>
      <c r="EH358" s="44"/>
      <c r="EI358" s="41"/>
      <c r="EJ358" s="45"/>
      <c r="EK358" s="45"/>
      <c r="EL358" s="45"/>
      <c r="EM358" s="45"/>
      <c r="EN358" s="41"/>
      <c r="EO358" s="46"/>
      <c r="EP358" s="46"/>
      <c r="EQ358" s="46"/>
      <c r="ER358" s="19"/>
      <c r="ES358" s="41"/>
      <c r="ET358" s="18"/>
      <c r="EU358" s="47"/>
      <c r="EV358" s="41"/>
      <c r="EZ358" s="41"/>
      <c r="FA358" s="41"/>
      <c r="FB358" s="41"/>
      <c r="FG358" s="41"/>
      <c r="FL358" s="41"/>
      <c r="FM358" s="43"/>
      <c r="FN358" s="43"/>
      <c r="FO358" s="43"/>
      <c r="FP358" s="44"/>
      <c r="FQ358" s="41"/>
      <c r="FR358" s="45"/>
      <c r="FS358" s="45"/>
      <c r="FT358" s="45"/>
      <c r="FU358" s="45"/>
      <c r="FV358" s="41"/>
      <c r="FW358" s="46"/>
      <c r="FX358" s="46"/>
      <c r="FY358" s="46"/>
      <c r="FZ358" s="19"/>
      <c r="GA358" s="41"/>
      <c r="GB358" s="18"/>
      <c r="GC358" s="47"/>
      <c r="GD358" s="41"/>
      <c r="GH358" s="41"/>
      <c r="GI358" s="41"/>
      <c r="GJ358" s="41"/>
      <c r="GO358" s="41"/>
      <c r="GT358" s="41"/>
      <c r="GU358" s="43"/>
      <c r="GV358" s="43"/>
      <c r="GW358" s="43"/>
      <c r="GX358" s="44"/>
      <c r="GY358" s="41"/>
      <c r="GZ358" s="45"/>
      <c r="HA358" s="45"/>
      <c r="HB358" s="45"/>
      <c r="HC358" s="45"/>
      <c r="HD358" s="41"/>
      <c r="HE358" s="46"/>
      <c r="HF358" s="46"/>
      <c r="HG358" s="46"/>
      <c r="HH358" s="19"/>
      <c r="HI358" s="41"/>
      <c r="HJ358" s="18"/>
      <c r="HK358" s="47"/>
      <c r="HL358" s="41"/>
      <c r="HP358" s="41"/>
      <c r="HQ358" s="41"/>
      <c r="HR358" s="41"/>
      <c r="HW358" s="41"/>
      <c r="IB358" s="41"/>
      <c r="IC358" s="43"/>
      <c r="ID358" s="43"/>
      <c r="IE358" s="43"/>
      <c r="IF358" s="44"/>
      <c r="IG358" s="41"/>
      <c r="IH358" s="45"/>
      <c r="II358" s="45"/>
      <c r="IJ358" s="45"/>
      <c r="IK358" s="45"/>
      <c r="IL358" s="41"/>
      <c r="IM358" s="46"/>
      <c r="IN358" s="46"/>
      <c r="IO358" s="46"/>
      <c r="IP358" s="19"/>
      <c r="IQ358" s="41"/>
      <c r="IR358" s="18"/>
      <c r="IS358" s="47"/>
      <c r="IT358" s="41"/>
    </row>
    <row r="359" spans="1:254" s="42" customFormat="1" ht="12.75">
      <c r="A359" s="20" t="s">
        <v>1009</v>
      </c>
      <c r="B359" s="20"/>
      <c r="C359" s="21"/>
      <c r="D359" s="22">
        <f>IF(MOD(SUM($M359+$T359+$AA359+$AH359+$AO359+$AV359),1)&gt;=0.6,INT(SUM($M359+$T359+$AA359+$AH359+$AO359+$AV359))+1+MOD(SUM($M359+$T359+$AA359+$AH359+$AO359+$AV359),1)-0.6,SUM($M359+$T359+$AA359+$AH359+$AO359+$AV359))</f>
        <v>1</v>
      </c>
      <c r="E359" s="23">
        <f>$N359+$U359+$AB359+$AI359+$AP359+$AW359</f>
        <v>0</v>
      </c>
      <c r="F359" s="24">
        <f>$O359+$V359+$AC359+$AJ359+$AQ359+$AX359</f>
        <v>18</v>
      </c>
      <c r="G359" s="23">
        <f>$P359+$W359+$AD359+$AK359+$AR359+$AY359</f>
        <v>0</v>
      </c>
      <c r="H359" s="23">
        <f>$Q359+X359+AE359+AL359+AS359+AZ359</f>
        <v>0</v>
      </c>
      <c r="I359" s="25" t="s">
        <v>1010</v>
      </c>
      <c r="J359" s="22">
        <f>IF(G359&lt;&gt;0,F359/G359,"")</f>
      </c>
      <c r="K359" s="22">
        <f>IF(D359&lt;&gt;0,F359/D359,"")</f>
        <v>18</v>
      </c>
      <c r="L359" s="22">
        <f>IF(G359&lt;&gt;0,(INT(D359)*6+(10*(D359-INT(D359))))/G359,"")</f>
      </c>
      <c r="M359" s="26"/>
      <c r="N359" s="26"/>
      <c r="O359" s="26"/>
      <c r="P359" s="26"/>
      <c r="Q359" s="26"/>
      <c r="R359" s="26"/>
      <c r="S359" s="28">
        <f>IF(P359&lt;&gt;0,O359/P359,"")</f>
      </c>
      <c r="T359" s="29"/>
      <c r="U359" s="29"/>
      <c r="V359" s="29"/>
      <c r="W359" s="29"/>
      <c r="X359" s="29"/>
      <c r="Y359" s="30"/>
      <c r="Z359" s="31">
        <f>IF(W359&lt;&gt;0,V359/W359,"")</f>
      </c>
      <c r="AA359" s="32">
        <v>1</v>
      </c>
      <c r="AB359" s="32">
        <v>0</v>
      </c>
      <c r="AC359" s="32">
        <v>18</v>
      </c>
      <c r="AD359" s="33">
        <v>0</v>
      </c>
      <c r="AE359" s="33"/>
      <c r="AF359" s="33" t="s">
        <v>1010</v>
      </c>
      <c r="AG359" s="28">
        <f>IF(AD359&lt;&gt;0,AC359/AD359,"")</f>
      </c>
      <c r="AH359" s="34"/>
      <c r="AI359" s="34"/>
      <c r="AJ359" s="34"/>
      <c r="AK359" s="34"/>
      <c r="AL359" s="34"/>
      <c r="AM359" s="34"/>
      <c r="AN359" s="35">
        <f>IF(AK359&lt;&gt;0,AJ359/AK359,"")</f>
      </c>
      <c r="AO359" s="36"/>
      <c r="AP359" s="36"/>
      <c r="AQ359" s="36"/>
      <c r="AR359" s="36"/>
      <c r="AS359" s="36"/>
      <c r="AT359" s="36"/>
      <c r="AU359" s="37">
        <f>IF(AR359&lt;&gt;0,AQ359/AR359,"")</f>
      </c>
      <c r="AV359" s="38"/>
      <c r="AW359" s="38"/>
      <c r="AX359" s="39"/>
      <c r="AY359" s="40"/>
      <c r="AZ359" s="40"/>
      <c r="BA359" s="40"/>
      <c r="BB359" s="39">
        <f>IF(AY359&lt;&gt;0,AX359/AY359,"")</f>
      </c>
      <c r="BC359" s="41"/>
      <c r="BD359" s="41"/>
      <c r="BI359" s="41"/>
      <c r="BN359" s="41"/>
      <c r="BO359" s="43"/>
      <c r="BP359" s="43"/>
      <c r="BQ359" s="43"/>
      <c r="BR359" s="44"/>
      <c r="BS359" s="41"/>
      <c r="BT359" s="45"/>
      <c r="BU359" s="45"/>
      <c r="BV359" s="45"/>
      <c r="BW359" s="45"/>
      <c r="BX359" s="41"/>
      <c r="BY359" s="46"/>
      <c r="BZ359" s="46"/>
      <c r="CA359" s="46"/>
      <c r="CB359" s="19"/>
      <c r="CC359" s="41"/>
      <c r="CD359" s="18"/>
      <c r="CE359" s="47"/>
      <c r="CF359" s="41"/>
      <c r="CJ359" s="41"/>
      <c r="CK359" s="41"/>
      <c r="CL359" s="41"/>
      <c r="CQ359" s="41"/>
      <c r="CV359" s="41"/>
      <c r="CW359" s="43"/>
      <c r="CX359" s="43"/>
      <c r="CY359" s="43"/>
      <c r="CZ359" s="44"/>
      <c r="DA359" s="41"/>
      <c r="DB359" s="45"/>
      <c r="DC359" s="45"/>
      <c r="DD359" s="45"/>
      <c r="DE359" s="45"/>
      <c r="DF359" s="41"/>
      <c r="DG359" s="46"/>
      <c r="DH359" s="46"/>
      <c r="DI359" s="46"/>
      <c r="DJ359" s="19"/>
      <c r="DK359" s="41"/>
      <c r="DL359" s="18"/>
      <c r="DM359" s="47"/>
      <c r="DN359" s="41"/>
      <c r="DR359" s="41"/>
      <c r="DS359" s="41"/>
      <c r="DT359" s="41"/>
      <c r="DY359" s="41"/>
      <c r="ED359" s="41"/>
      <c r="EE359" s="43"/>
      <c r="EF359" s="43"/>
      <c r="EG359" s="43"/>
      <c r="EH359" s="44"/>
      <c r="EI359" s="41"/>
      <c r="EJ359" s="45"/>
      <c r="EK359" s="45"/>
      <c r="EL359" s="45"/>
      <c r="EM359" s="45"/>
      <c r="EN359" s="41"/>
      <c r="EO359" s="46"/>
      <c r="EP359" s="46"/>
      <c r="EQ359" s="46"/>
      <c r="ER359" s="19"/>
      <c r="ES359" s="41"/>
      <c r="ET359" s="18"/>
      <c r="EU359" s="47"/>
      <c r="EV359" s="41"/>
      <c r="EZ359" s="41"/>
      <c r="FA359" s="41"/>
      <c r="FB359" s="41"/>
      <c r="FG359" s="41"/>
      <c r="FL359" s="41"/>
      <c r="FM359" s="43"/>
      <c r="FN359" s="43"/>
      <c r="FO359" s="43"/>
      <c r="FP359" s="44"/>
      <c r="FQ359" s="41"/>
      <c r="FR359" s="45"/>
      <c r="FS359" s="45"/>
      <c r="FT359" s="45"/>
      <c r="FU359" s="45"/>
      <c r="FV359" s="41"/>
      <c r="FW359" s="46"/>
      <c r="FX359" s="46"/>
      <c r="FY359" s="46"/>
      <c r="FZ359" s="19"/>
      <c r="GA359" s="41"/>
      <c r="GB359" s="18"/>
      <c r="GC359" s="47"/>
      <c r="GD359" s="41"/>
      <c r="GH359" s="41"/>
      <c r="GI359" s="41"/>
      <c r="GJ359" s="41"/>
      <c r="GO359" s="41"/>
      <c r="GT359" s="41"/>
      <c r="GU359" s="43"/>
      <c r="GV359" s="43"/>
      <c r="GW359" s="43"/>
      <c r="GX359" s="44"/>
      <c r="GY359" s="41"/>
      <c r="GZ359" s="45"/>
      <c r="HA359" s="45"/>
      <c r="HB359" s="45"/>
      <c r="HC359" s="45"/>
      <c r="HD359" s="41"/>
      <c r="HE359" s="46"/>
      <c r="HF359" s="46"/>
      <c r="HG359" s="46"/>
      <c r="HH359" s="19"/>
      <c r="HI359" s="41"/>
      <c r="HJ359" s="18"/>
      <c r="HK359" s="47"/>
      <c r="HL359" s="41"/>
      <c r="HP359" s="41"/>
      <c r="HQ359" s="41"/>
      <c r="HR359" s="41"/>
      <c r="HW359" s="41"/>
      <c r="IB359" s="41"/>
      <c r="IC359" s="43"/>
      <c r="ID359" s="43"/>
      <c r="IE359" s="43"/>
      <c r="IF359" s="44"/>
      <c r="IG359" s="41"/>
      <c r="IH359" s="45"/>
      <c r="II359" s="45"/>
      <c r="IJ359" s="45"/>
      <c r="IK359" s="45"/>
      <c r="IL359" s="41"/>
      <c r="IM359" s="46"/>
      <c r="IN359" s="46"/>
      <c r="IO359" s="46"/>
      <c r="IP359" s="19"/>
      <c r="IQ359" s="41"/>
      <c r="IR359" s="18"/>
      <c r="IS359" s="47"/>
      <c r="IT359" s="41"/>
    </row>
    <row r="360" spans="1:254" s="42" customFormat="1" ht="12.75">
      <c r="A360" s="20" t="s">
        <v>1011</v>
      </c>
      <c r="B360" s="20"/>
      <c r="C360" s="63"/>
      <c r="D360" s="22">
        <f>IF(MOD(SUM($M360+$T360+$AA360+$AH360+$AO360+$AV360),1)&gt;=0.6,INT(SUM($M360+$T360+$AA360+$AH360+$AO360+$AV360))+1+MOD(SUM($M360+$T360+$AA360+$AH360+$AO360+$AV360),1)-0.6,SUM($M360+$T360+$AA360+$AH360+$AO360+$AV360))</f>
        <v>37.3</v>
      </c>
      <c r="E360" s="23">
        <f>$N360+$U360+$AB360+$AI360+$AP360+$AW360</f>
        <v>9</v>
      </c>
      <c r="F360" s="24">
        <f>$O360+$V360+$AC360+$AJ360+$AQ360+$AX360</f>
        <v>92</v>
      </c>
      <c r="G360" s="23">
        <f>$P360+$W360+$AD360+$AK360+$AR360+$AY360</f>
        <v>6</v>
      </c>
      <c r="H360" s="23">
        <f>$Q360+X360+AE360+AL360+AS360+AZ360</f>
        <v>0</v>
      </c>
      <c r="I360" s="25" t="s">
        <v>404</v>
      </c>
      <c r="J360" s="22">
        <f>IF(G360&lt;&gt;0,F360/G360,"")</f>
        <v>15.333333333333334</v>
      </c>
      <c r="K360" s="22">
        <f>IF(D360&lt;&gt;0,F360/D360,"")</f>
        <v>2.4664879356568368</v>
      </c>
      <c r="L360" s="22">
        <f>IF(G360&lt;&gt;0,(INT(D360)*6+(10*(D360-INT(D360))))/G360,"")</f>
        <v>37.49999999999999</v>
      </c>
      <c r="M360" s="26"/>
      <c r="N360" s="26"/>
      <c r="O360" s="26"/>
      <c r="P360" s="26"/>
      <c r="Q360" s="26"/>
      <c r="R360" s="26"/>
      <c r="S360" s="28">
        <f>IF(P360&lt;&gt;0,O360/P360,"")</f>
      </c>
      <c r="T360" s="29"/>
      <c r="U360" s="29"/>
      <c r="V360" s="29"/>
      <c r="W360" s="29"/>
      <c r="X360" s="29"/>
      <c r="Y360" s="29"/>
      <c r="Z360" s="31">
        <f>IF(W360&lt;&gt;0,V360/W360,"")</f>
      </c>
      <c r="AA360" s="36"/>
      <c r="AB360" s="36"/>
      <c r="AC360" s="36"/>
      <c r="AD360" s="36"/>
      <c r="AE360" s="36"/>
      <c r="AF360" s="36"/>
      <c r="AG360" s="28">
        <f>IF(AD360&lt;&gt;0,AC360/AD360,"")</f>
      </c>
      <c r="AH360" s="64">
        <v>8</v>
      </c>
      <c r="AI360" s="64">
        <v>1</v>
      </c>
      <c r="AJ360" s="64">
        <v>22</v>
      </c>
      <c r="AK360" s="64">
        <v>0</v>
      </c>
      <c r="AL360" s="64"/>
      <c r="AM360" s="66" t="s">
        <v>1012</v>
      </c>
      <c r="AN360" s="35">
        <f>IF(AK360&lt;&gt;0,AJ360/AK360,"")</f>
      </c>
      <c r="AO360" s="36">
        <v>29.3</v>
      </c>
      <c r="AP360" s="36">
        <v>8</v>
      </c>
      <c r="AQ360" s="36">
        <v>70</v>
      </c>
      <c r="AR360" s="36">
        <v>6</v>
      </c>
      <c r="AS360" s="36"/>
      <c r="AT360" s="48" t="s">
        <v>404</v>
      </c>
      <c r="AU360" s="37">
        <f>IF(AR360&lt;&gt;0,AQ360/AR360,"")</f>
        <v>11.666666666666666</v>
      </c>
      <c r="AV360" s="38"/>
      <c r="AW360" s="38"/>
      <c r="AX360" s="39"/>
      <c r="AY360" s="40"/>
      <c r="AZ360" s="40"/>
      <c r="BA360" s="40"/>
      <c r="BB360" s="39">
        <f>IF(AY360&lt;&gt;0,AX360/AY360,"")</f>
      </c>
      <c r="BC360" s="41"/>
      <c r="BD360" s="41"/>
      <c r="BI360" s="41"/>
      <c r="BN360" s="41"/>
      <c r="BO360" s="43"/>
      <c r="BP360" s="43"/>
      <c r="BQ360" s="43"/>
      <c r="BR360" s="44"/>
      <c r="BS360" s="41"/>
      <c r="BT360" s="45"/>
      <c r="BU360" s="45"/>
      <c r="BV360" s="45"/>
      <c r="BW360" s="45"/>
      <c r="BX360" s="41"/>
      <c r="BY360" s="46"/>
      <c r="BZ360" s="46"/>
      <c r="CA360" s="46"/>
      <c r="CB360" s="19"/>
      <c r="CC360" s="41"/>
      <c r="CD360" s="18"/>
      <c r="CE360" s="47"/>
      <c r="CF360" s="41"/>
      <c r="CJ360" s="41"/>
      <c r="CK360" s="41"/>
      <c r="CL360" s="41"/>
      <c r="CQ360" s="41"/>
      <c r="CV360" s="41"/>
      <c r="CW360" s="43"/>
      <c r="CX360" s="43"/>
      <c r="CY360" s="43"/>
      <c r="CZ360" s="44"/>
      <c r="DA360" s="41"/>
      <c r="DB360" s="45"/>
      <c r="DC360" s="45"/>
      <c r="DD360" s="45"/>
      <c r="DE360" s="45"/>
      <c r="DF360" s="41"/>
      <c r="DG360" s="46"/>
      <c r="DH360" s="46"/>
      <c r="DI360" s="46"/>
      <c r="DJ360" s="19"/>
      <c r="DK360" s="41"/>
      <c r="DL360" s="18"/>
      <c r="DM360" s="47"/>
      <c r="DN360" s="41"/>
      <c r="DR360" s="41"/>
      <c r="DS360" s="41"/>
      <c r="DT360" s="41"/>
      <c r="DY360" s="41"/>
      <c r="ED360" s="41"/>
      <c r="EE360" s="43"/>
      <c r="EF360" s="43"/>
      <c r="EG360" s="43"/>
      <c r="EH360" s="44"/>
      <c r="EI360" s="41"/>
      <c r="EJ360" s="45"/>
      <c r="EK360" s="45"/>
      <c r="EL360" s="45"/>
      <c r="EM360" s="45"/>
      <c r="EN360" s="41"/>
      <c r="EO360" s="46"/>
      <c r="EP360" s="46"/>
      <c r="EQ360" s="46"/>
      <c r="ER360" s="19"/>
      <c r="ES360" s="41"/>
      <c r="ET360" s="18"/>
      <c r="EU360" s="47"/>
      <c r="EV360" s="41"/>
      <c r="EZ360" s="41"/>
      <c r="FA360" s="41"/>
      <c r="FB360" s="41"/>
      <c r="FG360" s="41"/>
      <c r="FL360" s="41"/>
      <c r="FM360" s="43"/>
      <c r="FN360" s="43"/>
      <c r="FO360" s="43"/>
      <c r="FP360" s="44"/>
      <c r="FQ360" s="41"/>
      <c r="FR360" s="45"/>
      <c r="FS360" s="45"/>
      <c r="FT360" s="45"/>
      <c r="FU360" s="45"/>
      <c r="FV360" s="41"/>
      <c r="FW360" s="46"/>
      <c r="FX360" s="46"/>
      <c r="FY360" s="46"/>
      <c r="FZ360" s="19"/>
      <c r="GA360" s="41"/>
      <c r="GB360" s="18"/>
      <c r="GC360" s="47"/>
      <c r="GD360" s="41"/>
      <c r="GH360" s="41"/>
      <c r="GI360" s="41"/>
      <c r="GJ360" s="41"/>
      <c r="GO360" s="41"/>
      <c r="GT360" s="41"/>
      <c r="GU360" s="43"/>
      <c r="GV360" s="43"/>
      <c r="GW360" s="43"/>
      <c r="GX360" s="44"/>
      <c r="GY360" s="41"/>
      <c r="GZ360" s="45"/>
      <c r="HA360" s="45"/>
      <c r="HB360" s="45"/>
      <c r="HC360" s="45"/>
      <c r="HD360" s="41"/>
      <c r="HE360" s="46"/>
      <c r="HF360" s="46"/>
      <c r="HG360" s="46"/>
      <c r="HH360" s="19"/>
      <c r="HI360" s="41"/>
      <c r="HJ360" s="18"/>
      <c r="HK360" s="47"/>
      <c r="HL360" s="41"/>
      <c r="HP360" s="41"/>
      <c r="HQ360" s="41"/>
      <c r="HR360" s="41"/>
      <c r="HW360" s="41"/>
      <c r="IB360" s="41"/>
      <c r="IC360" s="43"/>
      <c r="ID360" s="43"/>
      <c r="IE360" s="43"/>
      <c r="IF360" s="44"/>
      <c r="IG360" s="41"/>
      <c r="IH360" s="45"/>
      <c r="II360" s="45"/>
      <c r="IJ360" s="45"/>
      <c r="IK360" s="45"/>
      <c r="IL360" s="41"/>
      <c r="IM360" s="46"/>
      <c r="IN360" s="46"/>
      <c r="IO360" s="46"/>
      <c r="IP360" s="19"/>
      <c r="IQ360" s="41"/>
      <c r="IR360" s="18"/>
      <c r="IS360" s="47"/>
      <c r="IT360" s="41"/>
    </row>
    <row r="361" spans="1:254" s="42" customFormat="1" ht="12.75">
      <c r="A361" s="20" t="s">
        <v>1013</v>
      </c>
      <c r="B361" s="20"/>
      <c r="C361" s="21"/>
      <c r="D361" s="22">
        <f>IF(MOD(SUM($M361+$T361+$AA361+$AH361+$AO361+$AV361),1)&gt;=0.6,INT(SUM($M361+$T361+$AA361+$AH361+$AO361+$AV361))+1+MOD(SUM($M361+$T361+$AA361+$AH361+$AO361+$AV361),1)-0.6,SUM($M361+$T361+$AA361+$AH361+$AO361+$AV361))</f>
        <v>1017.4</v>
      </c>
      <c r="E361" s="23">
        <f>$N361+$U361+$AB361+$AI361+$AP361+$AW361</f>
        <v>192</v>
      </c>
      <c r="F361" s="24">
        <f>$O361+$V361+$AC361+$AJ361+$AQ361+$AX361</f>
        <v>3221</v>
      </c>
      <c r="G361" s="23">
        <f>$P361+$W361+$AD361+$AK361+$AR361+$AY361</f>
        <v>186</v>
      </c>
      <c r="H361" s="23">
        <f>$Q361+X361+AE361+AL361+AS361+AZ361</f>
        <v>9</v>
      </c>
      <c r="I361" s="25" t="s">
        <v>1014</v>
      </c>
      <c r="J361" s="22">
        <f>IF(G361&lt;&gt;0,F361/G361,"")</f>
        <v>17.317204301075268</v>
      </c>
      <c r="K361" s="22">
        <f>IF(D361&lt;&gt;0,F361/D361,"")</f>
        <v>3.165913111853745</v>
      </c>
      <c r="L361" s="22">
        <f>IF(G361&lt;&gt;0,(INT(D361)*6+(10*(D361-INT(D361))))/G361,"")</f>
        <v>32.82795698924731</v>
      </c>
      <c r="M361" s="26">
        <v>1006.4</v>
      </c>
      <c r="N361" s="26">
        <v>190</v>
      </c>
      <c r="O361" s="26">
        <v>3187</v>
      </c>
      <c r="P361" s="26">
        <v>183</v>
      </c>
      <c r="Q361" s="26">
        <v>9</v>
      </c>
      <c r="R361" s="27" t="s">
        <v>1014</v>
      </c>
      <c r="S361" s="28">
        <f>IF(P361&lt;&gt;0,O361/P361,"")</f>
        <v>17.415300546448087</v>
      </c>
      <c r="T361" s="29">
        <v>11</v>
      </c>
      <c r="U361" s="29">
        <v>2</v>
      </c>
      <c r="V361" s="29">
        <v>34</v>
      </c>
      <c r="W361" s="29">
        <v>3</v>
      </c>
      <c r="X361" s="29"/>
      <c r="Y361" s="30" t="s">
        <v>1015</v>
      </c>
      <c r="Z361" s="31">
        <f>IF(W361&lt;&gt;0,V361/W361,"")</f>
        <v>11.333333333333334</v>
      </c>
      <c r="AA361" s="32"/>
      <c r="AB361" s="32"/>
      <c r="AC361" s="32"/>
      <c r="AD361" s="33"/>
      <c r="AE361" s="33"/>
      <c r="AF361" s="33"/>
      <c r="AG361" s="28">
        <f>IF(AD361&lt;&gt;0,AC361/AD361,"")</f>
      </c>
      <c r="AH361" s="34"/>
      <c r="AI361" s="34"/>
      <c r="AJ361" s="34"/>
      <c r="AK361" s="34"/>
      <c r="AL361" s="34"/>
      <c r="AM361" s="34"/>
      <c r="AN361" s="35">
        <f>IF(AK361&lt;&gt;0,AJ361/AK361,"")</f>
      </c>
      <c r="AO361" s="36"/>
      <c r="AP361" s="36"/>
      <c r="AQ361" s="36"/>
      <c r="AR361" s="36"/>
      <c r="AS361" s="36"/>
      <c r="AT361" s="36"/>
      <c r="AU361" s="37">
        <f>IF(AR361&lt;&gt;0,AQ361/AR361,"")</f>
      </c>
      <c r="AV361" s="38"/>
      <c r="AW361" s="38"/>
      <c r="AX361" s="39"/>
      <c r="AY361" s="40"/>
      <c r="AZ361" s="40"/>
      <c r="BA361" s="40"/>
      <c r="BB361" s="39">
        <f>IF(AY361&lt;&gt;0,AX361/AY361,"")</f>
      </c>
      <c r="BC361" s="41"/>
      <c r="BD361" s="41"/>
      <c r="BI361" s="41"/>
      <c r="BN361" s="41"/>
      <c r="BO361" s="43"/>
      <c r="BP361" s="43"/>
      <c r="BQ361" s="43"/>
      <c r="BR361" s="44"/>
      <c r="BS361" s="41"/>
      <c r="BT361" s="45"/>
      <c r="BU361" s="45"/>
      <c r="BV361" s="45"/>
      <c r="BW361" s="45"/>
      <c r="BX361" s="41"/>
      <c r="BY361" s="46"/>
      <c r="BZ361" s="46"/>
      <c r="CA361" s="46"/>
      <c r="CB361" s="19"/>
      <c r="CC361" s="41"/>
      <c r="CD361" s="18"/>
      <c r="CE361" s="47"/>
      <c r="CF361" s="41"/>
      <c r="CJ361" s="41"/>
      <c r="CK361" s="41"/>
      <c r="CL361" s="41"/>
      <c r="CQ361" s="41"/>
      <c r="CV361" s="41"/>
      <c r="CW361" s="43"/>
      <c r="CX361" s="43"/>
      <c r="CY361" s="43"/>
      <c r="CZ361" s="44"/>
      <c r="DA361" s="41"/>
      <c r="DB361" s="45"/>
      <c r="DC361" s="45"/>
      <c r="DD361" s="45"/>
      <c r="DE361" s="45"/>
      <c r="DF361" s="41"/>
      <c r="DG361" s="46"/>
      <c r="DH361" s="46"/>
      <c r="DI361" s="46"/>
      <c r="DJ361" s="19"/>
      <c r="DK361" s="41"/>
      <c r="DL361" s="18"/>
      <c r="DM361" s="47"/>
      <c r="DN361" s="41"/>
      <c r="DR361" s="41"/>
      <c r="DS361" s="41"/>
      <c r="DT361" s="41"/>
      <c r="DY361" s="41"/>
      <c r="ED361" s="41"/>
      <c r="EE361" s="43"/>
      <c r="EF361" s="43"/>
      <c r="EG361" s="43"/>
      <c r="EH361" s="44"/>
      <c r="EI361" s="41"/>
      <c r="EJ361" s="45"/>
      <c r="EK361" s="45"/>
      <c r="EL361" s="45"/>
      <c r="EM361" s="45"/>
      <c r="EN361" s="41"/>
      <c r="EO361" s="46"/>
      <c r="EP361" s="46"/>
      <c r="EQ361" s="46"/>
      <c r="ER361" s="19"/>
      <c r="ES361" s="41"/>
      <c r="ET361" s="18"/>
      <c r="EU361" s="47"/>
      <c r="EV361" s="41"/>
      <c r="EZ361" s="41"/>
      <c r="FA361" s="41"/>
      <c r="FB361" s="41"/>
      <c r="FG361" s="41"/>
      <c r="FL361" s="41"/>
      <c r="FM361" s="43"/>
      <c r="FN361" s="43"/>
      <c r="FO361" s="43"/>
      <c r="FP361" s="44"/>
      <c r="FQ361" s="41"/>
      <c r="FR361" s="45"/>
      <c r="FS361" s="45"/>
      <c r="FT361" s="45"/>
      <c r="FU361" s="45"/>
      <c r="FV361" s="41"/>
      <c r="FW361" s="46"/>
      <c r="FX361" s="46"/>
      <c r="FY361" s="46"/>
      <c r="FZ361" s="19"/>
      <c r="GA361" s="41"/>
      <c r="GB361" s="18"/>
      <c r="GC361" s="47"/>
      <c r="GD361" s="41"/>
      <c r="GH361" s="41"/>
      <c r="GI361" s="41"/>
      <c r="GJ361" s="41"/>
      <c r="GO361" s="41"/>
      <c r="GT361" s="41"/>
      <c r="GU361" s="43"/>
      <c r="GV361" s="43"/>
      <c r="GW361" s="43"/>
      <c r="GX361" s="44"/>
      <c r="GY361" s="41"/>
      <c r="GZ361" s="45"/>
      <c r="HA361" s="45"/>
      <c r="HB361" s="45"/>
      <c r="HC361" s="45"/>
      <c r="HD361" s="41"/>
      <c r="HE361" s="46"/>
      <c r="HF361" s="46"/>
      <c r="HG361" s="46"/>
      <c r="HH361" s="19"/>
      <c r="HI361" s="41"/>
      <c r="HJ361" s="18"/>
      <c r="HK361" s="47"/>
      <c r="HL361" s="41"/>
      <c r="HP361" s="41"/>
      <c r="HQ361" s="41"/>
      <c r="HR361" s="41"/>
      <c r="HW361" s="41"/>
      <c r="IB361" s="41"/>
      <c r="IC361" s="43"/>
      <c r="ID361" s="43"/>
      <c r="IE361" s="43"/>
      <c r="IF361" s="44"/>
      <c r="IG361" s="41"/>
      <c r="IH361" s="45"/>
      <c r="II361" s="45"/>
      <c r="IJ361" s="45"/>
      <c r="IK361" s="45"/>
      <c r="IL361" s="41"/>
      <c r="IM361" s="46"/>
      <c r="IN361" s="46"/>
      <c r="IO361" s="46"/>
      <c r="IP361" s="19"/>
      <c r="IQ361" s="41"/>
      <c r="IR361" s="18"/>
      <c r="IS361" s="47"/>
      <c r="IT361" s="41"/>
    </row>
    <row r="362" spans="1:254" s="42" customFormat="1" ht="12.75">
      <c r="A362" s="20" t="s">
        <v>1016</v>
      </c>
      <c r="B362" s="20"/>
      <c r="C362" s="21"/>
      <c r="D362" s="22">
        <f>IF(MOD(SUM($M362+$T362+$AA362+$AH362+$AO362+$AV362),1)&gt;=0.6,INT(SUM($M362+$T362+$AA362+$AH362+$AO362+$AV362))+1+MOD(SUM($M362+$T362+$AA362+$AH362+$AO362+$AV362),1)-0.6,SUM($M362+$T362+$AA362+$AH362+$AO362+$AV362))</f>
        <v>239.2</v>
      </c>
      <c r="E362" s="23">
        <f>$N362+$U362+$AB362+$AI362+$AP362+$AW362</f>
        <v>57</v>
      </c>
      <c r="F362" s="24">
        <f>$O362+$V362+$AC362+$AJ362+$AQ362+$AX362</f>
        <v>552</v>
      </c>
      <c r="G362" s="23">
        <f>$P362+$W362+$AD362+$AK362+$AR362+$AY362</f>
        <v>54</v>
      </c>
      <c r="H362" s="23">
        <f>$Q362+X362+AE362+AL362+AS362+AZ362</f>
        <v>0</v>
      </c>
      <c r="I362" s="25" t="s">
        <v>1017</v>
      </c>
      <c r="J362" s="22">
        <f>IF(G362&lt;&gt;0,F362/G362,"")</f>
        <v>10.222222222222221</v>
      </c>
      <c r="K362" s="22">
        <f>IF(D362&lt;&gt;0,F362/D362,"")</f>
        <v>2.307692307692308</v>
      </c>
      <c r="L362" s="22">
        <f>IF(G362&lt;&gt;0,(INT(D362)*6+(10*(D362-INT(D362))))/G362,"")</f>
        <v>26.59259259259259</v>
      </c>
      <c r="M362" s="26"/>
      <c r="N362" s="26"/>
      <c r="O362" s="26"/>
      <c r="P362" s="26"/>
      <c r="Q362" s="26"/>
      <c r="R362" s="26"/>
      <c r="S362" s="28">
        <f>IF(P362&lt;&gt;0,O362/P362,"")</f>
      </c>
      <c r="T362" s="29">
        <v>185.1</v>
      </c>
      <c r="U362" s="29">
        <v>39</v>
      </c>
      <c r="V362" s="29">
        <v>443</v>
      </c>
      <c r="W362" s="29">
        <v>36</v>
      </c>
      <c r="X362" s="29"/>
      <c r="Y362" s="30" t="s">
        <v>1018</v>
      </c>
      <c r="Z362" s="31">
        <f>IF(W362&lt;&gt;0,V362/W362,"")</f>
        <v>12.305555555555555</v>
      </c>
      <c r="AA362" s="32">
        <v>54.1</v>
      </c>
      <c r="AB362" s="32">
        <v>18</v>
      </c>
      <c r="AC362" s="32">
        <v>109</v>
      </c>
      <c r="AD362" s="33">
        <v>18</v>
      </c>
      <c r="AE362" s="33"/>
      <c r="AF362" s="33" t="s">
        <v>1017</v>
      </c>
      <c r="AG362" s="28">
        <f>IF(AD362&lt;&gt;0,AC362/AD362,"")</f>
        <v>6.055555555555555</v>
      </c>
      <c r="AH362" s="34"/>
      <c r="AI362" s="34"/>
      <c r="AJ362" s="34"/>
      <c r="AK362" s="34"/>
      <c r="AL362" s="34"/>
      <c r="AM362" s="34"/>
      <c r="AN362" s="35">
        <f>IF(AK362&lt;&gt;0,AJ362/AK362,"")</f>
      </c>
      <c r="AO362" s="36"/>
      <c r="AP362" s="36"/>
      <c r="AQ362" s="36"/>
      <c r="AR362" s="36"/>
      <c r="AS362" s="36"/>
      <c r="AT362" s="36"/>
      <c r="AU362" s="37">
        <f>IF(AR362&lt;&gt;0,AQ362/AR362,"")</f>
      </c>
      <c r="AV362" s="38"/>
      <c r="AW362" s="38"/>
      <c r="AX362" s="39"/>
      <c r="AY362" s="40"/>
      <c r="AZ362" s="40"/>
      <c r="BA362" s="40"/>
      <c r="BB362" s="39">
        <f>IF(AY362&lt;&gt;0,AX362/AY362,"")</f>
      </c>
      <c r="BC362" s="41"/>
      <c r="BD362" s="41"/>
      <c r="BI362" s="41"/>
      <c r="BN362" s="41"/>
      <c r="BO362" s="43"/>
      <c r="BP362" s="43"/>
      <c r="BQ362" s="43"/>
      <c r="BR362" s="44"/>
      <c r="BS362" s="41"/>
      <c r="BT362" s="45"/>
      <c r="BU362" s="45"/>
      <c r="BV362" s="45"/>
      <c r="BW362" s="45"/>
      <c r="BX362" s="41"/>
      <c r="BY362" s="46"/>
      <c r="BZ362" s="46"/>
      <c r="CA362" s="46"/>
      <c r="CB362" s="19"/>
      <c r="CC362" s="41"/>
      <c r="CD362" s="18"/>
      <c r="CE362" s="47"/>
      <c r="CF362" s="41"/>
      <c r="CJ362" s="41"/>
      <c r="CK362" s="41"/>
      <c r="CL362" s="41"/>
      <c r="CQ362" s="41"/>
      <c r="CV362" s="41"/>
      <c r="CW362" s="43"/>
      <c r="CX362" s="43"/>
      <c r="CY362" s="43"/>
      <c r="CZ362" s="44"/>
      <c r="DA362" s="41"/>
      <c r="DB362" s="45"/>
      <c r="DC362" s="45"/>
      <c r="DD362" s="45"/>
      <c r="DE362" s="45"/>
      <c r="DF362" s="41"/>
      <c r="DG362" s="46"/>
      <c r="DH362" s="46"/>
      <c r="DI362" s="46"/>
      <c r="DJ362" s="19"/>
      <c r="DK362" s="41"/>
      <c r="DL362" s="18"/>
      <c r="DM362" s="47"/>
      <c r="DN362" s="41"/>
      <c r="DR362" s="41"/>
      <c r="DS362" s="41"/>
      <c r="DT362" s="41"/>
      <c r="DY362" s="41"/>
      <c r="ED362" s="41"/>
      <c r="EE362" s="43"/>
      <c r="EF362" s="43"/>
      <c r="EG362" s="43"/>
      <c r="EH362" s="44"/>
      <c r="EI362" s="41"/>
      <c r="EJ362" s="45"/>
      <c r="EK362" s="45"/>
      <c r="EL362" s="45"/>
      <c r="EM362" s="45"/>
      <c r="EN362" s="41"/>
      <c r="EO362" s="46"/>
      <c r="EP362" s="46"/>
      <c r="EQ362" s="46"/>
      <c r="ER362" s="19"/>
      <c r="ES362" s="41"/>
      <c r="ET362" s="18"/>
      <c r="EU362" s="47"/>
      <c r="EV362" s="41"/>
      <c r="EZ362" s="41"/>
      <c r="FA362" s="41"/>
      <c r="FB362" s="41"/>
      <c r="FG362" s="41"/>
      <c r="FL362" s="41"/>
      <c r="FM362" s="43"/>
      <c r="FN362" s="43"/>
      <c r="FO362" s="43"/>
      <c r="FP362" s="44"/>
      <c r="FQ362" s="41"/>
      <c r="FR362" s="45"/>
      <c r="FS362" s="45"/>
      <c r="FT362" s="45"/>
      <c r="FU362" s="45"/>
      <c r="FV362" s="41"/>
      <c r="FW362" s="46"/>
      <c r="FX362" s="46"/>
      <c r="FY362" s="46"/>
      <c r="FZ362" s="19"/>
      <c r="GA362" s="41"/>
      <c r="GB362" s="18"/>
      <c r="GC362" s="47"/>
      <c r="GD362" s="41"/>
      <c r="GH362" s="41"/>
      <c r="GI362" s="41"/>
      <c r="GJ362" s="41"/>
      <c r="GO362" s="41"/>
      <c r="GT362" s="41"/>
      <c r="GU362" s="43"/>
      <c r="GV362" s="43"/>
      <c r="GW362" s="43"/>
      <c r="GX362" s="44"/>
      <c r="GY362" s="41"/>
      <c r="GZ362" s="45"/>
      <c r="HA362" s="45"/>
      <c r="HB362" s="45"/>
      <c r="HC362" s="45"/>
      <c r="HD362" s="41"/>
      <c r="HE362" s="46"/>
      <c r="HF362" s="46"/>
      <c r="HG362" s="46"/>
      <c r="HH362" s="19"/>
      <c r="HI362" s="41"/>
      <c r="HJ362" s="18"/>
      <c r="HK362" s="47"/>
      <c r="HL362" s="41"/>
      <c r="HP362" s="41"/>
      <c r="HQ362" s="41"/>
      <c r="HR362" s="41"/>
      <c r="HW362" s="41"/>
      <c r="IB362" s="41"/>
      <c r="IC362" s="43"/>
      <c r="ID362" s="43"/>
      <c r="IE362" s="43"/>
      <c r="IF362" s="44"/>
      <c r="IG362" s="41"/>
      <c r="IH362" s="45"/>
      <c r="II362" s="45"/>
      <c r="IJ362" s="45"/>
      <c r="IK362" s="45"/>
      <c r="IL362" s="41"/>
      <c r="IM362" s="46"/>
      <c r="IN362" s="46"/>
      <c r="IO362" s="46"/>
      <c r="IP362" s="19"/>
      <c r="IQ362" s="41"/>
      <c r="IR362" s="18"/>
      <c r="IS362" s="47"/>
      <c r="IT362" s="41"/>
    </row>
    <row r="363" spans="1:254" s="42" customFormat="1" ht="12.75">
      <c r="A363" s="13" t="s">
        <v>1019</v>
      </c>
      <c r="B363" s="13"/>
      <c r="C363" s="13"/>
      <c r="D363" s="22">
        <f>IF(MOD(SUM($M363+$T363+$AA363+$AH363+$AO363+$AV363),1)&gt;=0.6,INT(SUM($M363+$T363+$AA363+$AH363+$AO363+$AV363))+1+MOD(SUM($M363+$T363+$AA363+$AH363+$AO363+$AV363),1)-0.6,SUM($M363+$T363+$AA363+$AH363+$AO363+$AV363))</f>
        <v>14</v>
      </c>
      <c r="E363" s="23">
        <f>$N363+$U363+$AB363+$AI363+$AP363+$AW363</f>
        <v>1</v>
      </c>
      <c r="F363" s="24">
        <f>$O363+$V363+$AC363+$AJ363+$AQ363+$AX363</f>
        <v>102</v>
      </c>
      <c r="G363" s="23">
        <f>$P363+$W363+$AD363+$AK363+$AR363+$AY363</f>
        <v>2</v>
      </c>
      <c r="H363" s="23">
        <f>$Q363+X363+AE363+AL363+AS363+AZ363</f>
        <v>0</v>
      </c>
      <c r="I363" s="49" t="s">
        <v>1020</v>
      </c>
      <c r="J363" s="22">
        <f>IF(G363&lt;&gt;0,F363/G363,"")</f>
        <v>51</v>
      </c>
      <c r="K363" s="22">
        <f>IF(D363&lt;&gt;0,F363/D363,"")</f>
        <v>7.285714285714286</v>
      </c>
      <c r="L363" s="22">
        <f>IF(G363&lt;&gt;0,(INT(D363)*6+(10*(D363-INT(D363))))/G363,"")</f>
        <v>42</v>
      </c>
      <c r="M363" s="50"/>
      <c r="N363" s="50"/>
      <c r="O363" s="50"/>
      <c r="P363" s="50"/>
      <c r="Q363" s="50"/>
      <c r="R363" s="50"/>
      <c r="S363" s="52">
        <f>IF(P363&lt;&gt;0,O363/P363,"")</f>
      </c>
      <c r="T363" s="53"/>
      <c r="U363" s="53"/>
      <c r="V363" s="53"/>
      <c r="W363" s="53"/>
      <c r="X363" s="53"/>
      <c r="Y363" s="53"/>
      <c r="Z363" s="54">
        <f>IF(W363&lt;&gt;0,V363/W363,"")</f>
      </c>
      <c r="AA363" s="50"/>
      <c r="AB363" s="50"/>
      <c r="AC363" s="50"/>
      <c r="AD363" s="50"/>
      <c r="AE363" s="50"/>
      <c r="AF363" s="50"/>
      <c r="AG363" s="52">
        <f>IF(AD363&lt;&gt;0,AC363/AD363,"")</f>
      </c>
      <c r="AH363" s="55">
        <v>8</v>
      </c>
      <c r="AI363" s="55">
        <v>1</v>
      </c>
      <c r="AJ363" s="55">
        <v>53</v>
      </c>
      <c r="AK363" s="55">
        <v>1</v>
      </c>
      <c r="AL363" s="55"/>
      <c r="AM363" s="61" t="s">
        <v>1021</v>
      </c>
      <c r="AN363" s="56">
        <f>IF(AK363&lt;&gt;0,AJ363/AK363,"")</f>
        <v>53</v>
      </c>
      <c r="AO363" s="57"/>
      <c r="AP363" s="57"/>
      <c r="AQ363" s="57"/>
      <c r="AR363" s="57"/>
      <c r="AS363" s="57"/>
      <c r="AT363" s="57"/>
      <c r="AU363" s="58">
        <f>IF(AR363&lt;&gt;0,AQ363/AR363,"")</f>
      </c>
      <c r="AV363" s="59">
        <v>6</v>
      </c>
      <c r="AW363" s="59">
        <v>0</v>
      </c>
      <c r="AX363" s="59">
        <v>49</v>
      </c>
      <c r="AY363" s="59">
        <v>1</v>
      </c>
      <c r="AZ363" s="59"/>
      <c r="BA363" s="59" t="s">
        <v>1020</v>
      </c>
      <c r="BB363" s="60">
        <f>IF(AY363&lt;&gt;0,AX363/AY363,"")</f>
        <v>49</v>
      </c>
      <c r="BC363" s="41"/>
      <c r="BD363" s="41"/>
      <c r="BI363" s="41"/>
      <c r="BN363" s="41"/>
      <c r="BO363" s="43"/>
      <c r="BP363" s="43"/>
      <c r="BQ363" s="43"/>
      <c r="BR363" s="44"/>
      <c r="BS363" s="41"/>
      <c r="BT363" s="45"/>
      <c r="BU363" s="45"/>
      <c r="BV363" s="45"/>
      <c r="BW363" s="45"/>
      <c r="BX363" s="41"/>
      <c r="BY363" s="46"/>
      <c r="BZ363" s="46"/>
      <c r="CA363" s="46"/>
      <c r="CB363" s="19"/>
      <c r="CC363" s="41"/>
      <c r="CD363" s="18"/>
      <c r="CE363" s="47"/>
      <c r="CF363" s="41"/>
      <c r="CJ363" s="41"/>
      <c r="CK363" s="41"/>
      <c r="CL363" s="41"/>
      <c r="CQ363" s="41"/>
      <c r="CV363" s="41"/>
      <c r="CW363" s="43"/>
      <c r="CX363" s="43"/>
      <c r="CY363" s="43"/>
      <c r="CZ363" s="44"/>
      <c r="DA363" s="41"/>
      <c r="DB363" s="45"/>
      <c r="DC363" s="45"/>
      <c r="DD363" s="45"/>
      <c r="DE363" s="45"/>
      <c r="DF363" s="41"/>
      <c r="DG363" s="46"/>
      <c r="DH363" s="46"/>
      <c r="DI363" s="46"/>
      <c r="DJ363" s="19"/>
      <c r="DK363" s="41"/>
      <c r="DL363" s="18"/>
      <c r="DM363" s="47"/>
      <c r="DN363" s="41"/>
      <c r="DR363" s="41"/>
      <c r="DS363" s="41"/>
      <c r="DT363" s="41"/>
      <c r="DY363" s="41"/>
      <c r="ED363" s="41"/>
      <c r="EE363" s="43"/>
      <c r="EF363" s="43"/>
      <c r="EG363" s="43"/>
      <c r="EH363" s="44"/>
      <c r="EI363" s="41"/>
      <c r="EJ363" s="45"/>
      <c r="EK363" s="45"/>
      <c r="EL363" s="45"/>
      <c r="EM363" s="45"/>
      <c r="EN363" s="41"/>
      <c r="EO363" s="46"/>
      <c r="EP363" s="46"/>
      <c r="EQ363" s="46"/>
      <c r="ER363" s="19"/>
      <c r="ES363" s="41"/>
      <c r="ET363" s="18"/>
      <c r="EU363" s="47"/>
      <c r="EV363" s="41"/>
      <c r="EZ363" s="41"/>
      <c r="FA363" s="41"/>
      <c r="FB363" s="41"/>
      <c r="FG363" s="41"/>
      <c r="FL363" s="41"/>
      <c r="FM363" s="43"/>
      <c r="FN363" s="43"/>
      <c r="FO363" s="43"/>
      <c r="FP363" s="44"/>
      <c r="FQ363" s="41"/>
      <c r="FR363" s="45"/>
      <c r="FS363" s="45"/>
      <c r="FT363" s="45"/>
      <c r="FU363" s="45"/>
      <c r="FV363" s="41"/>
      <c r="FW363" s="46"/>
      <c r="FX363" s="46"/>
      <c r="FY363" s="46"/>
      <c r="FZ363" s="19"/>
      <c r="GA363" s="41"/>
      <c r="GB363" s="18"/>
      <c r="GC363" s="47"/>
      <c r="GD363" s="41"/>
      <c r="GH363" s="41"/>
      <c r="GI363" s="41"/>
      <c r="GJ363" s="41"/>
      <c r="GO363" s="41"/>
      <c r="GT363" s="41"/>
      <c r="GU363" s="43"/>
      <c r="GV363" s="43"/>
      <c r="GW363" s="43"/>
      <c r="GX363" s="44"/>
      <c r="GY363" s="41"/>
      <c r="GZ363" s="45"/>
      <c r="HA363" s="45"/>
      <c r="HB363" s="45"/>
      <c r="HC363" s="45"/>
      <c r="HD363" s="41"/>
      <c r="HE363" s="46"/>
      <c r="HF363" s="46"/>
      <c r="HG363" s="46"/>
      <c r="HH363" s="19"/>
      <c r="HI363" s="41"/>
      <c r="HJ363" s="18"/>
      <c r="HK363" s="47"/>
      <c r="HL363" s="41"/>
      <c r="HP363" s="41"/>
      <c r="HQ363" s="41"/>
      <c r="HR363" s="41"/>
      <c r="HW363" s="41"/>
      <c r="IB363" s="41"/>
      <c r="IC363" s="43"/>
      <c r="ID363" s="43"/>
      <c r="IE363" s="43"/>
      <c r="IF363" s="44"/>
      <c r="IG363" s="41"/>
      <c r="IH363" s="45"/>
      <c r="II363" s="45"/>
      <c r="IJ363" s="45"/>
      <c r="IK363" s="45"/>
      <c r="IL363" s="41"/>
      <c r="IM363" s="46"/>
      <c r="IN363" s="46"/>
      <c r="IO363" s="46"/>
      <c r="IP363" s="19"/>
      <c r="IQ363" s="41"/>
      <c r="IR363" s="18"/>
      <c r="IS363" s="47"/>
      <c r="IT363" s="41"/>
    </row>
    <row r="364" spans="1:254" s="42" customFormat="1" ht="12.75">
      <c r="A364" s="20" t="s">
        <v>1022</v>
      </c>
      <c r="B364" s="20"/>
      <c r="C364" s="21"/>
      <c r="D364" s="22">
        <f>IF(MOD(SUM($M364+$T364+$AA364+$AH364+$AO364+$AV364),1)&gt;=0.6,INT(SUM($M364+$T364+$AA364+$AH364+$AO364+$AV364))+1+MOD(SUM($M364+$T364+$AA364+$AH364+$AO364+$AV364),1)-0.6,SUM($M364+$T364+$AA364+$AH364+$AO364+$AV364))</f>
        <v>4</v>
      </c>
      <c r="E364" s="23">
        <f>$N364+$U364+$AB364+$AI364+$AP364+$AW364</f>
        <v>0</v>
      </c>
      <c r="F364" s="24">
        <f>$O364+$V364+$AC364+$AJ364+$AQ364+$AX364</f>
        <v>13</v>
      </c>
      <c r="G364" s="23">
        <f>$P364+$W364+$AD364+$AK364+$AR364+$AY364</f>
        <v>0</v>
      </c>
      <c r="H364" s="23">
        <f>$Q364+X364+AE364+AL364+AS364+AZ364</f>
        <v>0</v>
      </c>
      <c r="I364" s="25" t="s">
        <v>1023</v>
      </c>
      <c r="J364" s="22">
        <f>IF(G364&lt;&gt;0,F364/G364,"")</f>
      </c>
      <c r="K364" s="22">
        <f>IF(D364&lt;&gt;0,F364/D364,"")</f>
        <v>3.25</v>
      </c>
      <c r="L364" s="22">
        <f>IF(G364&lt;&gt;0,(INT(D364)*6+(10*(D364-INT(D364))))/G364,"")</f>
      </c>
      <c r="M364" s="26"/>
      <c r="N364" s="26"/>
      <c r="O364" s="26"/>
      <c r="P364" s="26"/>
      <c r="Q364" s="26"/>
      <c r="R364" s="26"/>
      <c r="S364" s="28">
        <f>IF(P364&lt;&gt;0,O364/P364,"")</f>
      </c>
      <c r="T364" s="29"/>
      <c r="U364" s="29"/>
      <c r="V364" s="29"/>
      <c r="W364" s="29"/>
      <c r="X364" s="29"/>
      <c r="Y364" s="30"/>
      <c r="Z364" s="31">
        <f>IF(W364&lt;&gt;0,V364/W364,"")</f>
      </c>
      <c r="AA364" s="32"/>
      <c r="AB364" s="32"/>
      <c r="AC364" s="32"/>
      <c r="AD364" s="33"/>
      <c r="AE364" s="33"/>
      <c r="AF364" s="33"/>
      <c r="AG364" s="28">
        <f>IF(AD364&lt;&gt;0,AC364/AD364,"")</f>
      </c>
      <c r="AH364" s="34"/>
      <c r="AI364" s="34"/>
      <c r="AJ364" s="34"/>
      <c r="AK364" s="34"/>
      <c r="AL364" s="34"/>
      <c r="AM364" s="34"/>
      <c r="AN364" s="35">
        <f>IF(AK364&lt;&gt;0,AJ364/AK364,"")</f>
      </c>
      <c r="AO364" s="36">
        <v>4</v>
      </c>
      <c r="AP364" s="36">
        <v>0</v>
      </c>
      <c r="AQ364" s="36">
        <v>13</v>
      </c>
      <c r="AR364" s="36">
        <v>0</v>
      </c>
      <c r="AS364" s="36"/>
      <c r="AT364" s="48" t="s">
        <v>1023</v>
      </c>
      <c r="AU364" s="37">
        <f>IF(AR364&lt;&gt;0,AQ364/AR364,"")</f>
      </c>
      <c r="AV364" s="38"/>
      <c r="AW364" s="38"/>
      <c r="AX364" s="39"/>
      <c r="AY364" s="40"/>
      <c r="AZ364" s="40"/>
      <c r="BA364" s="40"/>
      <c r="BB364" s="39">
        <f>IF(AY364&lt;&gt;0,AX364/AY364,"")</f>
      </c>
      <c r="BC364" s="41"/>
      <c r="BD364" s="41"/>
      <c r="BI364" s="41"/>
      <c r="BN364" s="41"/>
      <c r="BO364" s="43"/>
      <c r="BP364" s="43"/>
      <c r="BQ364" s="43"/>
      <c r="BR364" s="44"/>
      <c r="BS364" s="41"/>
      <c r="BT364" s="45"/>
      <c r="BU364" s="45"/>
      <c r="BV364" s="45"/>
      <c r="BW364" s="45"/>
      <c r="BX364" s="41"/>
      <c r="BY364" s="46"/>
      <c r="BZ364" s="46"/>
      <c r="CA364" s="46"/>
      <c r="CB364" s="19"/>
      <c r="CC364" s="41"/>
      <c r="CD364" s="18"/>
      <c r="CE364" s="47"/>
      <c r="CF364" s="41"/>
      <c r="CJ364" s="41"/>
      <c r="CK364" s="41"/>
      <c r="CL364" s="41"/>
      <c r="CQ364" s="41"/>
      <c r="CV364" s="41"/>
      <c r="CW364" s="43"/>
      <c r="CX364" s="43"/>
      <c r="CY364" s="43"/>
      <c r="CZ364" s="44"/>
      <c r="DA364" s="41"/>
      <c r="DB364" s="45"/>
      <c r="DC364" s="45"/>
      <c r="DD364" s="45"/>
      <c r="DE364" s="45"/>
      <c r="DF364" s="41"/>
      <c r="DG364" s="46"/>
      <c r="DH364" s="46"/>
      <c r="DI364" s="46"/>
      <c r="DJ364" s="19"/>
      <c r="DK364" s="41"/>
      <c r="DL364" s="18"/>
      <c r="DM364" s="47"/>
      <c r="DN364" s="41"/>
      <c r="DR364" s="41"/>
      <c r="DS364" s="41"/>
      <c r="DT364" s="41"/>
      <c r="DY364" s="41"/>
      <c r="ED364" s="41"/>
      <c r="EE364" s="43"/>
      <c r="EF364" s="43"/>
      <c r="EG364" s="43"/>
      <c r="EH364" s="44"/>
      <c r="EI364" s="41"/>
      <c r="EJ364" s="45"/>
      <c r="EK364" s="45"/>
      <c r="EL364" s="45"/>
      <c r="EM364" s="45"/>
      <c r="EN364" s="41"/>
      <c r="EO364" s="46"/>
      <c r="EP364" s="46"/>
      <c r="EQ364" s="46"/>
      <c r="ER364" s="19"/>
      <c r="ES364" s="41"/>
      <c r="ET364" s="18"/>
      <c r="EU364" s="47"/>
      <c r="EV364" s="41"/>
      <c r="EZ364" s="41"/>
      <c r="FA364" s="41"/>
      <c r="FB364" s="41"/>
      <c r="FG364" s="41"/>
      <c r="FL364" s="41"/>
      <c r="FM364" s="43"/>
      <c r="FN364" s="43"/>
      <c r="FO364" s="43"/>
      <c r="FP364" s="44"/>
      <c r="FQ364" s="41"/>
      <c r="FR364" s="45"/>
      <c r="FS364" s="45"/>
      <c r="FT364" s="45"/>
      <c r="FU364" s="45"/>
      <c r="FV364" s="41"/>
      <c r="FW364" s="46"/>
      <c r="FX364" s="46"/>
      <c r="FY364" s="46"/>
      <c r="FZ364" s="19"/>
      <c r="GA364" s="41"/>
      <c r="GB364" s="18"/>
      <c r="GC364" s="47"/>
      <c r="GD364" s="41"/>
      <c r="GH364" s="41"/>
      <c r="GI364" s="41"/>
      <c r="GJ364" s="41"/>
      <c r="GO364" s="41"/>
      <c r="GT364" s="41"/>
      <c r="GU364" s="43"/>
      <c r="GV364" s="43"/>
      <c r="GW364" s="43"/>
      <c r="GX364" s="44"/>
      <c r="GY364" s="41"/>
      <c r="GZ364" s="45"/>
      <c r="HA364" s="45"/>
      <c r="HB364" s="45"/>
      <c r="HC364" s="45"/>
      <c r="HD364" s="41"/>
      <c r="HE364" s="46"/>
      <c r="HF364" s="46"/>
      <c r="HG364" s="46"/>
      <c r="HH364" s="19"/>
      <c r="HI364" s="41"/>
      <c r="HJ364" s="18"/>
      <c r="HK364" s="47"/>
      <c r="HL364" s="41"/>
      <c r="HP364" s="41"/>
      <c r="HQ364" s="41"/>
      <c r="HR364" s="41"/>
      <c r="HW364" s="41"/>
      <c r="IB364" s="41"/>
      <c r="IC364" s="43"/>
      <c r="ID364" s="43"/>
      <c r="IE364" s="43"/>
      <c r="IF364" s="44"/>
      <c r="IG364" s="41"/>
      <c r="IH364" s="45"/>
      <c r="II364" s="45"/>
      <c r="IJ364" s="45"/>
      <c r="IK364" s="45"/>
      <c r="IL364" s="41"/>
      <c r="IM364" s="46"/>
      <c r="IN364" s="46"/>
      <c r="IO364" s="46"/>
      <c r="IP364" s="19"/>
      <c r="IQ364" s="41"/>
      <c r="IR364" s="18"/>
      <c r="IS364" s="47"/>
      <c r="IT364" s="41"/>
    </row>
    <row r="365" spans="1:254" s="42" customFormat="1" ht="12.75">
      <c r="A365" s="20" t="s">
        <v>1024</v>
      </c>
      <c r="B365" s="20"/>
      <c r="C365" s="21"/>
      <c r="D365" s="22">
        <f>IF(MOD(SUM($M365+$T365+$AA365+$AH365+$AO365+$AV365),1)&gt;=0.6,INT(SUM($M365+$T365+$AA365+$AH365+$AO365+$AV365))+1+MOD(SUM($M365+$T365+$AA365+$AH365+$AO365+$AV365),1)-0.6,SUM($M365+$T365+$AA365+$AH365+$AO365+$AV365))</f>
        <v>147.6</v>
      </c>
      <c r="E365" s="23">
        <f>$N365+$U365+$AB365+$AI365+$AP365+$AW365</f>
        <v>13</v>
      </c>
      <c r="F365" s="24">
        <f>$O365+$V365+$AC365+$AJ365+$AQ365+$AX365</f>
        <v>708</v>
      </c>
      <c r="G365" s="23">
        <f>$P365+$W365+$AD365+$AK365+$AR365+$AY365</f>
        <v>32</v>
      </c>
      <c r="H365" s="23">
        <f>$Q365+X365+AE365+AL365+AS365+AZ365</f>
        <v>2</v>
      </c>
      <c r="I365" s="25" t="s">
        <v>1025</v>
      </c>
      <c r="J365" s="22">
        <f>IF(G365&lt;&gt;0,F365/G365,"")</f>
        <v>22.125</v>
      </c>
      <c r="K365" s="22">
        <f>IF(D365&lt;&gt;0,F365/D365,"")</f>
        <v>4.796747967479675</v>
      </c>
      <c r="L365" s="22">
        <f>IF(G365&lt;&gt;0,(INT(D365)*6+(10*(D365-INT(D365))))/G365,"")</f>
        <v>27.75</v>
      </c>
      <c r="M365" s="26"/>
      <c r="N365" s="26"/>
      <c r="O365" s="26"/>
      <c r="P365" s="26"/>
      <c r="Q365" s="26"/>
      <c r="R365" s="26"/>
      <c r="S365" s="28">
        <f>IF(P365&lt;&gt;0,O365/P365,"")</f>
      </c>
      <c r="T365" s="29">
        <v>34.2</v>
      </c>
      <c r="U365" s="29">
        <v>1</v>
      </c>
      <c r="V365" s="29">
        <v>194</v>
      </c>
      <c r="W365" s="29">
        <v>8</v>
      </c>
      <c r="X365" s="29"/>
      <c r="Y365" s="30" t="s">
        <v>1026</v>
      </c>
      <c r="Z365" s="31">
        <f>IF(W365&lt;&gt;0,V365/W365,"")</f>
        <v>24.25</v>
      </c>
      <c r="AA365" s="32">
        <v>14</v>
      </c>
      <c r="AB365" s="32">
        <v>1</v>
      </c>
      <c r="AC365" s="32">
        <v>107</v>
      </c>
      <c r="AD365" s="33">
        <v>1</v>
      </c>
      <c r="AE365" s="33"/>
      <c r="AF365" s="33" t="s">
        <v>1027</v>
      </c>
      <c r="AG365" s="28">
        <f>IF(AD365&lt;&gt;0,AC365/AD365,"")</f>
        <v>107</v>
      </c>
      <c r="AH365" s="34">
        <v>63</v>
      </c>
      <c r="AI365" s="34">
        <v>7</v>
      </c>
      <c r="AJ365" s="34">
        <v>310</v>
      </c>
      <c r="AK365" s="34">
        <v>13</v>
      </c>
      <c r="AL365" s="34">
        <v>2</v>
      </c>
      <c r="AM365" s="34" t="s">
        <v>1025</v>
      </c>
      <c r="AN365" s="35">
        <f>IF(AK365&lt;&gt;0,AJ365/AK365,"")</f>
        <v>23.846153846153847</v>
      </c>
      <c r="AO365" s="36">
        <v>36.4</v>
      </c>
      <c r="AP365" s="36">
        <v>4</v>
      </c>
      <c r="AQ365" s="36">
        <v>97</v>
      </c>
      <c r="AR365" s="36">
        <v>10</v>
      </c>
      <c r="AS365" s="36"/>
      <c r="AT365" s="48" t="s">
        <v>1028</v>
      </c>
      <c r="AU365" s="37">
        <f>IF(AR365&lt;&gt;0,AQ365/AR365,"")</f>
        <v>9.7</v>
      </c>
      <c r="AV365" s="38"/>
      <c r="AW365" s="38"/>
      <c r="AX365" s="39"/>
      <c r="AY365" s="40"/>
      <c r="AZ365" s="40"/>
      <c r="BA365" s="40"/>
      <c r="BB365" s="39">
        <f>IF(AY365&lt;&gt;0,AX365/AY365,"")</f>
      </c>
      <c r="BC365" s="41"/>
      <c r="BD365" s="41"/>
      <c r="BI365" s="41"/>
      <c r="BN365" s="41"/>
      <c r="BO365" s="43"/>
      <c r="BP365" s="43"/>
      <c r="BQ365" s="43"/>
      <c r="BR365" s="44"/>
      <c r="BS365" s="41"/>
      <c r="BT365" s="45"/>
      <c r="BU365" s="45"/>
      <c r="BV365" s="45"/>
      <c r="BW365" s="45"/>
      <c r="BX365" s="41"/>
      <c r="BY365" s="46"/>
      <c r="BZ365" s="46"/>
      <c r="CA365" s="46"/>
      <c r="CB365" s="19"/>
      <c r="CC365" s="41"/>
      <c r="CD365" s="18"/>
      <c r="CE365" s="47"/>
      <c r="CF365" s="41"/>
      <c r="CJ365" s="41"/>
      <c r="CK365" s="41"/>
      <c r="CL365" s="41"/>
      <c r="CQ365" s="41"/>
      <c r="CV365" s="41"/>
      <c r="CW365" s="43"/>
      <c r="CX365" s="43"/>
      <c r="CY365" s="43"/>
      <c r="CZ365" s="44"/>
      <c r="DA365" s="41"/>
      <c r="DB365" s="45"/>
      <c r="DC365" s="45"/>
      <c r="DD365" s="45"/>
      <c r="DE365" s="45"/>
      <c r="DF365" s="41"/>
      <c r="DG365" s="46"/>
      <c r="DH365" s="46"/>
      <c r="DI365" s="46"/>
      <c r="DJ365" s="19"/>
      <c r="DK365" s="41"/>
      <c r="DL365" s="18"/>
      <c r="DM365" s="47"/>
      <c r="DN365" s="41"/>
      <c r="DR365" s="41"/>
      <c r="DS365" s="41"/>
      <c r="DT365" s="41"/>
      <c r="DY365" s="41"/>
      <c r="ED365" s="41"/>
      <c r="EE365" s="43"/>
      <c r="EF365" s="43"/>
      <c r="EG365" s="43"/>
      <c r="EH365" s="44"/>
      <c r="EI365" s="41"/>
      <c r="EJ365" s="45"/>
      <c r="EK365" s="45"/>
      <c r="EL365" s="45"/>
      <c r="EM365" s="45"/>
      <c r="EN365" s="41"/>
      <c r="EO365" s="46"/>
      <c r="EP365" s="46"/>
      <c r="EQ365" s="46"/>
      <c r="ER365" s="19"/>
      <c r="ES365" s="41"/>
      <c r="ET365" s="18"/>
      <c r="EU365" s="47"/>
      <c r="EV365" s="41"/>
      <c r="EZ365" s="41"/>
      <c r="FA365" s="41"/>
      <c r="FB365" s="41"/>
      <c r="FG365" s="41"/>
      <c r="FL365" s="41"/>
      <c r="FM365" s="43"/>
      <c r="FN365" s="43"/>
      <c r="FO365" s="43"/>
      <c r="FP365" s="44"/>
      <c r="FQ365" s="41"/>
      <c r="FR365" s="45"/>
      <c r="FS365" s="45"/>
      <c r="FT365" s="45"/>
      <c r="FU365" s="45"/>
      <c r="FV365" s="41"/>
      <c r="FW365" s="46"/>
      <c r="FX365" s="46"/>
      <c r="FY365" s="46"/>
      <c r="FZ365" s="19"/>
      <c r="GA365" s="41"/>
      <c r="GB365" s="18"/>
      <c r="GC365" s="47"/>
      <c r="GD365" s="41"/>
      <c r="GH365" s="41"/>
      <c r="GI365" s="41"/>
      <c r="GJ365" s="41"/>
      <c r="GO365" s="41"/>
      <c r="GT365" s="41"/>
      <c r="GU365" s="43"/>
      <c r="GV365" s="43"/>
      <c r="GW365" s="43"/>
      <c r="GX365" s="44"/>
      <c r="GY365" s="41"/>
      <c r="GZ365" s="45"/>
      <c r="HA365" s="45"/>
      <c r="HB365" s="45"/>
      <c r="HC365" s="45"/>
      <c r="HD365" s="41"/>
      <c r="HE365" s="46"/>
      <c r="HF365" s="46"/>
      <c r="HG365" s="46"/>
      <c r="HH365" s="19"/>
      <c r="HI365" s="41"/>
      <c r="HJ365" s="18"/>
      <c r="HK365" s="47"/>
      <c r="HL365" s="41"/>
      <c r="HP365" s="41"/>
      <c r="HQ365" s="41"/>
      <c r="HR365" s="41"/>
      <c r="HW365" s="41"/>
      <c r="IB365" s="41"/>
      <c r="IC365" s="43"/>
      <c r="ID365" s="43"/>
      <c r="IE365" s="43"/>
      <c r="IF365" s="44"/>
      <c r="IG365" s="41"/>
      <c r="IH365" s="45"/>
      <c r="II365" s="45"/>
      <c r="IJ365" s="45"/>
      <c r="IK365" s="45"/>
      <c r="IL365" s="41"/>
      <c r="IM365" s="46"/>
      <c r="IN365" s="46"/>
      <c r="IO365" s="46"/>
      <c r="IP365" s="19"/>
      <c r="IQ365" s="41"/>
      <c r="IR365" s="18"/>
      <c r="IS365" s="47"/>
      <c r="IT365" s="41"/>
    </row>
    <row r="366" spans="1:254" s="42" customFormat="1" ht="12.75">
      <c r="A366" s="20" t="s">
        <v>1029</v>
      </c>
      <c r="B366" s="20"/>
      <c r="C366" s="63"/>
      <c r="D366" s="22">
        <f>IF(MOD(SUM($M366+$T366+$AA366+$AH366+$AO366+$AV366),1)&gt;=0.6,INT(SUM($M366+$T366+$AA366+$AH366+$AO366+$AV366))+1+MOD(SUM($M366+$T366+$AA366+$AH366+$AO366+$AV366),1)-0.6,SUM($M366+$T366+$AA366+$AH366+$AO366+$AV366))</f>
        <v>14</v>
      </c>
      <c r="E366" s="23">
        <f>$N366+$U366+$AB366+$AI366+$AP366+$AW366</f>
        <v>1</v>
      </c>
      <c r="F366" s="24">
        <f>$O366+$V366+$AC366+$AJ366+$AQ366+$AX366</f>
        <v>86</v>
      </c>
      <c r="G366" s="23">
        <f>$P366+$W366+$AD366+$AK366+$AR366+$AY366</f>
        <v>8</v>
      </c>
      <c r="H366" s="23">
        <f>$Q366+X366+AE366+AL366+AS366+AZ366</f>
        <v>0</v>
      </c>
      <c r="I366" s="25" t="s">
        <v>1030</v>
      </c>
      <c r="J366" s="22">
        <f>IF(G366&lt;&gt;0,F366/G366,"")</f>
        <v>10.75</v>
      </c>
      <c r="K366" s="22">
        <f>IF(D366&lt;&gt;0,F366/D366,"")</f>
        <v>6.142857142857143</v>
      </c>
      <c r="L366" s="22">
        <f>IF(G366&lt;&gt;0,(INT(D366)*6+(10*(D366-INT(D366))))/G366,"")</f>
        <v>10.5</v>
      </c>
      <c r="M366" s="26"/>
      <c r="N366" s="26"/>
      <c r="O366" s="26"/>
      <c r="P366" s="26"/>
      <c r="Q366" s="26"/>
      <c r="R366" s="26"/>
      <c r="S366" s="28">
        <f>IF(P366&lt;&gt;0,O366/P366,"")</f>
      </c>
      <c r="T366" s="29"/>
      <c r="U366" s="29"/>
      <c r="V366" s="29"/>
      <c r="W366" s="29"/>
      <c r="X366" s="29"/>
      <c r="Y366" s="29"/>
      <c r="Z366" s="31">
        <f>IF(W366&lt;&gt;0,V366/W366,"")</f>
      </c>
      <c r="AA366" s="26"/>
      <c r="AB366" s="26"/>
      <c r="AC366" s="26"/>
      <c r="AD366" s="26"/>
      <c r="AE366" s="26"/>
      <c r="AF366" s="26"/>
      <c r="AG366" s="28">
        <f>IF(AD366&lt;&gt;0,AC366/AD366,"")</f>
      </c>
      <c r="AH366" s="64"/>
      <c r="AI366" s="64"/>
      <c r="AJ366" s="64"/>
      <c r="AK366" s="64"/>
      <c r="AL366" s="64"/>
      <c r="AM366" s="64"/>
      <c r="AN366" s="35">
        <f>IF(AK366&lt;&gt;0,AJ366/AK366,"")</f>
      </c>
      <c r="AO366" s="36">
        <v>14</v>
      </c>
      <c r="AP366" s="36">
        <v>1</v>
      </c>
      <c r="AQ366" s="36">
        <v>86</v>
      </c>
      <c r="AR366" s="36">
        <v>8</v>
      </c>
      <c r="AS366" s="36"/>
      <c r="AT366" s="48" t="s">
        <v>1030</v>
      </c>
      <c r="AU366" s="37">
        <f>IF(AR366&lt;&gt;0,AQ366/AR366,"")</f>
        <v>10.75</v>
      </c>
      <c r="AV366" s="38"/>
      <c r="AW366" s="38"/>
      <c r="AX366" s="39"/>
      <c r="AY366" s="40"/>
      <c r="AZ366" s="40"/>
      <c r="BA366" s="40"/>
      <c r="BB366" s="39">
        <f>IF(AY366&lt;&gt;0,AX366/AY366,"")</f>
      </c>
      <c r="BC366" s="41"/>
      <c r="BD366" s="41"/>
      <c r="BI366" s="41"/>
      <c r="BN366" s="41"/>
      <c r="BO366" s="43"/>
      <c r="BP366" s="43"/>
      <c r="BQ366" s="43"/>
      <c r="BR366" s="44"/>
      <c r="BS366" s="41"/>
      <c r="BT366" s="45"/>
      <c r="BU366" s="45"/>
      <c r="BV366" s="45"/>
      <c r="BW366" s="45"/>
      <c r="BX366" s="41"/>
      <c r="BY366" s="46"/>
      <c r="BZ366" s="46"/>
      <c r="CA366" s="46"/>
      <c r="CB366" s="19"/>
      <c r="CC366" s="41"/>
      <c r="CD366" s="18"/>
      <c r="CE366" s="47"/>
      <c r="CF366" s="41"/>
      <c r="CJ366" s="41"/>
      <c r="CK366" s="41"/>
      <c r="CL366" s="41"/>
      <c r="CQ366" s="41"/>
      <c r="CV366" s="41"/>
      <c r="CW366" s="43"/>
      <c r="CX366" s="43"/>
      <c r="CY366" s="43"/>
      <c r="CZ366" s="44"/>
      <c r="DA366" s="41"/>
      <c r="DB366" s="45"/>
      <c r="DC366" s="45"/>
      <c r="DD366" s="45"/>
      <c r="DE366" s="45"/>
      <c r="DF366" s="41"/>
      <c r="DG366" s="46"/>
      <c r="DH366" s="46"/>
      <c r="DI366" s="46"/>
      <c r="DJ366" s="19"/>
      <c r="DK366" s="41"/>
      <c r="DL366" s="18"/>
      <c r="DM366" s="47"/>
      <c r="DN366" s="41"/>
      <c r="DR366" s="41"/>
      <c r="DS366" s="41"/>
      <c r="DT366" s="41"/>
      <c r="DY366" s="41"/>
      <c r="ED366" s="41"/>
      <c r="EE366" s="43"/>
      <c r="EF366" s="43"/>
      <c r="EG366" s="43"/>
      <c r="EH366" s="44"/>
      <c r="EI366" s="41"/>
      <c r="EJ366" s="45"/>
      <c r="EK366" s="45"/>
      <c r="EL366" s="45"/>
      <c r="EM366" s="45"/>
      <c r="EN366" s="41"/>
      <c r="EO366" s="46"/>
      <c r="EP366" s="46"/>
      <c r="EQ366" s="46"/>
      <c r="ER366" s="19"/>
      <c r="ES366" s="41"/>
      <c r="ET366" s="18"/>
      <c r="EU366" s="47"/>
      <c r="EV366" s="41"/>
      <c r="EZ366" s="41"/>
      <c r="FA366" s="41"/>
      <c r="FB366" s="41"/>
      <c r="FG366" s="41"/>
      <c r="FL366" s="41"/>
      <c r="FM366" s="43"/>
      <c r="FN366" s="43"/>
      <c r="FO366" s="43"/>
      <c r="FP366" s="44"/>
      <c r="FQ366" s="41"/>
      <c r="FR366" s="45"/>
      <c r="FS366" s="45"/>
      <c r="FT366" s="45"/>
      <c r="FU366" s="45"/>
      <c r="FV366" s="41"/>
      <c r="FW366" s="46"/>
      <c r="FX366" s="46"/>
      <c r="FY366" s="46"/>
      <c r="FZ366" s="19"/>
      <c r="GA366" s="41"/>
      <c r="GB366" s="18"/>
      <c r="GC366" s="47"/>
      <c r="GD366" s="41"/>
      <c r="GH366" s="41"/>
      <c r="GI366" s="41"/>
      <c r="GJ366" s="41"/>
      <c r="GO366" s="41"/>
      <c r="GT366" s="41"/>
      <c r="GU366" s="43"/>
      <c r="GV366" s="43"/>
      <c r="GW366" s="43"/>
      <c r="GX366" s="44"/>
      <c r="GY366" s="41"/>
      <c r="GZ366" s="45"/>
      <c r="HA366" s="45"/>
      <c r="HB366" s="45"/>
      <c r="HC366" s="45"/>
      <c r="HD366" s="41"/>
      <c r="HE366" s="46"/>
      <c r="HF366" s="46"/>
      <c r="HG366" s="46"/>
      <c r="HH366" s="19"/>
      <c r="HI366" s="41"/>
      <c r="HJ366" s="18"/>
      <c r="HK366" s="47"/>
      <c r="HL366" s="41"/>
      <c r="HP366" s="41"/>
      <c r="HQ366" s="41"/>
      <c r="HR366" s="41"/>
      <c r="HW366" s="41"/>
      <c r="IB366" s="41"/>
      <c r="IC366" s="43"/>
      <c r="ID366" s="43"/>
      <c r="IE366" s="43"/>
      <c r="IF366" s="44"/>
      <c r="IG366" s="41"/>
      <c r="IH366" s="45"/>
      <c r="II366" s="45"/>
      <c r="IJ366" s="45"/>
      <c r="IK366" s="45"/>
      <c r="IL366" s="41"/>
      <c r="IM366" s="46"/>
      <c r="IN366" s="46"/>
      <c r="IO366" s="46"/>
      <c r="IP366" s="19"/>
      <c r="IQ366" s="41"/>
      <c r="IR366" s="18"/>
      <c r="IS366" s="47"/>
      <c r="IT366" s="41"/>
    </row>
    <row r="367" spans="1:254" s="42" customFormat="1" ht="12.75">
      <c r="A367" s="20" t="s">
        <v>1031</v>
      </c>
      <c r="B367" s="20"/>
      <c r="C367" s="21"/>
      <c r="D367" s="22">
        <f>IF(MOD(SUM($M367+$T367+$AA367+$AH367+$AO367+$AV367),1)&gt;=0.6,INT(SUM($M367+$T367+$AA367+$AH367+$AO367+$AV367))+1+MOD(SUM($M367+$T367+$AA367+$AH367+$AO367+$AV367),1)-0.6,SUM($M367+$T367+$AA367+$AH367+$AO367+$AV367))</f>
        <v>79.1</v>
      </c>
      <c r="E367" s="23">
        <f>$N367+$U367+$AB367+$AI367+$AP367+$AW367</f>
        <v>5</v>
      </c>
      <c r="F367" s="24">
        <f>$O367+$V367+$AC367+$AJ367+$AQ367+$AX367</f>
        <v>329</v>
      </c>
      <c r="G367" s="23">
        <f>$P367+$W367+$AD367+$AK367+$AR367+$AY367</f>
        <v>18</v>
      </c>
      <c r="H367" s="23">
        <f>$Q367+X367+AE367+AL367+AS367+AZ367</f>
        <v>0</v>
      </c>
      <c r="I367" s="25" t="s">
        <v>1032</v>
      </c>
      <c r="J367" s="22">
        <f>IF(G367&lt;&gt;0,F367/G367,"")</f>
        <v>18.27777777777778</v>
      </c>
      <c r="K367" s="22">
        <f>IF(D367&lt;&gt;0,F367/D367,"")</f>
        <v>4.159292035398231</v>
      </c>
      <c r="L367" s="22">
        <f>IF(G367&lt;&gt;0,(INT(D367)*6+(10*(D367-INT(D367))))/G367,"")</f>
        <v>26.388888888888886</v>
      </c>
      <c r="M367" s="26"/>
      <c r="N367" s="26"/>
      <c r="O367" s="26"/>
      <c r="P367" s="26"/>
      <c r="Q367" s="26"/>
      <c r="R367" s="26"/>
      <c r="S367" s="28">
        <f>IF(P367&lt;&gt;0,O367/P367,"")</f>
      </c>
      <c r="T367" s="29"/>
      <c r="U367" s="29"/>
      <c r="V367" s="29"/>
      <c r="W367" s="29"/>
      <c r="X367" s="29"/>
      <c r="Y367" s="30"/>
      <c r="Z367" s="31">
        <f>IF(W367&lt;&gt;0,V367/W367,"")</f>
      </c>
      <c r="AA367" s="32"/>
      <c r="AB367" s="32"/>
      <c r="AC367" s="32"/>
      <c r="AD367" s="33"/>
      <c r="AE367" s="33"/>
      <c r="AF367" s="33"/>
      <c r="AG367" s="28">
        <f>IF(AD367&lt;&gt;0,AC367/AD367,"")</f>
      </c>
      <c r="AH367" s="34">
        <v>57</v>
      </c>
      <c r="AI367" s="34">
        <v>2</v>
      </c>
      <c r="AJ367" s="34">
        <v>257</v>
      </c>
      <c r="AK367" s="34">
        <v>14</v>
      </c>
      <c r="AL367" s="34"/>
      <c r="AM367" s="34" t="s">
        <v>1032</v>
      </c>
      <c r="AN367" s="35">
        <f>IF(AK367&lt;&gt;0,AJ367/AK367,"")</f>
        <v>18.357142857142858</v>
      </c>
      <c r="AO367" s="36">
        <v>22.1</v>
      </c>
      <c r="AP367" s="36">
        <v>3</v>
      </c>
      <c r="AQ367" s="36">
        <f>34+38</f>
        <v>72</v>
      </c>
      <c r="AR367" s="36">
        <v>4</v>
      </c>
      <c r="AS367" s="36"/>
      <c r="AT367" s="48" t="s">
        <v>1033</v>
      </c>
      <c r="AU367" s="37">
        <f>IF(AR367&lt;&gt;0,AQ367/AR367,"")</f>
        <v>18</v>
      </c>
      <c r="AV367" s="38"/>
      <c r="AW367" s="38"/>
      <c r="AX367" s="39"/>
      <c r="AY367" s="40"/>
      <c r="AZ367" s="40"/>
      <c r="BA367" s="40"/>
      <c r="BB367" s="39">
        <f>IF(AY367&lt;&gt;0,AX367/AY367,"")</f>
      </c>
      <c r="BC367" s="41"/>
      <c r="BD367" s="41"/>
      <c r="BI367" s="41"/>
      <c r="BN367" s="41"/>
      <c r="BO367" s="43"/>
      <c r="BP367" s="43"/>
      <c r="BQ367" s="43"/>
      <c r="BR367" s="44"/>
      <c r="BS367" s="41"/>
      <c r="BT367" s="45"/>
      <c r="BU367" s="45"/>
      <c r="BV367" s="45"/>
      <c r="BW367" s="45"/>
      <c r="BX367" s="41"/>
      <c r="BY367" s="46"/>
      <c r="BZ367" s="46"/>
      <c r="CA367" s="46"/>
      <c r="CB367" s="19"/>
      <c r="CC367" s="41"/>
      <c r="CD367" s="18"/>
      <c r="CE367" s="47"/>
      <c r="CF367" s="41"/>
      <c r="CJ367" s="41"/>
      <c r="CK367" s="41"/>
      <c r="CL367" s="41"/>
      <c r="CQ367" s="41"/>
      <c r="CV367" s="41"/>
      <c r="CW367" s="43"/>
      <c r="CX367" s="43"/>
      <c r="CY367" s="43"/>
      <c r="CZ367" s="44"/>
      <c r="DA367" s="41"/>
      <c r="DB367" s="45"/>
      <c r="DC367" s="45"/>
      <c r="DD367" s="45"/>
      <c r="DE367" s="45"/>
      <c r="DF367" s="41"/>
      <c r="DG367" s="46"/>
      <c r="DH367" s="46"/>
      <c r="DI367" s="46"/>
      <c r="DJ367" s="19"/>
      <c r="DK367" s="41"/>
      <c r="DL367" s="18"/>
      <c r="DM367" s="47"/>
      <c r="DN367" s="41"/>
      <c r="DR367" s="41"/>
      <c r="DS367" s="41"/>
      <c r="DT367" s="41"/>
      <c r="DY367" s="41"/>
      <c r="ED367" s="41"/>
      <c r="EE367" s="43"/>
      <c r="EF367" s="43"/>
      <c r="EG367" s="43"/>
      <c r="EH367" s="44"/>
      <c r="EI367" s="41"/>
      <c r="EJ367" s="45"/>
      <c r="EK367" s="45"/>
      <c r="EL367" s="45"/>
      <c r="EM367" s="45"/>
      <c r="EN367" s="41"/>
      <c r="EO367" s="46"/>
      <c r="EP367" s="46"/>
      <c r="EQ367" s="46"/>
      <c r="ER367" s="19"/>
      <c r="ES367" s="41"/>
      <c r="ET367" s="18"/>
      <c r="EU367" s="47"/>
      <c r="EV367" s="41"/>
      <c r="EZ367" s="41"/>
      <c r="FA367" s="41"/>
      <c r="FB367" s="41"/>
      <c r="FG367" s="41"/>
      <c r="FL367" s="41"/>
      <c r="FM367" s="43"/>
      <c r="FN367" s="43"/>
      <c r="FO367" s="43"/>
      <c r="FP367" s="44"/>
      <c r="FQ367" s="41"/>
      <c r="FR367" s="45"/>
      <c r="FS367" s="45"/>
      <c r="FT367" s="45"/>
      <c r="FU367" s="45"/>
      <c r="FV367" s="41"/>
      <c r="FW367" s="46"/>
      <c r="FX367" s="46"/>
      <c r="FY367" s="46"/>
      <c r="FZ367" s="19"/>
      <c r="GA367" s="41"/>
      <c r="GB367" s="18"/>
      <c r="GC367" s="47"/>
      <c r="GD367" s="41"/>
      <c r="GH367" s="41"/>
      <c r="GI367" s="41"/>
      <c r="GJ367" s="41"/>
      <c r="GO367" s="41"/>
      <c r="GT367" s="41"/>
      <c r="GU367" s="43"/>
      <c r="GV367" s="43"/>
      <c r="GW367" s="43"/>
      <c r="GX367" s="44"/>
      <c r="GY367" s="41"/>
      <c r="GZ367" s="45"/>
      <c r="HA367" s="45"/>
      <c r="HB367" s="45"/>
      <c r="HC367" s="45"/>
      <c r="HD367" s="41"/>
      <c r="HE367" s="46"/>
      <c r="HF367" s="46"/>
      <c r="HG367" s="46"/>
      <c r="HH367" s="19"/>
      <c r="HI367" s="41"/>
      <c r="HJ367" s="18"/>
      <c r="HK367" s="47"/>
      <c r="HL367" s="41"/>
      <c r="HP367" s="41"/>
      <c r="HQ367" s="41"/>
      <c r="HR367" s="41"/>
      <c r="HW367" s="41"/>
      <c r="IB367" s="41"/>
      <c r="IC367" s="43"/>
      <c r="ID367" s="43"/>
      <c r="IE367" s="43"/>
      <c r="IF367" s="44"/>
      <c r="IG367" s="41"/>
      <c r="IH367" s="45"/>
      <c r="II367" s="45"/>
      <c r="IJ367" s="45"/>
      <c r="IK367" s="45"/>
      <c r="IL367" s="41"/>
      <c r="IM367" s="46"/>
      <c r="IN367" s="46"/>
      <c r="IO367" s="46"/>
      <c r="IP367" s="19"/>
      <c r="IQ367" s="41"/>
      <c r="IR367" s="18"/>
      <c r="IS367" s="47"/>
      <c r="IT367" s="41"/>
    </row>
    <row r="368" spans="1:254" s="42" customFormat="1" ht="12.75">
      <c r="A368" s="20" t="s">
        <v>1034</v>
      </c>
      <c r="B368" s="20"/>
      <c r="C368" s="21"/>
      <c r="D368" s="22">
        <f>IF(MOD(SUM($M368+$T368+$AA368+$AH368+$AO368+$AV368),1)&gt;=0.6,INT(SUM($M368+$T368+$AA368+$AH368+$AO368+$AV368))+1+MOD(SUM($M368+$T368+$AA368+$AH368+$AO368+$AV368),1)-0.6,SUM($M368+$T368+$AA368+$AH368+$AO368+$AV368))</f>
        <v>346</v>
      </c>
      <c r="E368" s="23">
        <f>$N368+$U368+$AB368+$AI368+$AP368+$AW368</f>
        <v>43</v>
      </c>
      <c r="F368" s="24">
        <f>$O368+$V368+$AC368+$AJ368+$AQ368+$AX368</f>
        <v>1222</v>
      </c>
      <c r="G368" s="23">
        <f>$P368+$W368+$AD368+$AK368+$AR368+$AY368</f>
        <v>71</v>
      </c>
      <c r="H368" s="23">
        <f>$Q368+X368+AE368+AL368+AS368+AZ368</f>
        <v>1</v>
      </c>
      <c r="I368" s="25" t="s">
        <v>1035</v>
      </c>
      <c r="J368" s="22">
        <f>IF(G368&lt;&gt;0,F368/G368,"")</f>
        <v>17.211267605633804</v>
      </c>
      <c r="K368" s="22">
        <f>IF(D368&lt;&gt;0,F368/D368,"")</f>
        <v>3.531791907514451</v>
      </c>
      <c r="L368" s="22">
        <f>IF(G368&lt;&gt;0,(INT(D368)*6+(10*(D368-INT(D368))))/G368,"")</f>
        <v>29.239436619718308</v>
      </c>
      <c r="M368" s="26">
        <v>173</v>
      </c>
      <c r="N368" s="26">
        <v>28</v>
      </c>
      <c r="O368" s="26">
        <v>534</v>
      </c>
      <c r="P368" s="26">
        <v>41</v>
      </c>
      <c r="Q368" s="26">
        <v>1</v>
      </c>
      <c r="R368" s="27" t="s">
        <v>1035</v>
      </c>
      <c r="S368" s="28">
        <f>IF(P368&lt;&gt;0,O368/P368,"")</f>
        <v>13.024390243902438</v>
      </c>
      <c r="T368" s="29">
        <v>119</v>
      </c>
      <c r="U368" s="29">
        <v>11</v>
      </c>
      <c r="V368" s="29">
        <v>490</v>
      </c>
      <c r="W368" s="29">
        <v>22</v>
      </c>
      <c r="X368" s="29"/>
      <c r="Y368" s="30" t="s">
        <v>1036</v>
      </c>
      <c r="Z368" s="31">
        <f>IF(W368&lt;&gt;0,V368/W368,"")</f>
        <v>22.272727272727273</v>
      </c>
      <c r="AA368" s="32">
        <v>21</v>
      </c>
      <c r="AB368" s="32">
        <v>1</v>
      </c>
      <c r="AC368" s="32">
        <v>76</v>
      </c>
      <c r="AD368" s="33">
        <v>3</v>
      </c>
      <c r="AE368" s="33"/>
      <c r="AF368" s="33" t="s">
        <v>1037</v>
      </c>
      <c r="AG368" s="28">
        <f>IF(AD368&lt;&gt;0,AC368/AD368,"")</f>
        <v>25.333333333333332</v>
      </c>
      <c r="AH368" s="34">
        <v>20</v>
      </c>
      <c r="AI368" s="34">
        <v>1</v>
      </c>
      <c r="AJ368" s="34">
        <v>83</v>
      </c>
      <c r="AK368" s="34">
        <v>3</v>
      </c>
      <c r="AL368" s="34"/>
      <c r="AM368" s="34" t="s">
        <v>1038</v>
      </c>
      <c r="AN368" s="35">
        <f>IF(AK368&lt;&gt;0,AJ368/AK368,"")</f>
        <v>27.666666666666668</v>
      </c>
      <c r="AO368" s="36">
        <v>13</v>
      </c>
      <c r="AP368" s="36">
        <v>2</v>
      </c>
      <c r="AQ368" s="36">
        <v>39</v>
      </c>
      <c r="AR368" s="36">
        <v>2</v>
      </c>
      <c r="AS368" s="36"/>
      <c r="AT368" s="48" t="s">
        <v>1039</v>
      </c>
      <c r="AU368" s="37">
        <f>IF(AR368&lt;&gt;0,AQ368/AR368,"")</f>
        <v>19.5</v>
      </c>
      <c r="AV368" s="38"/>
      <c r="AW368" s="38"/>
      <c r="AX368" s="39"/>
      <c r="AY368" s="40"/>
      <c r="AZ368" s="40"/>
      <c r="BA368" s="40"/>
      <c r="BB368" s="39">
        <f>IF(AY368&lt;&gt;0,AX368/AY368,"")</f>
      </c>
      <c r="BC368" s="41"/>
      <c r="BD368" s="41"/>
      <c r="BI368" s="41"/>
      <c r="BN368" s="41"/>
      <c r="BO368" s="43"/>
      <c r="BP368" s="43"/>
      <c r="BQ368" s="43"/>
      <c r="BR368" s="44"/>
      <c r="BS368" s="41"/>
      <c r="BT368" s="45"/>
      <c r="BU368" s="45"/>
      <c r="BV368" s="45"/>
      <c r="BW368" s="45"/>
      <c r="BX368" s="41"/>
      <c r="BY368" s="46"/>
      <c r="BZ368" s="46"/>
      <c r="CA368" s="46"/>
      <c r="CB368" s="19"/>
      <c r="CC368" s="41"/>
      <c r="CD368" s="18"/>
      <c r="CE368" s="47"/>
      <c r="CF368" s="41"/>
      <c r="CJ368" s="41"/>
      <c r="CK368" s="41"/>
      <c r="CL368" s="41"/>
      <c r="CQ368" s="41"/>
      <c r="CV368" s="41"/>
      <c r="CW368" s="43"/>
      <c r="CX368" s="43"/>
      <c r="CY368" s="43"/>
      <c r="CZ368" s="44"/>
      <c r="DA368" s="41"/>
      <c r="DB368" s="45"/>
      <c r="DC368" s="45"/>
      <c r="DD368" s="45"/>
      <c r="DE368" s="45"/>
      <c r="DF368" s="41"/>
      <c r="DG368" s="46"/>
      <c r="DH368" s="46"/>
      <c r="DI368" s="46"/>
      <c r="DJ368" s="19"/>
      <c r="DK368" s="41"/>
      <c r="DL368" s="18"/>
      <c r="DM368" s="47"/>
      <c r="DN368" s="41"/>
      <c r="DR368" s="41"/>
      <c r="DS368" s="41"/>
      <c r="DT368" s="41"/>
      <c r="DY368" s="41"/>
      <c r="ED368" s="41"/>
      <c r="EE368" s="43"/>
      <c r="EF368" s="43"/>
      <c r="EG368" s="43"/>
      <c r="EH368" s="44"/>
      <c r="EI368" s="41"/>
      <c r="EJ368" s="45"/>
      <c r="EK368" s="45"/>
      <c r="EL368" s="45"/>
      <c r="EM368" s="45"/>
      <c r="EN368" s="41"/>
      <c r="EO368" s="46"/>
      <c r="EP368" s="46"/>
      <c r="EQ368" s="46"/>
      <c r="ER368" s="19"/>
      <c r="ES368" s="41"/>
      <c r="ET368" s="18"/>
      <c r="EU368" s="47"/>
      <c r="EV368" s="41"/>
      <c r="EZ368" s="41"/>
      <c r="FA368" s="41"/>
      <c r="FB368" s="41"/>
      <c r="FG368" s="41"/>
      <c r="FL368" s="41"/>
      <c r="FM368" s="43"/>
      <c r="FN368" s="43"/>
      <c r="FO368" s="43"/>
      <c r="FP368" s="44"/>
      <c r="FQ368" s="41"/>
      <c r="FR368" s="45"/>
      <c r="FS368" s="45"/>
      <c r="FT368" s="45"/>
      <c r="FU368" s="45"/>
      <c r="FV368" s="41"/>
      <c r="FW368" s="46"/>
      <c r="FX368" s="46"/>
      <c r="FY368" s="46"/>
      <c r="FZ368" s="19"/>
      <c r="GA368" s="41"/>
      <c r="GB368" s="18"/>
      <c r="GC368" s="47"/>
      <c r="GD368" s="41"/>
      <c r="GH368" s="41"/>
      <c r="GI368" s="41"/>
      <c r="GJ368" s="41"/>
      <c r="GO368" s="41"/>
      <c r="GT368" s="41"/>
      <c r="GU368" s="43"/>
      <c r="GV368" s="43"/>
      <c r="GW368" s="43"/>
      <c r="GX368" s="44"/>
      <c r="GY368" s="41"/>
      <c r="GZ368" s="45"/>
      <c r="HA368" s="45"/>
      <c r="HB368" s="45"/>
      <c r="HC368" s="45"/>
      <c r="HD368" s="41"/>
      <c r="HE368" s="46"/>
      <c r="HF368" s="46"/>
      <c r="HG368" s="46"/>
      <c r="HH368" s="19"/>
      <c r="HI368" s="41"/>
      <c r="HJ368" s="18"/>
      <c r="HK368" s="47"/>
      <c r="HL368" s="41"/>
      <c r="HP368" s="41"/>
      <c r="HQ368" s="41"/>
      <c r="HR368" s="41"/>
      <c r="HW368" s="41"/>
      <c r="IB368" s="41"/>
      <c r="IC368" s="43"/>
      <c r="ID368" s="43"/>
      <c r="IE368" s="43"/>
      <c r="IF368" s="44"/>
      <c r="IG368" s="41"/>
      <c r="IH368" s="45"/>
      <c r="II368" s="45"/>
      <c r="IJ368" s="45"/>
      <c r="IK368" s="45"/>
      <c r="IL368" s="41"/>
      <c r="IM368" s="46"/>
      <c r="IN368" s="46"/>
      <c r="IO368" s="46"/>
      <c r="IP368" s="19"/>
      <c r="IQ368" s="41"/>
      <c r="IR368" s="18"/>
      <c r="IS368" s="47"/>
      <c r="IT368" s="41"/>
    </row>
    <row r="369" spans="1:254" s="42" customFormat="1" ht="12.75">
      <c r="A369" s="20" t="s">
        <v>1040</v>
      </c>
      <c r="B369" s="20"/>
      <c r="C369" s="63"/>
      <c r="D369" s="22">
        <f>IF(MOD(SUM($M369+$T369+$AA369+$AH369+$AO369+$AV369),1)&gt;=0.6,INT(SUM($M369+$T369+$AA369+$AH369+$AO369+$AV369))+1+MOD(SUM($M369+$T369+$AA369+$AH369+$AO369+$AV369),1)-0.6,SUM($M369+$T369+$AA369+$AH369+$AO369+$AV369))</f>
        <v>35.3</v>
      </c>
      <c r="E369" s="23">
        <f>$N369+$U369+$AB369+$AI369+$AP369+$AW369</f>
        <v>1</v>
      </c>
      <c r="F369" s="24">
        <f>$O369+$V369+$AC369+$AJ369+$AQ369+$AX369</f>
        <v>183</v>
      </c>
      <c r="G369" s="23">
        <f>$P369+$W369+$AD369+$AK369+$AR369+$AY369</f>
        <v>11</v>
      </c>
      <c r="H369" s="23">
        <f>$Q369+X369+AE369+AL369+AS369+AZ369</f>
        <v>1</v>
      </c>
      <c r="I369" s="25" t="s">
        <v>1041</v>
      </c>
      <c r="J369" s="22">
        <f>IF(G369&lt;&gt;0,F369/G369,"")</f>
        <v>16.636363636363637</v>
      </c>
      <c r="K369" s="22">
        <f>IF(D369&lt;&gt;0,F369/D369,"")</f>
        <v>5.184135977337111</v>
      </c>
      <c r="L369" s="22">
        <f>IF(G369&lt;&gt;0,(INT(D369)*6+(10*(D369-INT(D369))))/G369,"")</f>
        <v>19.36363636363636</v>
      </c>
      <c r="M369" s="26"/>
      <c r="N369" s="26"/>
      <c r="O369" s="26"/>
      <c r="P369" s="26"/>
      <c r="Q369" s="26"/>
      <c r="R369" s="26"/>
      <c r="S369" s="28">
        <f>IF(P369&lt;&gt;0,O369/P369,"")</f>
      </c>
      <c r="T369" s="29"/>
      <c r="U369" s="29"/>
      <c r="V369" s="29"/>
      <c r="W369" s="29"/>
      <c r="X369" s="29"/>
      <c r="Y369" s="29"/>
      <c r="Z369" s="31">
        <f>IF(W369&lt;&gt;0,V369/W369,"")</f>
      </c>
      <c r="AA369" s="26">
        <v>5</v>
      </c>
      <c r="AB369" s="26">
        <v>0</v>
      </c>
      <c r="AC369" s="26">
        <v>37</v>
      </c>
      <c r="AD369" s="26">
        <v>0</v>
      </c>
      <c r="AE369" s="26"/>
      <c r="AF369" s="27" t="s">
        <v>1042</v>
      </c>
      <c r="AG369" s="28">
        <f>IF(AD369&lt;&gt;0,AC369/AD369,"")</f>
      </c>
      <c r="AH369" s="64">
        <v>22.3</v>
      </c>
      <c r="AI369" s="64">
        <v>1</v>
      </c>
      <c r="AJ369" s="64">
        <v>104</v>
      </c>
      <c r="AK369" s="64">
        <v>7</v>
      </c>
      <c r="AL369" s="64">
        <v>1</v>
      </c>
      <c r="AM369" s="66" t="s">
        <v>1041</v>
      </c>
      <c r="AN369" s="35">
        <f>IF(AK369&lt;&gt;0,AJ369/AK369,"")</f>
        <v>14.857142857142858</v>
      </c>
      <c r="AO369" s="36">
        <v>8</v>
      </c>
      <c r="AP369" s="36">
        <v>0</v>
      </c>
      <c r="AQ369" s="36">
        <v>42</v>
      </c>
      <c r="AR369" s="36">
        <v>4</v>
      </c>
      <c r="AS369" s="36"/>
      <c r="AT369" s="48" t="s">
        <v>1043</v>
      </c>
      <c r="AU369" s="37">
        <f>IF(AR369&lt;&gt;0,AQ369/AR369,"")</f>
        <v>10.5</v>
      </c>
      <c r="AV369" s="38"/>
      <c r="AW369" s="38"/>
      <c r="AX369" s="39"/>
      <c r="AY369" s="40"/>
      <c r="AZ369" s="40"/>
      <c r="BA369" s="40"/>
      <c r="BB369" s="39">
        <f>IF(AY369&lt;&gt;0,AX369/AY369,"")</f>
      </c>
      <c r="BC369" s="41"/>
      <c r="BD369" s="41"/>
      <c r="BI369" s="41"/>
      <c r="BN369" s="41"/>
      <c r="BO369" s="43"/>
      <c r="BP369" s="43"/>
      <c r="BQ369" s="43"/>
      <c r="BR369" s="44"/>
      <c r="BS369" s="41"/>
      <c r="BT369" s="45"/>
      <c r="BU369" s="45"/>
      <c r="BV369" s="45"/>
      <c r="BW369" s="45"/>
      <c r="BX369" s="41"/>
      <c r="BY369" s="46"/>
      <c r="BZ369" s="46"/>
      <c r="CA369" s="46"/>
      <c r="CB369" s="19"/>
      <c r="CC369" s="41"/>
      <c r="CD369" s="18"/>
      <c r="CE369" s="47"/>
      <c r="CF369" s="41"/>
      <c r="CJ369" s="41"/>
      <c r="CK369" s="41"/>
      <c r="CL369" s="41"/>
      <c r="CQ369" s="41"/>
      <c r="CV369" s="41"/>
      <c r="CW369" s="43"/>
      <c r="CX369" s="43"/>
      <c r="CY369" s="43"/>
      <c r="CZ369" s="44"/>
      <c r="DA369" s="41"/>
      <c r="DB369" s="45"/>
      <c r="DC369" s="45"/>
      <c r="DD369" s="45"/>
      <c r="DE369" s="45"/>
      <c r="DF369" s="41"/>
      <c r="DG369" s="46"/>
      <c r="DH369" s="46"/>
      <c r="DI369" s="46"/>
      <c r="DJ369" s="19"/>
      <c r="DK369" s="41"/>
      <c r="DL369" s="18"/>
      <c r="DM369" s="47"/>
      <c r="DN369" s="41"/>
      <c r="DR369" s="41"/>
      <c r="DS369" s="41"/>
      <c r="DT369" s="41"/>
      <c r="DY369" s="41"/>
      <c r="ED369" s="41"/>
      <c r="EE369" s="43"/>
      <c r="EF369" s="43"/>
      <c r="EG369" s="43"/>
      <c r="EH369" s="44"/>
      <c r="EI369" s="41"/>
      <c r="EJ369" s="45"/>
      <c r="EK369" s="45"/>
      <c r="EL369" s="45"/>
      <c r="EM369" s="45"/>
      <c r="EN369" s="41"/>
      <c r="EO369" s="46"/>
      <c r="EP369" s="46"/>
      <c r="EQ369" s="46"/>
      <c r="ER369" s="19"/>
      <c r="ES369" s="41"/>
      <c r="ET369" s="18"/>
      <c r="EU369" s="47"/>
      <c r="EV369" s="41"/>
      <c r="EZ369" s="41"/>
      <c r="FA369" s="41"/>
      <c r="FB369" s="41"/>
      <c r="FG369" s="41"/>
      <c r="FL369" s="41"/>
      <c r="FM369" s="43"/>
      <c r="FN369" s="43"/>
      <c r="FO369" s="43"/>
      <c r="FP369" s="44"/>
      <c r="FQ369" s="41"/>
      <c r="FR369" s="45"/>
      <c r="FS369" s="45"/>
      <c r="FT369" s="45"/>
      <c r="FU369" s="45"/>
      <c r="FV369" s="41"/>
      <c r="FW369" s="46"/>
      <c r="FX369" s="46"/>
      <c r="FY369" s="46"/>
      <c r="FZ369" s="19"/>
      <c r="GA369" s="41"/>
      <c r="GB369" s="18"/>
      <c r="GC369" s="47"/>
      <c r="GD369" s="41"/>
      <c r="GH369" s="41"/>
      <c r="GI369" s="41"/>
      <c r="GJ369" s="41"/>
      <c r="GO369" s="41"/>
      <c r="GT369" s="41"/>
      <c r="GU369" s="43"/>
      <c r="GV369" s="43"/>
      <c r="GW369" s="43"/>
      <c r="GX369" s="44"/>
      <c r="GY369" s="41"/>
      <c r="GZ369" s="45"/>
      <c r="HA369" s="45"/>
      <c r="HB369" s="45"/>
      <c r="HC369" s="45"/>
      <c r="HD369" s="41"/>
      <c r="HE369" s="46"/>
      <c r="HF369" s="46"/>
      <c r="HG369" s="46"/>
      <c r="HH369" s="19"/>
      <c r="HI369" s="41"/>
      <c r="HJ369" s="18"/>
      <c r="HK369" s="47"/>
      <c r="HL369" s="41"/>
      <c r="HP369" s="41"/>
      <c r="HQ369" s="41"/>
      <c r="HR369" s="41"/>
      <c r="HW369" s="41"/>
      <c r="IB369" s="41"/>
      <c r="IC369" s="43"/>
      <c r="ID369" s="43"/>
      <c r="IE369" s="43"/>
      <c r="IF369" s="44"/>
      <c r="IG369" s="41"/>
      <c r="IH369" s="45"/>
      <c r="II369" s="45"/>
      <c r="IJ369" s="45"/>
      <c r="IK369" s="45"/>
      <c r="IL369" s="41"/>
      <c r="IM369" s="46"/>
      <c r="IN369" s="46"/>
      <c r="IO369" s="46"/>
      <c r="IP369" s="19"/>
      <c r="IQ369" s="41"/>
      <c r="IR369" s="18"/>
      <c r="IS369" s="47"/>
      <c r="IT369" s="41"/>
    </row>
    <row r="370" spans="1:254" s="42" customFormat="1" ht="12.75">
      <c r="A370" s="20" t="s">
        <v>1044</v>
      </c>
      <c r="B370" s="20"/>
      <c r="C370" s="21"/>
      <c r="D370" s="22">
        <f>IF(MOD(SUM($M370+$T370+$AA370+$AH370+$AO370+$AV370),1)&gt;=0.6,INT(SUM($M370+$T370+$AA370+$AH370+$AO370+$AV370))+1+MOD(SUM($M370+$T370+$AA370+$AH370+$AO370+$AV370),1)-0.6,SUM($M370+$T370+$AA370+$AH370+$AO370+$AV370))</f>
        <v>370.2</v>
      </c>
      <c r="E370" s="23">
        <f>$N370+$U370+$AB370+$AI370+$AP370+$AW370</f>
        <v>46</v>
      </c>
      <c r="F370" s="24">
        <f>$O370+$V370+$AC370+$AJ370+$AQ370+$AX370</f>
        <v>1273</v>
      </c>
      <c r="G370" s="23">
        <f>$P370+$W370+$AD370+$AK370+$AR370+$AY370</f>
        <v>64</v>
      </c>
      <c r="H370" s="23">
        <f>$Q370+X370+AE370+AL370+AS370+AZ370</f>
        <v>3</v>
      </c>
      <c r="I370" s="25" t="s">
        <v>1045</v>
      </c>
      <c r="J370" s="22">
        <f>IF(G370&lt;&gt;0,F370/G370,"")</f>
        <v>19.890625</v>
      </c>
      <c r="K370" s="22">
        <f>IF(D370&lt;&gt;0,F370/D370,"")</f>
        <v>3.4386817936250678</v>
      </c>
      <c r="L370" s="22">
        <f>IF(G370&lt;&gt;0,(INT(D370)*6+(10*(D370-INT(D370))))/G370,"")</f>
        <v>34.71875</v>
      </c>
      <c r="M370" s="26"/>
      <c r="N370" s="26"/>
      <c r="O370" s="26"/>
      <c r="P370" s="26"/>
      <c r="Q370" s="26"/>
      <c r="R370" s="26"/>
      <c r="S370" s="28">
        <f>IF(P370&lt;&gt;0,O370/P370,"")</f>
      </c>
      <c r="T370" s="29">
        <f>202+43+12</f>
        <v>257</v>
      </c>
      <c r="U370" s="29">
        <f>26+7</f>
        <v>33</v>
      </c>
      <c r="V370" s="29">
        <f>823+110+66</f>
        <v>999</v>
      </c>
      <c r="W370" s="29">
        <f>37+5+2</f>
        <v>44</v>
      </c>
      <c r="X370" s="29">
        <v>1</v>
      </c>
      <c r="Y370" s="30" t="s">
        <v>1046</v>
      </c>
      <c r="Z370" s="31">
        <f>IF(W370&lt;&gt;0,V370/W370,"")</f>
        <v>22.704545454545453</v>
      </c>
      <c r="AA370" s="32">
        <v>113.2</v>
      </c>
      <c r="AB370" s="32">
        <v>13</v>
      </c>
      <c r="AC370" s="32">
        <v>274</v>
      </c>
      <c r="AD370" s="33">
        <v>20</v>
      </c>
      <c r="AE370" s="33">
        <v>2</v>
      </c>
      <c r="AF370" s="33" t="s">
        <v>1045</v>
      </c>
      <c r="AG370" s="28">
        <f>IF(AD370&lt;&gt;0,AC370/AD370,"")</f>
        <v>13.7</v>
      </c>
      <c r="AH370" s="34"/>
      <c r="AI370" s="34"/>
      <c r="AJ370" s="34"/>
      <c r="AK370" s="34"/>
      <c r="AL370" s="34"/>
      <c r="AM370" s="34"/>
      <c r="AN370" s="35">
        <f>IF(AK370&lt;&gt;0,AJ370/AK370,"")</f>
      </c>
      <c r="AO370" s="36"/>
      <c r="AP370" s="36"/>
      <c r="AQ370" s="36"/>
      <c r="AR370" s="36"/>
      <c r="AS370" s="36"/>
      <c r="AT370" s="36"/>
      <c r="AU370" s="37">
        <f>IF(AR370&lt;&gt;0,AQ370/AR370,"")</f>
      </c>
      <c r="AV370" s="38"/>
      <c r="AW370" s="38"/>
      <c r="AX370" s="39"/>
      <c r="AY370" s="40"/>
      <c r="AZ370" s="40"/>
      <c r="BA370" s="40"/>
      <c r="BB370" s="39">
        <f>IF(AY370&lt;&gt;0,AX370/AY370,"")</f>
      </c>
      <c r="BC370" s="41"/>
      <c r="BD370" s="41"/>
      <c r="BI370" s="41"/>
      <c r="BN370" s="41"/>
      <c r="BO370" s="43"/>
      <c r="BP370" s="43"/>
      <c r="BQ370" s="43"/>
      <c r="BR370" s="44"/>
      <c r="BS370" s="41"/>
      <c r="BT370" s="45"/>
      <c r="BU370" s="45"/>
      <c r="BV370" s="45"/>
      <c r="BW370" s="45"/>
      <c r="BX370" s="41"/>
      <c r="BY370" s="46"/>
      <c r="BZ370" s="46"/>
      <c r="CA370" s="46"/>
      <c r="CB370" s="19"/>
      <c r="CC370" s="41"/>
      <c r="CD370" s="18"/>
      <c r="CE370" s="47"/>
      <c r="CF370" s="41"/>
      <c r="CJ370" s="41"/>
      <c r="CK370" s="41"/>
      <c r="CL370" s="41"/>
      <c r="CQ370" s="41"/>
      <c r="CV370" s="41"/>
      <c r="CW370" s="43"/>
      <c r="CX370" s="43"/>
      <c r="CY370" s="43"/>
      <c r="CZ370" s="44"/>
      <c r="DA370" s="41"/>
      <c r="DB370" s="45"/>
      <c r="DC370" s="45"/>
      <c r="DD370" s="45"/>
      <c r="DE370" s="45"/>
      <c r="DF370" s="41"/>
      <c r="DG370" s="46"/>
      <c r="DH370" s="46"/>
      <c r="DI370" s="46"/>
      <c r="DJ370" s="19"/>
      <c r="DK370" s="41"/>
      <c r="DL370" s="18"/>
      <c r="DM370" s="47"/>
      <c r="DN370" s="41"/>
      <c r="DR370" s="41"/>
      <c r="DS370" s="41"/>
      <c r="DT370" s="41"/>
      <c r="DY370" s="41"/>
      <c r="ED370" s="41"/>
      <c r="EE370" s="43"/>
      <c r="EF370" s="43"/>
      <c r="EG370" s="43"/>
      <c r="EH370" s="44"/>
      <c r="EI370" s="41"/>
      <c r="EJ370" s="45"/>
      <c r="EK370" s="45"/>
      <c r="EL370" s="45"/>
      <c r="EM370" s="45"/>
      <c r="EN370" s="41"/>
      <c r="EO370" s="46"/>
      <c r="EP370" s="46"/>
      <c r="EQ370" s="46"/>
      <c r="ER370" s="19"/>
      <c r="ES370" s="41"/>
      <c r="ET370" s="18"/>
      <c r="EU370" s="47"/>
      <c r="EV370" s="41"/>
      <c r="EZ370" s="41"/>
      <c r="FA370" s="41"/>
      <c r="FB370" s="41"/>
      <c r="FG370" s="41"/>
      <c r="FL370" s="41"/>
      <c r="FM370" s="43"/>
      <c r="FN370" s="43"/>
      <c r="FO370" s="43"/>
      <c r="FP370" s="44"/>
      <c r="FQ370" s="41"/>
      <c r="FR370" s="45"/>
      <c r="FS370" s="45"/>
      <c r="FT370" s="45"/>
      <c r="FU370" s="45"/>
      <c r="FV370" s="41"/>
      <c r="FW370" s="46"/>
      <c r="FX370" s="46"/>
      <c r="FY370" s="46"/>
      <c r="FZ370" s="19"/>
      <c r="GA370" s="41"/>
      <c r="GB370" s="18"/>
      <c r="GC370" s="47"/>
      <c r="GD370" s="41"/>
      <c r="GH370" s="41"/>
      <c r="GI370" s="41"/>
      <c r="GJ370" s="41"/>
      <c r="GO370" s="41"/>
      <c r="GT370" s="41"/>
      <c r="GU370" s="43"/>
      <c r="GV370" s="43"/>
      <c r="GW370" s="43"/>
      <c r="GX370" s="44"/>
      <c r="GY370" s="41"/>
      <c r="GZ370" s="45"/>
      <c r="HA370" s="45"/>
      <c r="HB370" s="45"/>
      <c r="HC370" s="45"/>
      <c r="HD370" s="41"/>
      <c r="HE370" s="46"/>
      <c r="HF370" s="46"/>
      <c r="HG370" s="46"/>
      <c r="HH370" s="19"/>
      <c r="HI370" s="41"/>
      <c r="HJ370" s="18"/>
      <c r="HK370" s="47"/>
      <c r="HL370" s="41"/>
      <c r="HP370" s="41"/>
      <c r="HQ370" s="41"/>
      <c r="HR370" s="41"/>
      <c r="HW370" s="41"/>
      <c r="IB370" s="41"/>
      <c r="IC370" s="43"/>
      <c r="ID370" s="43"/>
      <c r="IE370" s="43"/>
      <c r="IF370" s="44"/>
      <c r="IG370" s="41"/>
      <c r="IH370" s="45"/>
      <c r="II370" s="45"/>
      <c r="IJ370" s="45"/>
      <c r="IK370" s="45"/>
      <c r="IL370" s="41"/>
      <c r="IM370" s="46"/>
      <c r="IN370" s="46"/>
      <c r="IO370" s="46"/>
      <c r="IP370" s="19"/>
      <c r="IQ370" s="41"/>
      <c r="IR370" s="18"/>
      <c r="IS370" s="47"/>
      <c r="IT370" s="41"/>
    </row>
    <row r="371" spans="1:254" s="42" customFormat="1" ht="12.75">
      <c r="A371" s="20" t="s">
        <v>1047</v>
      </c>
      <c r="B371" s="20"/>
      <c r="C371" s="21"/>
      <c r="D371" s="22">
        <f>IF(MOD(SUM($M371+$T371+$AA371+$AH371+$AO371+$AV371),1)&gt;=0.6,INT(SUM($M371+$T371+$AA371+$AH371+$AO371+$AV371))+1+MOD(SUM($M371+$T371+$AA371+$AH371+$AO371+$AV371),1)-0.6,SUM($M371+$T371+$AA371+$AH371+$AO371+$AV371))</f>
        <v>634.3</v>
      </c>
      <c r="E371" s="23">
        <f>$N371+$U371+$AB371+$AI371+$AP371+$AW371</f>
        <v>107</v>
      </c>
      <c r="F371" s="24">
        <f>$O371+$V371+$AC371+$AJ371+$AQ371+$AX371</f>
        <v>2042</v>
      </c>
      <c r="G371" s="23">
        <f>$P371+$W371+$AD371+$AK371+$AR371+$AY371</f>
        <v>103</v>
      </c>
      <c r="H371" s="23">
        <f>$Q371+X371+AE371+AL371+AS371+AZ371</f>
        <v>2</v>
      </c>
      <c r="I371" s="25" t="s">
        <v>1048</v>
      </c>
      <c r="J371" s="22">
        <f>IF(G371&lt;&gt;0,F371/G371,"")</f>
        <v>19.825242718446603</v>
      </c>
      <c r="K371" s="22">
        <f>IF(D371&lt;&gt;0,F371/D371,"")</f>
        <v>3.219296862683273</v>
      </c>
      <c r="L371" s="22">
        <f>IF(G371&lt;&gt;0,(INT(D371)*6+(10*(D371-INT(D371))))/G371,"")</f>
        <v>36.961165048543684</v>
      </c>
      <c r="M371" s="26">
        <v>23</v>
      </c>
      <c r="N371" s="26">
        <v>1</v>
      </c>
      <c r="O371" s="26">
        <v>103</v>
      </c>
      <c r="P371" s="26">
        <v>2</v>
      </c>
      <c r="Q371" s="26"/>
      <c r="R371" s="65" t="s">
        <v>1049</v>
      </c>
      <c r="S371" s="28">
        <f>IF(P371&lt;&gt;0,O371/P371,"")</f>
        <v>51.5</v>
      </c>
      <c r="T371" s="29">
        <v>459.3</v>
      </c>
      <c r="U371" s="29">
        <v>85</v>
      </c>
      <c r="V371" s="29">
        <v>1440</v>
      </c>
      <c r="W371" s="29">
        <v>69</v>
      </c>
      <c r="X371" s="29"/>
      <c r="Y371" s="30" t="s">
        <v>1050</v>
      </c>
      <c r="Z371" s="31">
        <f>IF(W371&lt;&gt;0,V371/W371,"")</f>
        <v>20.869565217391305</v>
      </c>
      <c r="AA371" s="32">
        <v>52.2</v>
      </c>
      <c r="AB371" s="32">
        <v>11</v>
      </c>
      <c r="AC371" s="32">
        <v>148</v>
      </c>
      <c r="AD371" s="33">
        <v>10</v>
      </c>
      <c r="AE371" s="33"/>
      <c r="AF371" s="33" t="s">
        <v>1051</v>
      </c>
      <c r="AG371" s="28">
        <f>IF(AD371&lt;&gt;0,AC371/AD371,"")</f>
        <v>14.8</v>
      </c>
      <c r="AH371" s="34">
        <f>19.3+13</f>
        <v>32.3</v>
      </c>
      <c r="AI371" s="34">
        <f>1+3</f>
        <v>4</v>
      </c>
      <c r="AJ371" s="34">
        <f>84+34</f>
        <v>118</v>
      </c>
      <c r="AK371" s="34">
        <v>6</v>
      </c>
      <c r="AL371" s="34">
        <v>1</v>
      </c>
      <c r="AM371" s="34" t="s">
        <v>1052</v>
      </c>
      <c r="AN371" s="35">
        <f>IF(AK371&lt;&gt;0,AJ371/AK371,"")</f>
        <v>19.666666666666668</v>
      </c>
      <c r="AO371" s="36">
        <v>67.5</v>
      </c>
      <c r="AP371" s="36">
        <v>6</v>
      </c>
      <c r="AQ371" s="36">
        <v>233</v>
      </c>
      <c r="AR371" s="36">
        <v>16</v>
      </c>
      <c r="AS371" s="36">
        <v>1</v>
      </c>
      <c r="AT371" s="48" t="s">
        <v>1048</v>
      </c>
      <c r="AU371" s="37">
        <f>IF(AR371&lt;&gt;0,AQ371/AR371,"")</f>
        <v>14.5625</v>
      </c>
      <c r="AV371" s="38"/>
      <c r="AW371" s="38"/>
      <c r="AX371" s="39"/>
      <c r="AY371" s="40"/>
      <c r="AZ371" s="40"/>
      <c r="BA371" s="40"/>
      <c r="BB371" s="39">
        <f>IF(AY371&lt;&gt;0,AX371/AY371,"")</f>
      </c>
      <c r="BC371" s="41"/>
      <c r="BD371" s="41"/>
      <c r="BI371" s="41"/>
      <c r="BN371" s="41"/>
      <c r="BO371" s="43"/>
      <c r="BP371" s="43"/>
      <c r="BQ371" s="43"/>
      <c r="BR371" s="44"/>
      <c r="BS371" s="41"/>
      <c r="BT371" s="45"/>
      <c r="BU371" s="45"/>
      <c r="BV371" s="45"/>
      <c r="BW371" s="45"/>
      <c r="BX371" s="41"/>
      <c r="BY371" s="46"/>
      <c r="BZ371" s="46"/>
      <c r="CA371" s="46"/>
      <c r="CB371" s="19"/>
      <c r="CC371" s="41"/>
      <c r="CD371" s="18"/>
      <c r="CE371" s="47"/>
      <c r="CF371" s="41"/>
      <c r="CJ371" s="41"/>
      <c r="CK371" s="41"/>
      <c r="CL371" s="41"/>
      <c r="CQ371" s="41"/>
      <c r="CV371" s="41"/>
      <c r="CW371" s="43"/>
      <c r="CX371" s="43"/>
      <c r="CY371" s="43"/>
      <c r="CZ371" s="44"/>
      <c r="DA371" s="41"/>
      <c r="DB371" s="45"/>
      <c r="DC371" s="45"/>
      <c r="DD371" s="45"/>
      <c r="DE371" s="45"/>
      <c r="DF371" s="41"/>
      <c r="DG371" s="46"/>
      <c r="DH371" s="46"/>
      <c r="DI371" s="46"/>
      <c r="DJ371" s="19"/>
      <c r="DK371" s="41"/>
      <c r="DL371" s="18"/>
      <c r="DM371" s="47"/>
      <c r="DN371" s="41"/>
      <c r="DR371" s="41"/>
      <c r="DS371" s="41"/>
      <c r="DT371" s="41"/>
      <c r="DY371" s="41"/>
      <c r="ED371" s="41"/>
      <c r="EE371" s="43"/>
      <c r="EF371" s="43"/>
      <c r="EG371" s="43"/>
      <c r="EH371" s="44"/>
      <c r="EI371" s="41"/>
      <c r="EJ371" s="45"/>
      <c r="EK371" s="45"/>
      <c r="EL371" s="45"/>
      <c r="EM371" s="45"/>
      <c r="EN371" s="41"/>
      <c r="EO371" s="46"/>
      <c r="EP371" s="46"/>
      <c r="EQ371" s="46"/>
      <c r="ER371" s="19"/>
      <c r="ES371" s="41"/>
      <c r="ET371" s="18"/>
      <c r="EU371" s="47"/>
      <c r="EV371" s="41"/>
      <c r="EZ371" s="41"/>
      <c r="FA371" s="41"/>
      <c r="FB371" s="41"/>
      <c r="FG371" s="41"/>
      <c r="FL371" s="41"/>
      <c r="FM371" s="43"/>
      <c r="FN371" s="43"/>
      <c r="FO371" s="43"/>
      <c r="FP371" s="44"/>
      <c r="FQ371" s="41"/>
      <c r="FR371" s="45"/>
      <c r="FS371" s="45"/>
      <c r="FT371" s="45"/>
      <c r="FU371" s="45"/>
      <c r="FV371" s="41"/>
      <c r="FW371" s="46"/>
      <c r="FX371" s="46"/>
      <c r="FY371" s="46"/>
      <c r="FZ371" s="19"/>
      <c r="GA371" s="41"/>
      <c r="GB371" s="18"/>
      <c r="GC371" s="47"/>
      <c r="GD371" s="41"/>
      <c r="GH371" s="41"/>
      <c r="GI371" s="41"/>
      <c r="GJ371" s="41"/>
      <c r="GO371" s="41"/>
      <c r="GT371" s="41"/>
      <c r="GU371" s="43"/>
      <c r="GV371" s="43"/>
      <c r="GW371" s="43"/>
      <c r="GX371" s="44"/>
      <c r="GY371" s="41"/>
      <c r="GZ371" s="45"/>
      <c r="HA371" s="45"/>
      <c r="HB371" s="45"/>
      <c r="HC371" s="45"/>
      <c r="HD371" s="41"/>
      <c r="HE371" s="46"/>
      <c r="HF371" s="46"/>
      <c r="HG371" s="46"/>
      <c r="HH371" s="19"/>
      <c r="HI371" s="41"/>
      <c r="HJ371" s="18"/>
      <c r="HK371" s="47"/>
      <c r="HL371" s="41"/>
      <c r="HP371" s="41"/>
      <c r="HQ371" s="41"/>
      <c r="HR371" s="41"/>
      <c r="HW371" s="41"/>
      <c r="IB371" s="41"/>
      <c r="IC371" s="43"/>
      <c r="ID371" s="43"/>
      <c r="IE371" s="43"/>
      <c r="IF371" s="44"/>
      <c r="IG371" s="41"/>
      <c r="IH371" s="45"/>
      <c r="II371" s="45"/>
      <c r="IJ371" s="45"/>
      <c r="IK371" s="45"/>
      <c r="IL371" s="41"/>
      <c r="IM371" s="46"/>
      <c r="IN371" s="46"/>
      <c r="IO371" s="46"/>
      <c r="IP371" s="19"/>
      <c r="IQ371" s="41"/>
      <c r="IR371" s="18"/>
      <c r="IS371" s="47"/>
      <c r="IT371" s="41"/>
    </row>
    <row r="372" spans="1:254" s="42" customFormat="1" ht="12.75">
      <c r="A372" s="20" t="s">
        <v>1053</v>
      </c>
      <c r="B372" s="20"/>
      <c r="C372" s="21"/>
      <c r="D372" s="22">
        <f>IF(MOD(SUM($M372+$T372+$AA372+$AH372+$AO372+$AV372),1)&gt;=0.6,INT(SUM($M372+$T372+$AA372+$AH372+$AO372+$AV372))+1+MOD(SUM($M372+$T372+$AA372+$AH372+$AO372+$AV372),1)-0.6,SUM($M372+$T372+$AA372+$AH372+$AO372+$AV372))</f>
        <v>3360.0000000000005</v>
      </c>
      <c r="E372" s="23">
        <f>$N372+$U372+$AB372+$AI372+$AP372+$AW372</f>
        <v>588</v>
      </c>
      <c r="F372" s="24">
        <f>$O372+$V372+$AC372+$AJ372+$AQ372+$AX372</f>
        <v>11632</v>
      </c>
      <c r="G372" s="23">
        <f>$P372+$W372+$AD372+$AK372+$AR372+$AY372</f>
        <v>629</v>
      </c>
      <c r="H372" s="23">
        <f>$Q372+X372+AE372+AL372+AS372+AZ372</f>
        <v>24</v>
      </c>
      <c r="I372" s="25" t="s">
        <v>1054</v>
      </c>
      <c r="J372" s="22">
        <f>IF(G372&lt;&gt;0,F372/G372,"")</f>
        <v>18.492845786963436</v>
      </c>
      <c r="K372" s="22">
        <f>IF(D372&lt;&gt;0,F372/D372,"")</f>
        <v>3.4619047619047616</v>
      </c>
      <c r="L372" s="22">
        <f>IF(G372&lt;&gt;0,(INT(D372)*6+(10*(D372-INT(D372))))/G372,"")</f>
        <v>32.05087440381558</v>
      </c>
      <c r="M372" s="26">
        <f>2511+120+166+124.3</f>
        <v>2921.3</v>
      </c>
      <c r="N372" s="26">
        <f>461+17+10+15</f>
        <v>503</v>
      </c>
      <c r="O372" s="26">
        <f>8959+368+593+559</f>
        <v>10479</v>
      </c>
      <c r="P372" s="26">
        <f>469+23+23+18</f>
        <v>533</v>
      </c>
      <c r="Q372" s="26">
        <v>24</v>
      </c>
      <c r="R372" s="27" t="s">
        <v>1054</v>
      </c>
      <c r="S372" s="28">
        <f>IF(P372&lt;&gt;0,O372/P372,"")</f>
        <v>19.660412757973734</v>
      </c>
      <c r="T372" s="29">
        <v>342.3</v>
      </c>
      <c r="U372" s="29">
        <v>63</v>
      </c>
      <c r="V372" s="29">
        <v>933</v>
      </c>
      <c r="W372" s="29">
        <v>71</v>
      </c>
      <c r="X372" s="29"/>
      <c r="Y372" s="30" t="s">
        <v>1055</v>
      </c>
      <c r="Z372" s="31">
        <f>IF(W372&lt;&gt;0,V372/W372,"")</f>
        <v>13.140845070422536</v>
      </c>
      <c r="AA372" s="32">
        <v>96</v>
      </c>
      <c r="AB372" s="32">
        <v>22</v>
      </c>
      <c r="AC372" s="32">
        <v>220</v>
      </c>
      <c r="AD372" s="33">
        <v>25</v>
      </c>
      <c r="AE372" s="33"/>
      <c r="AF372" s="33" t="s">
        <v>1056</v>
      </c>
      <c r="AG372" s="28">
        <f>IF(AD372&lt;&gt;0,AC372/AD372,"")</f>
        <v>8.8</v>
      </c>
      <c r="AH372" s="34"/>
      <c r="AI372" s="34"/>
      <c r="AJ372" s="34"/>
      <c r="AK372" s="34"/>
      <c r="AL372" s="34"/>
      <c r="AM372" s="34"/>
      <c r="AN372" s="35">
        <f>IF(AK372&lt;&gt;0,AJ372/AK372,"")</f>
      </c>
      <c r="AO372" s="36"/>
      <c r="AP372" s="36"/>
      <c r="AQ372" s="36"/>
      <c r="AR372" s="36"/>
      <c r="AS372" s="36"/>
      <c r="AT372" s="36"/>
      <c r="AU372" s="37">
        <f>IF(AR372&lt;&gt;0,AQ372/AR372,"")</f>
      </c>
      <c r="AV372" s="38"/>
      <c r="AW372" s="38"/>
      <c r="AX372" s="39"/>
      <c r="AY372" s="40"/>
      <c r="AZ372" s="40"/>
      <c r="BA372" s="40"/>
      <c r="BB372" s="39">
        <f>IF(AY372&lt;&gt;0,AX372/AY372,"")</f>
      </c>
      <c r="BC372" s="41"/>
      <c r="BD372" s="41"/>
      <c r="BI372" s="41"/>
      <c r="BN372" s="41"/>
      <c r="BO372" s="43"/>
      <c r="BP372" s="43"/>
      <c r="BQ372" s="43"/>
      <c r="BR372" s="44"/>
      <c r="BS372" s="41"/>
      <c r="BT372" s="45"/>
      <c r="BU372" s="45"/>
      <c r="BV372" s="45"/>
      <c r="BW372" s="45"/>
      <c r="BX372" s="41"/>
      <c r="BY372" s="46"/>
      <c r="BZ372" s="46"/>
      <c r="CA372" s="46"/>
      <c r="CB372" s="19"/>
      <c r="CC372" s="41"/>
      <c r="CD372" s="18"/>
      <c r="CE372" s="47"/>
      <c r="CF372" s="41"/>
      <c r="CJ372" s="41"/>
      <c r="CK372" s="41"/>
      <c r="CL372" s="41"/>
      <c r="CQ372" s="41"/>
      <c r="CV372" s="41"/>
      <c r="CW372" s="43"/>
      <c r="CX372" s="43"/>
      <c r="CY372" s="43"/>
      <c r="CZ372" s="44"/>
      <c r="DA372" s="41"/>
      <c r="DB372" s="45"/>
      <c r="DC372" s="45"/>
      <c r="DD372" s="45"/>
      <c r="DE372" s="45"/>
      <c r="DF372" s="41"/>
      <c r="DG372" s="46"/>
      <c r="DH372" s="46"/>
      <c r="DI372" s="46"/>
      <c r="DJ372" s="19"/>
      <c r="DK372" s="41"/>
      <c r="DL372" s="18"/>
      <c r="DM372" s="47"/>
      <c r="DN372" s="41"/>
      <c r="DR372" s="41"/>
      <c r="DS372" s="41"/>
      <c r="DT372" s="41"/>
      <c r="DY372" s="41"/>
      <c r="ED372" s="41"/>
      <c r="EE372" s="43"/>
      <c r="EF372" s="43"/>
      <c r="EG372" s="43"/>
      <c r="EH372" s="44"/>
      <c r="EI372" s="41"/>
      <c r="EJ372" s="45"/>
      <c r="EK372" s="45"/>
      <c r="EL372" s="45"/>
      <c r="EM372" s="45"/>
      <c r="EN372" s="41"/>
      <c r="EO372" s="46"/>
      <c r="EP372" s="46"/>
      <c r="EQ372" s="46"/>
      <c r="ER372" s="19"/>
      <c r="ES372" s="41"/>
      <c r="ET372" s="18"/>
      <c r="EU372" s="47"/>
      <c r="EV372" s="41"/>
      <c r="EZ372" s="41"/>
      <c r="FA372" s="41"/>
      <c r="FB372" s="41"/>
      <c r="FG372" s="41"/>
      <c r="FL372" s="41"/>
      <c r="FM372" s="43"/>
      <c r="FN372" s="43"/>
      <c r="FO372" s="43"/>
      <c r="FP372" s="44"/>
      <c r="FQ372" s="41"/>
      <c r="FR372" s="45"/>
      <c r="FS372" s="45"/>
      <c r="FT372" s="45"/>
      <c r="FU372" s="45"/>
      <c r="FV372" s="41"/>
      <c r="FW372" s="46"/>
      <c r="FX372" s="46"/>
      <c r="FY372" s="46"/>
      <c r="FZ372" s="19"/>
      <c r="GA372" s="41"/>
      <c r="GB372" s="18"/>
      <c r="GC372" s="47"/>
      <c r="GD372" s="41"/>
      <c r="GH372" s="41"/>
      <c r="GI372" s="41"/>
      <c r="GJ372" s="41"/>
      <c r="GO372" s="41"/>
      <c r="GT372" s="41"/>
      <c r="GU372" s="43"/>
      <c r="GV372" s="43"/>
      <c r="GW372" s="43"/>
      <c r="GX372" s="44"/>
      <c r="GY372" s="41"/>
      <c r="GZ372" s="45"/>
      <c r="HA372" s="45"/>
      <c r="HB372" s="45"/>
      <c r="HC372" s="45"/>
      <c r="HD372" s="41"/>
      <c r="HE372" s="46"/>
      <c r="HF372" s="46"/>
      <c r="HG372" s="46"/>
      <c r="HH372" s="19"/>
      <c r="HI372" s="41"/>
      <c r="HJ372" s="18"/>
      <c r="HK372" s="47"/>
      <c r="HL372" s="41"/>
      <c r="HP372" s="41"/>
      <c r="HQ372" s="41"/>
      <c r="HR372" s="41"/>
      <c r="HW372" s="41"/>
      <c r="IB372" s="41"/>
      <c r="IC372" s="43"/>
      <c r="ID372" s="43"/>
      <c r="IE372" s="43"/>
      <c r="IF372" s="44"/>
      <c r="IG372" s="41"/>
      <c r="IH372" s="45"/>
      <c r="II372" s="45"/>
      <c r="IJ372" s="45"/>
      <c r="IK372" s="45"/>
      <c r="IL372" s="41"/>
      <c r="IM372" s="46"/>
      <c r="IN372" s="46"/>
      <c r="IO372" s="46"/>
      <c r="IP372" s="19"/>
      <c r="IQ372" s="41"/>
      <c r="IR372" s="18"/>
      <c r="IS372" s="47"/>
      <c r="IT372" s="41"/>
    </row>
    <row r="373" spans="1:254" s="42" customFormat="1" ht="12.75">
      <c r="A373" s="20" t="s">
        <v>1057</v>
      </c>
      <c r="B373" s="20"/>
      <c r="C373" s="21"/>
      <c r="D373" s="22">
        <f>IF(MOD(SUM($M373+$T373+$AA373+$AH373+$AO373+$AV373),1)&gt;=0.6,INT(SUM($M373+$T373+$AA373+$AH373+$AO373+$AV373))+1+MOD(SUM($M373+$T373+$AA373+$AH373+$AO373+$AV373),1)-0.6,SUM($M373+$T373+$AA373+$AH373+$AO373+$AV373))</f>
        <v>50.5</v>
      </c>
      <c r="E373" s="23">
        <f>$N373+$U373+$AB373+$AI373+$AP373+$AW373</f>
        <v>3</v>
      </c>
      <c r="F373" s="24">
        <f>$O373+$V373+$AC373+$AJ373+$AQ373+$AX373</f>
        <v>233</v>
      </c>
      <c r="G373" s="23">
        <f>$P373+$W373+$AD373+$AK373+$AR373+$AY373</f>
        <v>8</v>
      </c>
      <c r="H373" s="23">
        <f>$Q373+X373+AE373+AL373+AS373+AZ373</f>
        <v>0</v>
      </c>
      <c r="I373" s="25" t="s">
        <v>1058</v>
      </c>
      <c r="J373" s="22">
        <f>IF(G373&lt;&gt;0,F373/G373,"")</f>
        <v>29.125</v>
      </c>
      <c r="K373" s="22">
        <f>IF(D373&lt;&gt;0,F373/D373,"")</f>
        <v>4.6138613861386135</v>
      </c>
      <c r="L373" s="22">
        <f>IF(G373&lt;&gt;0,(INT(D373)*6+(10*(D373-INT(D373))))/G373,"")</f>
        <v>38.125</v>
      </c>
      <c r="M373" s="26"/>
      <c r="N373" s="26"/>
      <c r="O373" s="26"/>
      <c r="P373" s="26"/>
      <c r="Q373" s="26"/>
      <c r="R373" s="26"/>
      <c r="S373" s="28">
        <f>IF(P373&lt;&gt;0,O373/P373,"")</f>
      </c>
      <c r="T373" s="29"/>
      <c r="U373" s="29"/>
      <c r="V373" s="29"/>
      <c r="W373" s="29"/>
      <c r="X373" s="29"/>
      <c r="Y373" s="30"/>
      <c r="Z373" s="31">
        <f>IF(W373&lt;&gt;0,V373/W373,"")</f>
      </c>
      <c r="AA373" s="32"/>
      <c r="AB373" s="32"/>
      <c r="AC373" s="32"/>
      <c r="AD373" s="33"/>
      <c r="AE373" s="33"/>
      <c r="AF373" s="33"/>
      <c r="AG373" s="28">
        <f>IF(AD373&lt;&gt;0,AC373/AD373,"")</f>
      </c>
      <c r="AH373" s="34">
        <v>18</v>
      </c>
      <c r="AI373" s="34">
        <v>0</v>
      </c>
      <c r="AJ373" s="34">
        <v>119</v>
      </c>
      <c r="AK373" s="34">
        <v>2</v>
      </c>
      <c r="AL373" s="34"/>
      <c r="AM373" s="34" t="s">
        <v>1058</v>
      </c>
      <c r="AN373" s="35">
        <f>IF(AK373&lt;&gt;0,AJ373/AK373,"")</f>
        <v>59.5</v>
      </c>
      <c r="AO373" s="36">
        <v>32.5</v>
      </c>
      <c r="AP373" s="36">
        <v>3</v>
      </c>
      <c r="AQ373" s="36">
        <v>114</v>
      </c>
      <c r="AR373" s="36">
        <v>6</v>
      </c>
      <c r="AS373" s="36"/>
      <c r="AT373" s="48" t="s">
        <v>415</v>
      </c>
      <c r="AU373" s="37">
        <f>IF(AR373&lt;&gt;0,AQ373/AR373,"")</f>
        <v>19</v>
      </c>
      <c r="AV373" s="38"/>
      <c r="AW373" s="38"/>
      <c r="AX373" s="39"/>
      <c r="AY373" s="40"/>
      <c r="AZ373" s="40"/>
      <c r="BA373" s="40"/>
      <c r="BB373" s="39">
        <f>IF(AY373&lt;&gt;0,AX373/AY373,"")</f>
      </c>
      <c r="BC373" s="41"/>
      <c r="BD373" s="41"/>
      <c r="BI373" s="41"/>
      <c r="BN373" s="41"/>
      <c r="BO373" s="43"/>
      <c r="BP373" s="43"/>
      <c r="BQ373" s="43"/>
      <c r="BR373" s="44"/>
      <c r="BS373" s="41"/>
      <c r="BT373" s="45"/>
      <c r="BU373" s="45"/>
      <c r="BV373" s="45"/>
      <c r="BW373" s="45"/>
      <c r="BX373" s="41"/>
      <c r="BY373" s="46"/>
      <c r="BZ373" s="46"/>
      <c r="CA373" s="46"/>
      <c r="CB373" s="19"/>
      <c r="CC373" s="41"/>
      <c r="CD373" s="18"/>
      <c r="CE373" s="47"/>
      <c r="CF373" s="41"/>
      <c r="CJ373" s="41"/>
      <c r="CK373" s="41"/>
      <c r="CL373" s="41"/>
      <c r="CQ373" s="41"/>
      <c r="CV373" s="41"/>
      <c r="CW373" s="43"/>
      <c r="CX373" s="43"/>
      <c r="CY373" s="43"/>
      <c r="CZ373" s="44"/>
      <c r="DA373" s="41"/>
      <c r="DB373" s="45"/>
      <c r="DC373" s="45"/>
      <c r="DD373" s="45"/>
      <c r="DE373" s="45"/>
      <c r="DF373" s="41"/>
      <c r="DG373" s="46"/>
      <c r="DH373" s="46"/>
      <c r="DI373" s="46"/>
      <c r="DJ373" s="19"/>
      <c r="DK373" s="41"/>
      <c r="DL373" s="18"/>
      <c r="DM373" s="47"/>
      <c r="DN373" s="41"/>
      <c r="DR373" s="41"/>
      <c r="DS373" s="41"/>
      <c r="DT373" s="41"/>
      <c r="DY373" s="41"/>
      <c r="ED373" s="41"/>
      <c r="EE373" s="43"/>
      <c r="EF373" s="43"/>
      <c r="EG373" s="43"/>
      <c r="EH373" s="44"/>
      <c r="EI373" s="41"/>
      <c r="EJ373" s="45"/>
      <c r="EK373" s="45"/>
      <c r="EL373" s="45"/>
      <c r="EM373" s="45"/>
      <c r="EN373" s="41"/>
      <c r="EO373" s="46"/>
      <c r="EP373" s="46"/>
      <c r="EQ373" s="46"/>
      <c r="ER373" s="19"/>
      <c r="ES373" s="41"/>
      <c r="ET373" s="18"/>
      <c r="EU373" s="47"/>
      <c r="EV373" s="41"/>
      <c r="EZ373" s="41"/>
      <c r="FA373" s="41"/>
      <c r="FB373" s="41"/>
      <c r="FG373" s="41"/>
      <c r="FL373" s="41"/>
      <c r="FM373" s="43"/>
      <c r="FN373" s="43"/>
      <c r="FO373" s="43"/>
      <c r="FP373" s="44"/>
      <c r="FQ373" s="41"/>
      <c r="FR373" s="45"/>
      <c r="FS373" s="45"/>
      <c r="FT373" s="45"/>
      <c r="FU373" s="45"/>
      <c r="FV373" s="41"/>
      <c r="FW373" s="46"/>
      <c r="FX373" s="46"/>
      <c r="FY373" s="46"/>
      <c r="FZ373" s="19"/>
      <c r="GA373" s="41"/>
      <c r="GB373" s="18"/>
      <c r="GC373" s="47"/>
      <c r="GD373" s="41"/>
      <c r="GH373" s="41"/>
      <c r="GI373" s="41"/>
      <c r="GJ373" s="41"/>
      <c r="GO373" s="41"/>
      <c r="GT373" s="41"/>
      <c r="GU373" s="43"/>
      <c r="GV373" s="43"/>
      <c r="GW373" s="43"/>
      <c r="GX373" s="44"/>
      <c r="GY373" s="41"/>
      <c r="GZ373" s="45"/>
      <c r="HA373" s="45"/>
      <c r="HB373" s="45"/>
      <c r="HC373" s="45"/>
      <c r="HD373" s="41"/>
      <c r="HE373" s="46"/>
      <c r="HF373" s="46"/>
      <c r="HG373" s="46"/>
      <c r="HH373" s="19"/>
      <c r="HI373" s="41"/>
      <c r="HJ373" s="18"/>
      <c r="HK373" s="47"/>
      <c r="HL373" s="41"/>
      <c r="HP373" s="41"/>
      <c r="HQ373" s="41"/>
      <c r="HR373" s="41"/>
      <c r="HW373" s="41"/>
      <c r="IB373" s="41"/>
      <c r="IC373" s="43"/>
      <c r="ID373" s="43"/>
      <c r="IE373" s="43"/>
      <c r="IF373" s="44"/>
      <c r="IG373" s="41"/>
      <c r="IH373" s="45"/>
      <c r="II373" s="45"/>
      <c r="IJ373" s="45"/>
      <c r="IK373" s="45"/>
      <c r="IL373" s="41"/>
      <c r="IM373" s="46"/>
      <c r="IN373" s="46"/>
      <c r="IO373" s="46"/>
      <c r="IP373" s="19"/>
      <c r="IQ373" s="41"/>
      <c r="IR373" s="18"/>
      <c r="IS373" s="47"/>
      <c r="IT373" s="41"/>
    </row>
    <row r="374" spans="1:254" s="42" customFormat="1" ht="12.75">
      <c r="A374" s="20" t="s">
        <v>1059</v>
      </c>
      <c r="B374" s="20"/>
      <c r="C374" s="21"/>
      <c r="D374" s="22">
        <f>IF(MOD(SUM($M374+$T374+$AA374+$AH374+$AO374+$AV374),1)&gt;=0.6,INT(SUM($M374+$T374+$AA374+$AH374+$AO374+$AV374))+1+MOD(SUM($M374+$T374+$AA374+$AH374+$AO374+$AV374),1)-0.6,SUM($M374+$T374+$AA374+$AH374+$AO374+$AV374))</f>
        <v>167.2</v>
      </c>
      <c r="E374" s="23">
        <f>$N374+$U374+$AB374+$AI374+$AP374+$AW374</f>
        <v>16</v>
      </c>
      <c r="F374" s="24">
        <f>$O374+$V374+$AC374+$AJ374+$AQ374+$AX374</f>
        <v>630</v>
      </c>
      <c r="G374" s="23">
        <f>$P374+$W374+$AD374+$AK374+$AR374+$AY374</f>
        <v>27</v>
      </c>
      <c r="H374" s="23">
        <f>$Q374+X374+AE374+AL374+AS374+AZ374</f>
        <v>1</v>
      </c>
      <c r="I374" s="25" t="s">
        <v>1060</v>
      </c>
      <c r="J374" s="22">
        <f>IF(G374&lt;&gt;0,F374/G374,"")</f>
        <v>23.333333333333332</v>
      </c>
      <c r="K374" s="22">
        <f>IF(D374&lt;&gt;0,F374/D374,"")</f>
        <v>3.7679425837320575</v>
      </c>
      <c r="L374" s="22">
        <f>IF(G374&lt;&gt;0,(INT(D374)*6+(10*(D374-INT(D374))))/G374,"")</f>
        <v>37.18518518518518</v>
      </c>
      <c r="M374" s="26"/>
      <c r="N374" s="26"/>
      <c r="O374" s="26"/>
      <c r="P374" s="26"/>
      <c r="Q374" s="26"/>
      <c r="R374" s="26"/>
      <c r="S374" s="28">
        <f>IF(P374&lt;&gt;0,O374/P374,"")</f>
      </c>
      <c r="T374" s="29"/>
      <c r="U374" s="29"/>
      <c r="V374" s="29"/>
      <c r="W374" s="29"/>
      <c r="X374" s="29"/>
      <c r="Y374" s="30"/>
      <c r="Z374" s="31">
        <f>IF(W374&lt;&gt;0,V374/W374,"")</f>
      </c>
      <c r="AA374" s="32">
        <v>9</v>
      </c>
      <c r="AB374" s="32">
        <v>3</v>
      </c>
      <c r="AC374" s="32">
        <v>22</v>
      </c>
      <c r="AD374" s="33">
        <v>0</v>
      </c>
      <c r="AE374" s="33"/>
      <c r="AF374" s="33" t="s">
        <v>1061</v>
      </c>
      <c r="AG374" s="28">
        <f>IF(AD374&lt;&gt;0,AC374/AD374,"")</f>
      </c>
      <c r="AH374" s="34">
        <v>80</v>
      </c>
      <c r="AI374" s="34">
        <v>8</v>
      </c>
      <c r="AJ374" s="34">
        <v>334</v>
      </c>
      <c r="AK374" s="34">
        <v>11</v>
      </c>
      <c r="AL374" s="34"/>
      <c r="AM374" s="34" t="s">
        <v>1062</v>
      </c>
      <c r="AN374" s="35">
        <f>IF(AK374&lt;&gt;0,AJ374/AK374,"")</f>
        <v>30.363636363636363</v>
      </c>
      <c r="AO374" s="36">
        <v>78.2</v>
      </c>
      <c r="AP374" s="36">
        <v>5</v>
      </c>
      <c r="AQ374" s="36">
        <v>274</v>
      </c>
      <c r="AR374" s="36">
        <v>16</v>
      </c>
      <c r="AS374" s="36">
        <v>1</v>
      </c>
      <c r="AT374" s="48" t="s">
        <v>1063</v>
      </c>
      <c r="AU374" s="37">
        <f>IF(AR374&lt;&gt;0,AQ374/AR374,"")</f>
        <v>17.125</v>
      </c>
      <c r="AV374" s="38"/>
      <c r="AW374" s="38"/>
      <c r="AX374" s="39"/>
      <c r="AY374" s="40"/>
      <c r="AZ374" s="40"/>
      <c r="BA374" s="40"/>
      <c r="BB374" s="39">
        <f>IF(AY374&lt;&gt;0,AX374/AY374,"")</f>
      </c>
      <c r="BC374" s="41"/>
      <c r="BD374" s="41"/>
      <c r="BI374" s="41"/>
      <c r="BN374" s="41"/>
      <c r="BO374" s="43"/>
      <c r="BP374" s="43"/>
      <c r="BQ374" s="43"/>
      <c r="BR374" s="44"/>
      <c r="BS374" s="41"/>
      <c r="BT374" s="45"/>
      <c r="BU374" s="45"/>
      <c r="BV374" s="45"/>
      <c r="BW374" s="45"/>
      <c r="BX374" s="41"/>
      <c r="BY374" s="46"/>
      <c r="BZ374" s="46"/>
      <c r="CA374" s="46"/>
      <c r="CB374" s="19"/>
      <c r="CC374" s="41"/>
      <c r="CD374" s="18"/>
      <c r="CE374" s="47"/>
      <c r="CF374" s="41"/>
      <c r="CJ374" s="41"/>
      <c r="CK374" s="41"/>
      <c r="CL374" s="41"/>
      <c r="CQ374" s="41"/>
      <c r="CV374" s="41"/>
      <c r="CW374" s="43"/>
      <c r="CX374" s="43"/>
      <c r="CY374" s="43"/>
      <c r="CZ374" s="44"/>
      <c r="DA374" s="41"/>
      <c r="DB374" s="45"/>
      <c r="DC374" s="45"/>
      <c r="DD374" s="45"/>
      <c r="DE374" s="45"/>
      <c r="DF374" s="41"/>
      <c r="DG374" s="46"/>
      <c r="DH374" s="46"/>
      <c r="DI374" s="46"/>
      <c r="DJ374" s="19"/>
      <c r="DK374" s="41"/>
      <c r="DL374" s="18"/>
      <c r="DM374" s="47"/>
      <c r="DN374" s="41"/>
      <c r="DR374" s="41"/>
      <c r="DS374" s="41"/>
      <c r="DT374" s="41"/>
      <c r="DY374" s="41"/>
      <c r="ED374" s="41"/>
      <c r="EE374" s="43"/>
      <c r="EF374" s="43"/>
      <c r="EG374" s="43"/>
      <c r="EH374" s="44"/>
      <c r="EI374" s="41"/>
      <c r="EJ374" s="45"/>
      <c r="EK374" s="45"/>
      <c r="EL374" s="45"/>
      <c r="EM374" s="45"/>
      <c r="EN374" s="41"/>
      <c r="EO374" s="46"/>
      <c r="EP374" s="46"/>
      <c r="EQ374" s="46"/>
      <c r="ER374" s="19"/>
      <c r="ES374" s="41"/>
      <c r="ET374" s="18"/>
      <c r="EU374" s="47"/>
      <c r="EV374" s="41"/>
      <c r="EZ374" s="41"/>
      <c r="FA374" s="41"/>
      <c r="FB374" s="41"/>
      <c r="FG374" s="41"/>
      <c r="FL374" s="41"/>
      <c r="FM374" s="43"/>
      <c r="FN374" s="43"/>
      <c r="FO374" s="43"/>
      <c r="FP374" s="44"/>
      <c r="FQ374" s="41"/>
      <c r="FR374" s="45"/>
      <c r="FS374" s="45"/>
      <c r="FT374" s="45"/>
      <c r="FU374" s="45"/>
      <c r="FV374" s="41"/>
      <c r="FW374" s="46"/>
      <c r="FX374" s="46"/>
      <c r="FY374" s="46"/>
      <c r="FZ374" s="19"/>
      <c r="GA374" s="41"/>
      <c r="GB374" s="18"/>
      <c r="GC374" s="47"/>
      <c r="GD374" s="41"/>
      <c r="GH374" s="41"/>
      <c r="GI374" s="41"/>
      <c r="GJ374" s="41"/>
      <c r="GO374" s="41"/>
      <c r="GT374" s="41"/>
      <c r="GU374" s="43"/>
      <c r="GV374" s="43"/>
      <c r="GW374" s="43"/>
      <c r="GX374" s="44"/>
      <c r="GY374" s="41"/>
      <c r="GZ374" s="45"/>
      <c r="HA374" s="45"/>
      <c r="HB374" s="45"/>
      <c r="HC374" s="45"/>
      <c r="HD374" s="41"/>
      <c r="HE374" s="46"/>
      <c r="HF374" s="46"/>
      <c r="HG374" s="46"/>
      <c r="HH374" s="19"/>
      <c r="HI374" s="41"/>
      <c r="HJ374" s="18"/>
      <c r="HK374" s="47"/>
      <c r="HL374" s="41"/>
      <c r="HP374" s="41"/>
      <c r="HQ374" s="41"/>
      <c r="HR374" s="41"/>
      <c r="HW374" s="41"/>
      <c r="IB374" s="41"/>
      <c r="IC374" s="43"/>
      <c r="ID374" s="43"/>
      <c r="IE374" s="43"/>
      <c r="IF374" s="44"/>
      <c r="IG374" s="41"/>
      <c r="IH374" s="45"/>
      <c r="II374" s="45"/>
      <c r="IJ374" s="45"/>
      <c r="IK374" s="45"/>
      <c r="IL374" s="41"/>
      <c r="IM374" s="46"/>
      <c r="IN374" s="46"/>
      <c r="IO374" s="46"/>
      <c r="IP374" s="19"/>
      <c r="IQ374" s="41"/>
      <c r="IR374" s="18"/>
      <c r="IS374" s="47"/>
      <c r="IT374" s="41"/>
    </row>
    <row r="375" spans="1:254" s="42" customFormat="1" ht="12.75">
      <c r="A375" s="20" t="s">
        <v>1064</v>
      </c>
      <c r="B375" s="20"/>
      <c r="C375" s="21"/>
      <c r="D375" s="22">
        <f>IF(MOD(SUM($M375+$T375+$AA375+$AH375+$AO375+$AV375),1)&gt;=0.6,INT(SUM($M375+$T375+$AA375+$AH375+$AO375+$AV375))+1+MOD(SUM($M375+$T375+$AA375+$AH375+$AO375+$AV375),1)-0.6,SUM($M375+$T375+$AA375+$AH375+$AO375+$AV375))</f>
        <v>21</v>
      </c>
      <c r="E375" s="23">
        <f>$N375+$U375+$AB375+$AI375+$AP375+$AW375</f>
        <v>0</v>
      </c>
      <c r="F375" s="24">
        <f>$O375+$V375+$AC375+$AJ375+$AQ375+$AX375</f>
        <v>66</v>
      </c>
      <c r="G375" s="23">
        <f>$P375+$W375+$AD375+$AK375+$AR375+$AY375</f>
        <v>6</v>
      </c>
      <c r="H375" s="23">
        <f>$Q375+X375+AE375+AL375+AS375+AZ375</f>
        <v>0</v>
      </c>
      <c r="I375" s="25" t="s">
        <v>1065</v>
      </c>
      <c r="J375" s="22">
        <f>IF(G375&lt;&gt;0,F375/G375,"")</f>
        <v>11</v>
      </c>
      <c r="K375" s="22">
        <f>IF(D375&lt;&gt;0,F375/D375,"")</f>
        <v>3.142857142857143</v>
      </c>
      <c r="L375" s="22">
        <f>IF(G375&lt;&gt;0,(INT(D375)*6+(10*(D375-INT(D375))))/G375,"")</f>
        <v>21</v>
      </c>
      <c r="M375" s="26"/>
      <c r="N375" s="26"/>
      <c r="O375" s="26"/>
      <c r="P375" s="26"/>
      <c r="Q375" s="26"/>
      <c r="R375" s="26"/>
      <c r="S375" s="28">
        <f>IF(P375&lt;&gt;0,O375/P375,"")</f>
      </c>
      <c r="T375" s="29"/>
      <c r="U375" s="29"/>
      <c r="V375" s="29"/>
      <c r="W375" s="29"/>
      <c r="X375" s="29"/>
      <c r="Y375" s="30"/>
      <c r="Z375" s="31">
        <f>IF(W375&lt;&gt;0,V375/W375,"")</f>
      </c>
      <c r="AA375" s="32"/>
      <c r="AB375" s="32"/>
      <c r="AC375" s="32"/>
      <c r="AD375" s="33"/>
      <c r="AE375" s="33"/>
      <c r="AF375" s="33"/>
      <c r="AG375" s="28">
        <f>IF(AD375&lt;&gt;0,AC375/AD375,"")</f>
      </c>
      <c r="AH375" s="34"/>
      <c r="AI375" s="34"/>
      <c r="AJ375" s="34"/>
      <c r="AK375" s="34"/>
      <c r="AL375" s="34"/>
      <c r="AM375" s="34"/>
      <c r="AN375" s="35">
        <f>IF(AK375&lt;&gt;0,AJ375/AK375,"")</f>
      </c>
      <c r="AO375" s="36">
        <v>21</v>
      </c>
      <c r="AP375" s="36">
        <v>0</v>
      </c>
      <c r="AQ375" s="36">
        <v>66</v>
      </c>
      <c r="AR375" s="36">
        <v>6</v>
      </c>
      <c r="AS375" s="36"/>
      <c r="AT375" s="48" t="s">
        <v>1065</v>
      </c>
      <c r="AU375" s="37">
        <f>IF(AR375&lt;&gt;0,AQ375/AR375,"")</f>
        <v>11</v>
      </c>
      <c r="AV375" s="38"/>
      <c r="AW375" s="38"/>
      <c r="AX375" s="39"/>
      <c r="AY375" s="40"/>
      <c r="AZ375" s="40"/>
      <c r="BA375" s="40"/>
      <c r="BB375" s="39">
        <f>IF(AY375&lt;&gt;0,AX375/AY375,"")</f>
      </c>
      <c r="BC375" s="41"/>
      <c r="BD375" s="41"/>
      <c r="BI375" s="41"/>
      <c r="BN375" s="41"/>
      <c r="BO375" s="43"/>
      <c r="BP375" s="43"/>
      <c r="BQ375" s="43"/>
      <c r="BR375" s="44"/>
      <c r="BS375" s="41"/>
      <c r="BT375" s="45"/>
      <c r="BU375" s="45"/>
      <c r="BV375" s="45"/>
      <c r="BW375" s="45"/>
      <c r="BX375" s="41"/>
      <c r="BY375" s="46"/>
      <c r="BZ375" s="46"/>
      <c r="CA375" s="46"/>
      <c r="CB375" s="19"/>
      <c r="CC375" s="41"/>
      <c r="CD375" s="18"/>
      <c r="CE375" s="47"/>
      <c r="CF375" s="41"/>
      <c r="CJ375" s="41"/>
      <c r="CK375" s="41"/>
      <c r="CL375" s="41"/>
      <c r="CQ375" s="41"/>
      <c r="CV375" s="41"/>
      <c r="CW375" s="43"/>
      <c r="CX375" s="43"/>
      <c r="CY375" s="43"/>
      <c r="CZ375" s="44"/>
      <c r="DA375" s="41"/>
      <c r="DB375" s="45"/>
      <c r="DC375" s="45"/>
      <c r="DD375" s="45"/>
      <c r="DE375" s="45"/>
      <c r="DF375" s="41"/>
      <c r="DG375" s="46"/>
      <c r="DH375" s="46"/>
      <c r="DI375" s="46"/>
      <c r="DJ375" s="19"/>
      <c r="DK375" s="41"/>
      <c r="DL375" s="18"/>
      <c r="DM375" s="47"/>
      <c r="DN375" s="41"/>
      <c r="DR375" s="41"/>
      <c r="DS375" s="41"/>
      <c r="DT375" s="41"/>
      <c r="DY375" s="41"/>
      <c r="ED375" s="41"/>
      <c r="EE375" s="43"/>
      <c r="EF375" s="43"/>
      <c r="EG375" s="43"/>
      <c r="EH375" s="44"/>
      <c r="EI375" s="41"/>
      <c r="EJ375" s="45"/>
      <c r="EK375" s="45"/>
      <c r="EL375" s="45"/>
      <c r="EM375" s="45"/>
      <c r="EN375" s="41"/>
      <c r="EO375" s="46"/>
      <c r="EP375" s="46"/>
      <c r="EQ375" s="46"/>
      <c r="ER375" s="19"/>
      <c r="ES375" s="41"/>
      <c r="ET375" s="18"/>
      <c r="EU375" s="47"/>
      <c r="EV375" s="41"/>
      <c r="EZ375" s="41"/>
      <c r="FA375" s="41"/>
      <c r="FB375" s="41"/>
      <c r="FG375" s="41"/>
      <c r="FL375" s="41"/>
      <c r="FM375" s="43"/>
      <c r="FN375" s="43"/>
      <c r="FO375" s="43"/>
      <c r="FP375" s="44"/>
      <c r="FQ375" s="41"/>
      <c r="FR375" s="45"/>
      <c r="FS375" s="45"/>
      <c r="FT375" s="45"/>
      <c r="FU375" s="45"/>
      <c r="FV375" s="41"/>
      <c r="FW375" s="46"/>
      <c r="FX375" s="46"/>
      <c r="FY375" s="46"/>
      <c r="FZ375" s="19"/>
      <c r="GA375" s="41"/>
      <c r="GB375" s="18"/>
      <c r="GC375" s="47"/>
      <c r="GD375" s="41"/>
      <c r="GH375" s="41"/>
      <c r="GI375" s="41"/>
      <c r="GJ375" s="41"/>
      <c r="GO375" s="41"/>
      <c r="GT375" s="41"/>
      <c r="GU375" s="43"/>
      <c r="GV375" s="43"/>
      <c r="GW375" s="43"/>
      <c r="GX375" s="44"/>
      <c r="GY375" s="41"/>
      <c r="GZ375" s="45"/>
      <c r="HA375" s="45"/>
      <c r="HB375" s="45"/>
      <c r="HC375" s="45"/>
      <c r="HD375" s="41"/>
      <c r="HE375" s="46"/>
      <c r="HF375" s="46"/>
      <c r="HG375" s="46"/>
      <c r="HH375" s="19"/>
      <c r="HI375" s="41"/>
      <c r="HJ375" s="18"/>
      <c r="HK375" s="47"/>
      <c r="HL375" s="41"/>
      <c r="HP375" s="41"/>
      <c r="HQ375" s="41"/>
      <c r="HR375" s="41"/>
      <c r="HW375" s="41"/>
      <c r="IB375" s="41"/>
      <c r="IC375" s="43"/>
      <c r="ID375" s="43"/>
      <c r="IE375" s="43"/>
      <c r="IF375" s="44"/>
      <c r="IG375" s="41"/>
      <c r="IH375" s="45"/>
      <c r="II375" s="45"/>
      <c r="IJ375" s="45"/>
      <c r="IK375" s="45"/>
      <c r="IL375" s="41"/>
      <c r="IM375" s="46"/>
      <c r="IN375" s="46"/>
      <c r="IO375" s="46"/>
      <c r="IP375" s="19"/>
      <c r="IQ375" s="41"/>
      <c r="IR375" s="18"/>
      <c r="IS375" s="47"/>
      <c r="IT375" s="41"/>
    </row>
    <row r="376" spans="1:254" s="42" customFormat="1" ht="12.75">
      <c r="A376" s="20" t="s">
        <v>1066</v>
      </c>
      <c r="B376" s="20"/>
      <c r="C376" s="21"/>
      <c r="D376" s="22">
        <f>IF(MOD(SUM($M376+$T376+$AA376+$AH376+$AO376+$AV376),1)&gt;=0.6,INT(SUM($M376+$T376+$AA376+$AH376+$AO376+$AV376))+1+MOD(SUM($M376+$T376+$AA376+$AH376+$AO376+$AV376),1)-0.6,SUM($M376+$T376+$AA376+$AH376+$AO376+$AV376))</f>
        <v>47.5</v>
      </c>
      <c r="E376" s="23">
        <f>$N376+$U376+$AB376+$AI376+$AP376+$AW376</f>
        <v>7</v>
      </c>
      <c r="F376" s="24">
        <f>$O376+$V376+$AC376+$AJ376+$AQ376+$AX376</f>
        <v>181</v>
      </c>
      <c r="G376" s="23">
        <f>$P376+$W376+$AD376+$AK376+$AR376+$AY376</f>
        <v>9</v>
      </c>
      <c r="H376" s="23">
        <f>$Q376+X376+AE376+AL376+AS376+AZ376</f>
        <v>0</v>
      </c>
      <c r="I376" s="25" t="s">
        <v>1067</v>
      </c>
      <c r="J376" s="22">
        <f>IF(G376&lt;&gt;0,F376/G376,"")</f>
        <v>20.11111111111111</v>
      </c>
      <c r="K376" s="22">
        <f>IF(D376&lt;&gt;0,F376/D376,"")</f>
        <v>3.8105263157894735</v>
      </c>
      <c r="L376" s="22">
        <f>IF(G376&lt;&gt;0,(INT(D376)*6+(10*(D376-INT(D376))))/G376,"")</f>
        <v>31.88888888888889</v>
      </c>
      <c r="M376" s="26"/>
      <c r="N376" s="26"/>
      <c r="O376" s="26"/>
      <c r="P376" s="26"/>
      <c r="Q376" s="26"/>
      <c r="R376" s="26"/>
      <c r="S376" s="28">
        <f>IF(P376&lt;&gt;0,O376/P376,"")</f>
      </c>
      <c r="T376" s="29"/>
      <c r="U376" s="29"/>
      <c r="V376" s="29"/>
      <c r="W376" s="29"/>
      <c r="X376" s="29"/>
      <c r="Y376" s="30"/>
      <c r="Z376" s="31">
        <f>IF(W376&lt;&gt;0,V376/W376,"")</f>
      </c>
      <c r="AA376" s="32">
        <v>3</v>
      </c>
      <c r="AB376" s="32">
        <v>0</v>
      </c>
      <c r="AC376" s="32">
        <v>15</v>
      </c>
      <c r="AD376" s="33">
        <v>1</v>
      </c>
      <c r="AE376" s="33"/>
      <c r="AF376" s="33" t="s">
        <v>1068</v>
      </c>
      <c r="AG376" s="28">
        <f>IF(AD376&lt;&gt;0,AC376/AD376,"")</f>
        <v>15</v>
      </c>
      <c r="AH376" s="34">
        <v>24.5</v>
      </c>
      <c r="AI376" s="34">
        <v>1</v>
      </c>
      <c r="AJ376" s="34">
        <v>110</v>
      </c>
      <c r="AK376" s="34">
        <v>6</v>
      </c>
      <c r="AL376" s="34"/>
      <c r="AM376" s="34" t="s">
        <v>1067</v>
      </c>
      <c r="AN376" s="35">
        <f>IF(AK376&lt;&gt;0,AJ376/AK376,"")</f>
        <v>18.333333333333332</v>
      </c>
      <c r="AO376" s="36">
        <v>20</v>
      </c>
      <c r="AP376" s="36">
        <v>6</v>
      </c>
      <c r="AQ376" s="36">
        <v>56</v>
      </c>
      <c r="AR376" s="36">
        <v>2</v>
      </c>
      <c r="AS376" s="36"/>
      <c r="AT376" s="48" t="s">
        <v>1069</v>
      </c>
      <c r="AU376" s="37">
        <f>IF(AR376&lt;&gt;0,AQ376/AR376,"")</f>
        <v>28</v>
      </c>
      <c r="AV376" s="38"/>
      <c r="AW376" s="38"/>
      <c r="AX376" s="39"/>
      <c r="AY376" s="40"/>
      <c r="AZ376" s="40"/>
      <c r="BA376" s="40"/>
      <c r="BB376" s="39">
        <f>IF(AY376&lt;&gt;0,AX376/AY376,"")</f>
      </c>
      <c r="BC376" s="41"/>
      <c r="BD376" s="41"/>
      <c r="BI376" s="41"/>
      <c r="BN376" s="41"/>
      <c r="BO376" s="43"/>
      <c r="BP376" s="43"/>
      <c r="BQ376" s="43"/>
      <c r="BR376" s="44"/>
      <c r="BS376" s="41"/>
      <c r="BT376" s="45"/>
      <c r="BU376" s="45"/>
      <c r="BV376" s="45"/>
      <c r="BW376" s="45"/>
      <c r="BX376" s="41"/>
      <c r="BY376" s="46"/>
      <c r="BZ376" s="46"/>
      <c r="CA376" s="46"/>
      <c r="CB376" s="19"/>
      <c r="CC376" s="41"/>
      <c r="CD376" s="18"/>
      <c r="CE376" s="47"/>
      <c r="CF376" s="41"/>
      <c r="CJ376" s="41"/>
      <c r="CK376" s="41"/>
      <c r="CL376" s="41"/>
      <c r="CQ376" s="41"/>
      <c r="CV376" s="41"/>
      <c r="CW376" s="43"/>
      <c r="CX376" s="43"/>
      <c r="CY376" s="43"/>
      <c r="CZ376" s="44"/>
      <c r="DA376" s="41"/>
      <c r="DB376" s="45"/>
      <c r="DC376" s="45"/>
      <c r="DD376" s="45"/>
      <c r="DE376" s="45"/>
      <c r="DF376" s="41"/>
      <c r="DG376" s="46"/>
      <c r="DH376" s="46"/>
      <c r="DI376" s="46"/>
      <c r="DJ376" s="19"/>
      <c r="DK376" s="41"/>
      <c r="DL376" s="18"/>
      <c r="DM376" s="47"/>
      <c r="DN376" s="41"/>
      <c r="DR376" s="41"/>
      <c r="DS376" s="41"/>
      <c r="DT376" s="41"/>
      <c r="DY376" s="41"/>
      <c r="ED376" s="41"/>
      <c r="EE376" s="43"/>
      <c r="EF376" s="43"/>
      <c r="EG376" s="43"/>
      <c r="EH376" s="44"/>
      <c r="EI376" s="41"/>
      <c r="EJ376" s="45"/>
      <c r="EK376" s="45"/>
      <c r="EL376" s="45"/>
      <c r="EM376" s="45"/>
      <c r="EN376" s="41"/>
      <c r="EO376" s="46"/>
      <c r="EP376" s="46"/>
      <c r="EQ376" s="46"/>
      <c r="ER376" s="19"/>
      <c r="ES376" s="41"/>
      <c r="ET376" s="18"/>
      <c r="EU376" s="47"/>
      <c r="EV376" s="41"/>
      <c r="EZ376" s="41"/>
      <c r="FA376" s="41"/>
      <c r="FB376" s="41"/>
      <c r="FG376" s="41"/>
      <c r="FL376" s="41"/>
      <c r="FM376" s="43"/>
      <c r="FN376" s="43"/>
      <c r="FO376" s="43"/>
      <c r="FP376" s="44"/>
      <c r="FQ376" s="41"/>
      <c r="FR376" s="45"/>
      <c r="FS376" s="45"/>
      <c r="FT376" s="45"/>
      <c r="FU376" s="45"/>
      <c r="FV376" s="41"/>
      <c r="FW376" s="46"/>
      <c r="FX376" s="46"/>
      <c r="FY376" s="46"/>
      <c r="FZ376" s="19"/>
      <c r="GA376" s="41"/>
      <c r="GB376" s="18"/>
      <c r="GC376" s="47"/>
      <c r="GD376" s="41"/>
      <c r="GH376" s="41"/>
      <c r="GI376" s="41"/>
      <c r="GJ376" s="41"/>
      <c r="GO376" s="41"/>
      <c r="GT376" s="41"/>
      <c r="GU376" s="43"/>
      <c r="GV376" s="43"/>
      <c r="GW376" s="43"/>
      <c r="GX376" s="44"/>
      <c r="GY376" s="41"/>
      <c r="GZ376" s="45"/>
      <c r="HA376" s="45"/>
      <c r="HB376" s="45"/>
      <c r="HC376" s="45"/>
      <c r="HD376" s="41"/>
      <c r="HE376" s="46"/>
      <c r="HF376" s="46"/>
      <c r="HG376" s="46"/>
      <c r="HH376" s="19"/>
      <c r="HI376" s="41"/>
      <c r="HJ376" s="18"/>
      <c r="HK376" s="47"/>
      <c r="HL376" s="41"/>
      <c r="HP376" s="41"/>
      <c r="HQ376" s="41"/>
      <c r="HR376" s="41"/>
      <c r="HW376" s="41"/>
      <c r="IB376" s="41"/>
      <c r="IC376" s="43"/>
      <c r="ID376" s="43"/>
      <c r="IE376" s="43"/>
      <c r="IF376" s="44"/>
      <c r="IG376" s="41"/>
      <c r="IH376" s="45"/>
      <c r="II376" s="45"/>
      <c r="IJ376" s="45"/>
      <c r="IK376" s="45"/>
      <c r="IL376" s="41"/>
      <c r="IM376" s="46"/>
      <c r="IN376" s="46"/>
      <c r="IO376" s="46"/>
      <c r="IP376" s="19"/>
      <c r="IQ376" s="41"/>
      <c r="IR376" s="18"/>
      <c r="IS376" s="47"/>
      <c r="IT376" s="41"/>
    </row>
    <row r="377" spans="1:254" s="42" customFormat="1" ht="12.75">
      <c r="A377" s="20" t="s">
        <v>1070</v>
      </c>
      <c r="B377" s="20"/>
      <c r="C377" s="21"/>
      <c r="D377" s="22">
        <f>IF(MOD(SUM($M377+$T377+$AA377+$AH377+$AO377+$AV377),1)&gt;=0.6,INT(SUM($M377+$T377+$AA377+$AH377+$AO377+$AV377))+1+MOD(SUM($M377+$T377+$AA377+$AH377+$AO377+$AV377),1)-0.6,SUM($M377+$T377+$AA377+$AH377+$AO377+$AV377))</f>
        <v>8</v>
      </c>
      <c r="E377" s="23">
        <f>$N377+$U377+$AB377+$AI377+$AP377+$AW377</f>
        <v>0</v>
      </c>
      <c r="F377" s="24">
        <f>$O377+$V377+$AC377+$AJ377+$AQ377+$AX377</f>
        <v>48</v>
      </c>
      <c r="G377" s="23">
        <f>$P377+$W377+$AD377+$AK377+$AR377+$AY377</f>
        <v>1</v>
      </c>
      <c r="H377" s="23">
        <f>$Q377+X377+AE377+AL377+AS377+AZ377</f>
        <v>0</v>
      </c>
      <c r="I377" s="23"/>
      <c r="J377" s="22">
        <f>IF(G377&lt;&gt;0,F377/G377,"")</f>
        <v>48</v>
      </c>
      <c r="K377" s="22">
        <f>IF(D377&lt;&gt;0,F377/D377,"")</f>
        <v>6</v>
      </c>
      <c r="L377" s="22">
        <f>IF(G377&lt;&gt;0,(INT(D377)*6+(10*(D377-INT(D377))))/G377,"")</f>
        <v>48</v>
      </c>
      <c r="M377" s="26"/>
      <c r="N377" s="26"/>
      <c r="O377" s="26"/>
      <c r="P377" s="26"/>
      <c r="Q377" s="26"/>
      <c r="R377" s="26"/>
      <c r="S377" s="28">
        <f>IF(P377&lt;&gt;0,O377/P377,"")</f>
      </c>
      <c r="T377" s="29"/>
      <c r="U377" s="29"/>
      <c r="V377" s="29"/>
      <c r="W377" s="29"/>
      <c r="X377" s="29"/>
      <c r="Y377" s="30"/>
      <c r="Z377" s="31">
        <f>IF(W377&lt;&gt;0,V377/W377,"")</f>
      </c>
      <c r="AA377" s="32">
        <v>8</v>
      </c>
      <c r="AB377" s="32">
        <v>0</v>
      </c>
      <c r="AC377" s="32">
        <v>48</v>
      </c>
      <c r="AD377" s="33">
        <v>1</v>
      </c>
      <c r="AE377" s="33"/>
      <c r="AF377" s="33"/>
      <c r="AG377" s="28">
        <f>IF(AD377&lt;&gt;0,AC377/AD377,"")</f>
        <v>48</v>
      </c>
      <c r="AH377" s="34"/>
      <c r="AI377" s="34"/>
      <c r="AJ377" s="34"/>
      <c r="AK377" s="34"/>
      <c r="AL377" s="34"/>
      <c r="AM377" s="34"/>
      <c r="AN377" s="35">
        <f>IF(AK377&lt;&gt;0,AJ377/AK377,"")</f>
      </c>
      <c r="AO377" s="36"/>
      <c r="AP377" s="36"/>
      <c r="AQ377" s="36"/>
      <c r="AR377" s="36"/>
      <c r="AS377" s="36"/>
      <c r="AT377" s="36"/>
      <c r="AU377" s="37">
        <f>IF(AR377&lt;&gt;0,AQ377/AR377,"")</f>
      </c>
      <c r="AV377" s="38"/>
      <c r="AW377" s="38"/>
      <c r="AX377" s="39"/>
      <c r="AY377" s="40"/>
      <c r="AZ377" s="40"/>
      <c r="BA377" s="40"/>
      <c r="BB377" s="39">
        <f>IF(AY377&lt;&gt;0,AX377/AY377,"")</f>
      </c>
      <c r="BC377" s="41"/>
      <c r="BD377" s="41"/>
      <c r="BI377" s="41"/>
      <c r="BN377" s="41"/>
      <c r="BO377" s="43"/>
      <c r="BP377" s="43"/>
      <c r="BQ377" s="43"/>
      <c r="BR377" s="44"/>
      <c r="BS377" s="41"/>
      <c r="BT377" s="45"/>
      <c r="BU377" s="45"/>
      <c r="BV377" s="45"/>
      <c r="BW377" s="45"/>
      <c r="BX377" s="41"/>
      <c r="BY377" s="46"/>
      <c r="BZ377" s="46"/>
      <c r="CA377" s="46"/>
      <c r="CB377" s="19"/>
      <c r="CC377" s="41"/>
      <c r="CD377" s="18"/>
      <c r="CE377" s="47"/>
      <c r="CF377" s="41"/>
      <c r="CJ377" s="41"/>
      <c r="CK377" s="41"/>
      <c r="CL377" s="41"/>
      <c r="CQ377" s="41"/>
      <c r="CV377" s="41"/>
      <c r="CW377" s="43"/>
      <c r="CX377" s="43"/>
      <c r="CY377" s="43"/>
      <c r="CZ377" s="44"/>
      <c r="DA377" s="41"/>
      <c r="DB377" s="45"/>
      <c r="DC377" s="45"/>
      <c r="DD377" s="45"/>
      <c r="DE377" s="45"/>
      <c r="DF377" s="41"/>
      <c r="DG377" s="46"/>
      <c r="DH377" s="46"/>
      <c r="DI377" s="46"/>
      <c r="DJ377" s="19"/>
      <c r="DK377" s="41"/>
      <c r="DL377" s="18"/>
      <c r="DM377" s="47"/>
      <c r="DN377" s="41"/>
      <c r="DR377" s="41"/>
      <c r="DS377" s="41"/>
      <c r="DT377" s="41"/>
      <c r="DY377" s="41"/>
      <c r="ED377" s="41"/>
      <c r="EE377" s="43"/>
      <c r="EF377" s="43"/>
      <c r="EG377" s="43"/>
      <c r="EH377" s="44"/>
      <c r="EI377" s="41"/>
      <c r="EJ377" s="45"/>
      <c r="EK377" s="45"/>
      <c r="EL377" s="45"/>
      <c r="EM377" s="45"/>
      <c r="EN377" s="41"/>
      <c r="EO377" s="46"/>
      <c r="EP377" s="46"/>
      <c r="EQ377" s="46"/>
      <c r="ER377" s="19"/>
      <c r="ES377" s="41"/>
      <c r="ET377" s="18"/>
      <c r="EU377" s="47"/>
      <c r="EV377" s="41"/>
      <c r="EZ377" s="41"/>
      <c r="FA377" s="41"/>
      <c r="FB377" s="41"/>
      <c r="FG377" s="41"/>
      <c r="FL377" s="41"/>
      <c r="FM377" s="43"/>
      <c r="FN377" s="43"/>
      <c r="FO377" s="43"/>
      <c r="FP377" s="44"/>
      <c r="FQ377" s="41"/>
      <c r="FR377" s="45"/>
      <c r="FS377" s="45"/>
      <c r="FT377" s="45"/>
      <c r="FU377" s="45"/>
      <c r="FV377" s="41"/>
      <c r="FW377" s="46"/>
      <c r="FX377" s="46"/>
      <c r="FY377" s="46"/>
      <c r="FZ377" s="19"/>
      <c r="GA377" s="41"/>
      <c r="GB377" s="18"/>
      <c r="GC377" s="47"/>
      <c r="GD377" s="41"/>
      <c r="GH377" s="41"/>
      <c r="GI377" s="41"/>
      <c r="GJ377" s="41"/>
      <c r="GO377" s="41"/>
      <c r="GT377" s="41"/>
      <c r="GU377" s="43"/>
      <c r="GV377" s="43"/>
      <c r="GW377" s="43"/>
      <c r="GX377" s="44"/>
      <c r="GY377" s="41"/>
      <c r="GZ377" s="45"/>
      <c r="HA377" s="45"/>
      <c r="HB377" s="45"/>
      <c r="HC377" s="45"/>
      <c r="HD377" s="41"/>
      <c r="HE377" s="46"/>
      <c r="HF377" s="46"/>
      <c r="HG377" s="46"/>
      <c r="HH377" s="19"/>
      <c r="HI377" s="41"/>
      <c r="HJ377" s="18"/>
      <c r="HK377" s="47"/>
      <c r="HL377" s="41"/>
      <c r="HP377" s="41"/>
      <c r="HQ377" s="41"/>
      <c r="HR377" s="41"/>
      <c r="HW377" s="41"/>
      <c r="IB377" s="41"/>
      <c r="IC377" s="43"/>
      <c r="ID377" s="43"/>
      <c r="IE377" s="43"/>
      <c r="IF377" s="44"/>
      <c r="IG377" s="41"/>
      <c r="IH377" s="45"/>
      <c r="II377" s="45"/>
      <c r="IJ377" s="45"/>
      <c r="IK377" s="45"/>
      <c r="IL377" s="41"/>
      <c r="IM377" s="46"/>
      <c r="IN377" s="46"/>
      <c r="IO377" s="46"/>
      <c r="IP377" s="19"/>
      <c r="IQ377" s="41"/>
      <c r="IR377" s="18"/>
      <c r="IS377" s="47"/>
      <c r="IT377" s="41"/>
    </row>
    <row r="378" spans="1:254" s="42" customFormat="1" ht="12.75">
      <c r="A378" s="20" t="s">
        <v>1071</v>
      </c>
      <c r="B378" s="20"/>
      <c r="C378" s="21"/>
      <c r="D378" s="22">
        <f>IF(MOD(SUM($M378+$T378+$AA378+$AH378+$AO378+$AV378),1)&gt;=0.6,INT(SUM($M378+$T378+$AA378+$AH378+$AO378+$AV378))+1+MOD(SUM($M378+$T378+$AA378+$AH378+$AO378+$AV378),1)-0.6,SUM($M378+$T378+$AA378+$AH378+$AO378+$AV378))</f>
        <v>30</v>
      </c>
      <c r="E378" s="23">
        <f>$N378+$U378+$AB378+$AI378+$AP378+$AW378</f>
        <v>4</v>
      </c>
      <c r="F378" s="24">
        <f>$O378+$V378+$AC378+$AJ378+$AQ378+$AX378</f>
        <v>153</v>
      </c>
      <c r="G378" s="23">
        <f>$P378+$W378+$AD378+$AK378+$AR378+$AY378</f>
        <v>4</v>
      </c>
      <c r="H378" s="23">
        <f>$Q378+X378+AE378+AL378+AS378+AZ378</f>
        <v>0</v>
      </c>
      <c r="I378" s="25" t="s">
        <v>1072</v>
      </c>
      <c r="J378" s="22">
        <f>IF(G378&lt;&gt;0,F378/G378,"")</f>
        <v>38.25</v>
      </c>
      <c r="K378" s="22">
        <f>IF(D378&lt;&gt;0,F378/D378,"")</f>
        <v>5.1</v>
      </c>
      <c r="L378" s="22">
        <f>IF(G378&lt;&gt;0,(INT(D378)*6+(10*(D378-INT(D378))))/G378,"")</f>
        <v>45</v>
      </c>
      <c r="M378" s="26"/>
      <c r="N378" s="26"/>
      <c r="O378" s="26"/>
      <c r="P378" s="26"/>
      <c r="Q378" s="26"/>
      <c r="R378" s="26"/>
      <c r="S378" s="28">
        <f>IF(P378&lt;&gt;0,O378/P378,"")</f>
      </c>
      <c r="T378" s="29"/>
      <c r="U378" s="29"/>
      <c r="V378" s="29"/>
      <c r="W378" s="29"/>
      <c r="X378" s="29"/>
      <c r="Y378" s="30"/>
      <c r="Z378" s="31">
        <f>IF(W378&lt;&gt;0,V378/W378,"")</f>
      </c>
      <c r="AA378" s="32"/>
      <c r="AB378" s="32"/>
      <c r="AC378" s="32"/>
      <c r="AD378" s="33"/>
      <c r="AE378" s="33"/>
      <c r="AF378" s="33"/>
      <c r="AG378" s="28">
        <f>IF(AD378&lt;&gt;0,AC378/AD378,"")</f>
      </c>
      <c r="AH378" s="34">
        <v>4</v>
      </c>
      <c r="AI378" s="34">
        <v>0</v>
      </c>
      <c r="AJ378" s="34">
        <v>14</v>
      </c>
      <c r="AK378" s="34">
        <v>0</v>
      </c>
      <c r="AL378" s="34"/>
      <c r="AM378" s="34" t="s">
        <v>1073</v>
      </c>
      <c r="AN378" s="35">
        <f>IF(AK378&lt;&gt;0,AJ378/AK378,"")</f>
      </c>
      <c r="AO378" s="36">
        <v>26</v>
      </c>
      <c r="AP378" s="36">
        <v>4</v>
      </c>
      <c r="AQ378" s="36">
        <v>139</v>
      </c>
      <c r="AR378" s="36">
        <v>4</v>
      </c>
      <c r="AS378" s="36"/>
      <c r="AT378" s="48" t="s">
        <v>1072</v>
      </c>
      <c r="AU378" s="37">
        <f>IF(AR378&lt;&gt;0,AQ378/AR378,"")</f>
        <v>34.75</v>
      </c>
      <c r="AV378" s="38"/>
      <c r="AW378" s="38"/>
      <c r="AX378" s="39"/>
      <c r="AY378" s="40"/>
      <c r="AZ378" s="40"/>
      <c r="BA378" s="40"/>
      <c r="BB378" s="39">
        <f>IF(AY378&lt;&gt;0,AX378/AY378,"")</f>
      </c>
      <c r="BC378" s="41"/>
      <c r="BD378" s="41"/>
      <c r="BI378" s="41"/>
      <c r="BN378" s="41"/>
      <c r="BO378" s="43"/>
      <c r="BP378" s="43"/>
      <c r="BQ378" s="43"/>
      <c r="BR378" s="44"/>
      <c r="BS378" s="41"/>
      <c r="BT378" s="45"/>
      <c r="BU378" s="45"/>
      <c r="BV378" s="45"/>
      <c r="BW378" s="45"/>
      <c r="BX378" s="41"/>
      <c r="BY378" s="46"/>
      <c r="BZ378" s="46"/>
      <c r="CA378" s="46"/>
      <c r="CB378" s="19"/>
      <c r="CC378" s="41"/>
      <c r="CD378" s="18"/>
      <c r="CE378" s="47"/>
      <c r="CF378" s="41"/>
      <c r="CJ378" s="41"/>
      <c r="CK378" s="41"/>
      <c r="CL378" s="41"/>
      <c r="CQ378" s="41"/>
      <c r="CV378" s="41"/>
      <c r="CW378" s="43"/>
      <c r="CX378" s="43"/>
      <c r="CY378" s="43"/>
      <c r="CZ378" s="44"/>
      <c r="DA378" s="41"/>
      <c r="DB378" s="45"/>
      <c r="DC378" s="45"/>
      <c r="DD378" s="45"/>
      <c r="DE378" s="45"/>
      <c r="DF378" s="41"/>
      <c r="DG378" s="46"/>
      <c r="DH378" s="46"/>
      <c r="DI378" s="46"/>
      <c r="DJ378" s="19"/>
      <c r="DK378" s="41"/>
      <c r="DL378" s="18"/>
      <c r="DM378" s="47"/>
      <c r="DN378" s="41"/>
      <c r="DR378" s="41"/>
      <c r="DS378" s="41"/>
      <c r="DT378" s="41"/>
      <c r="DY378" s="41"/>
      <c r="ED378" s="41"/>
      <c r="EE378" s="43"/>
      <c r="EF378" s="43"/>
      <c r="EG378" s="43"/>
      <c r="EH378" s="44"/>
      <c r="EI378" s="41"/>
      <c r="EJ378" s="45"/>
      <c r="EK378" s="45"/>
      <c r="EL378" s="45"/>
      <c r="EM378" s="45"/>
      <c r="EN378" s="41"/>
      <c r="EO378" s="46"/>
      <c r="EP378" s="46"/>
      <c r="EQ378" s="46"/>
      <c r="ER378" s="19"/>
      <c r="ES378" s="41"/>
      <c r="ET378" s="18"/>
      <c r="EU378" s="47"/>
      <c r="EV378" s="41"/>
      <c r="EZ378" s="41"/>
      <c r="FA378" s="41"/>
      <c r="FB378" s="41"/>
      <c r="FG378" s="41"/>
      <c r="FL378" s="41"/>
      <c r="FM378" s="43"/>
      <c r="FN378" s="43"/>
      <c r="FO378" s="43"/>
      <c r="FP378" s="44"/>
      <c r="FQ378" s="41"/>
      <c r="FR378" s="45"/>
      <c r="FS378" s="45"/>
      <c r="FT378" s="45"/>
      <c r="FU378" s="45"/>
      <c r="FV378" s="41"/>
      <c r="FW378" s="46"/>
      <c r="FX378" s="46"/>
      <c r="FY378" s="46"/>
      <c r="FZ378" s="19"/>
      <c r="GA378" s="41"/>
      <c r="GB378" s="18"/>
      <c r="GC378" s="47"/>
      <c r="GD378" s="41"/>
      <c r="GH378" s="41"/>
      <c r="GI378" s="41"/>
      <c r="GJ378" s="41"/>
      <c r="GO378" s="41"/>
      <c r="GT378" s="41"/>
      <c r="GU378" s="43"/>
      <c r="GV378" s="43"/>
      <c r="GW378" s="43"/>
      <c r="GX378" s="44"/>
      <c r="GY378" s="41"/>
      <c r="GZ378" s="45"/>
      <c r="HA378" s="45"/>
      <c r="HB378" s="45"/>
      <c r="HC378" s="45"/>
      <c r="HD378" s="41"/>
      <c r="HE378" s="46"/>
      <c r="HF378" s="46"/>
      <c r="HG378" s="46"/>
      <c r="HH378" s="19"/>
      <c r="HI378" s="41"/>
      <c r="HJ378" s="18"/>
      <c r="HK378" s="47"/>
      <c r="HL378" s="41"/>
      <c r="HP378" s="41"/>
      <c r="HQ378" s="41"/>
      <c r="HR378" s="41"/>
      <c r="HW378" s="41"/>
      <c r="IB378" s="41"/>
      <c r="IC378" s="43"/>
      <c r="ID378" s="43"/>
      <c r="IE378" s="43"/>
      <c r="IF378" s="44"/>
      <c r="IG378" s="41"/>
      <c r="IH378" s="45"/>
      <c r="II378" s="45"/>
      <c r="IJ378" s="45"/>
      <c r="IK378" s="45"/>
      <c r="IL378" s="41"/>
      <c r="IM378" s="46"/>
      <c r="IN378" s="46"/>
      <c r="IO378" s="46"/>
      <c r="IP378" s="19"/>
      <c r="IQ378" s="41"/>
      <c r="IR378" s="18"/>
      <c r="IS378" s="47"/>
      <c r="IT378" s="41"/>
    </row>
    <row r="379" spans="1:254" s="42" customFormat="1" ht="12.75">
      <c r="A379" s="20" t="s">
        <v>1074</v>
      </c>
      <c r="B379" s="20"/>
      <c r="C379" s="21"/>
      <c r="D379" s="22">
        <f>IF(MOD(SUM($M379+$T379+$AA379+$AH379+$AO379+$AV379),1)&gt;=0.6,INT(SUM($M379+$T379+$AA379+$AH379+$AO379+$AV379))+1+MOD(SUM($M379+$T379+$AA379+$AH379+$AO379+$AV379),1)-0.6,SUM($M379+$T379+$AA379+$AH379+$AO379+$AV379))</f>
        <v>119.3</v>
      </c>
      <c r="E379" s="23">
        <f>$N379+$U379+$AB379+$AI379+$AP379+$AW379</f>
        <v>26</v>
      </c>
      <c r="F379" s="24">
        <f>$O379+$V379+$AC379+$AJ379+$AQ379+$AX379</f>
        <v>432</v>
      </c>
      <c r="G379" s="23">
        <f>$P379+$W379+$AD379+$AK379+$AR379+$AY379</f>
        <v>20</v>
      </c>
      <c r="H379" s="23">
        <f>$Q379+X379+AE379+AL379+AS379+AZ379</f>
        <v>1</v>
      </c>
      <c r="I379" s="25" t="s">
        <v>1075</v>
      </c>
      <c r="J379" s="22">
        <f>IF(G379&lt;&gt;0,F379/G379,"")</f>
        <v>21.6</v>
      </c>
      <c r="K379" s="22">
        <f>IF(D379&lt;&gt;0,F379/D379,"")</f>
        <v>3.6211232187761944</v>
      </c>
      <c r="L379" s="22">
        <f>IF(G379&lt;&gt;0,(INT(D379)*6+(10*(D379-INT(D379))))/G379,"")</f>
        <v>35.85</v>
      </c>
      <c r="M379" s="26">
        <v>0.3</v>
      </c>
      <c r="N379" s="26">
        <v>0</v>
      </c>
      <c r="O379" s="26">
        <v>7</v>
      </c>
      <c r="P379" s="26">
        <v>0</v>
      </c>
      <c r="Q379" s="26"/>
      <c r="R379" s="27" t="s">
        <v>1076</v>
      </c>
      <c r="S379" s="28">
        <f>IF(P379&lt;&gt;0,O379/P379,"")</f>
      </c>
      <c r="T379" s="29">
        <v>10</v>
      </c>
      <c r="U379" s="29">
        <v>0</v>
      </c>
      <c r="V379" s="29">
        <v>65</v>
      </c>
      <c r="W379" s="29">
        <v>1</v>
      </c>
      <c r="X379" s="29"/>
      <c r="Y379" s="30" t="s">
        <v>1077</v>
      </c>
      <c r="Z379" s="31">
        <f>IF(W379&lt;&gt;0,V379/W379,"")</f>
        <v>65</v>
      </c>
      <c r="AA379" s="32">
        <v>96</v>
      </c>
      <c r="AB379" s="32">
        <v>26</v>
      </c>
      <c r="AC379" s="32">
        <v>283</v>
      </c>
      <c r="AD379" s="33">
        <v>17</v>
      </c>
      <c r="AE379" s="33">
        <v>1</v>
      </c>
      <c r="AF379" s="33" t="s">
        <v>1075</v>
      </c>
      <c r="AG379" s="28">
        <f>IF(AD379&lt;&gt;0,AC379/AD379,"")</f>
        <v>16.647058823529413</v>
      </c>
      <c r="AH379" s="34">
        <v>13</v>
      </c>
      <c r="AI379" s="34">
        <v>0</v>
      </c>
      <c r="AJ379" s="34">
        <v>77</v>
      </c>
      <c r="AK379" s="34">
        <v>2</v>
      </c>
      <c r="AL379" s="34"/>
      <c r="AM379" s="34" t="s">
        <v>1078</v>
      </c>
      <c r="AN379" s="35">
        <f>IF(AK379&lt;&gt;0,AJ379/AK379,"")</f>
        <v>38.5</v>
      </c>
      <c r="AO379" s="36"/>
      <c r="AP379" s="36"/>
      <c r="AQ379" s="36"/>
      <c r="AR379" s="36"/>
      <c r="AS379" s="36"/>
      <c r="AT379" s="36"/>
      <c r="AU379" s="37">
        <f>IF(AR379&lt;&gt;0,AQ379/AR379,"")</f>
      </c>
      <c r="AV379" s="38"/>
      <c r="AW379" s="38"/>
      <c r="AX379" s="39"/>
      <c r="AY379" s="40"/>
      <c r="AZ379" s="40"/>
      <c r="BA379" s="40"/>
      <c r="BB379" s="39">
        <f>IF(AY379&lt;&gt;0,AX379/AY379,"")</f>
      </c>
      <c r="BC379" s="41"/>
      <c r="BD379" s="41"/>
      <c r="BI379" s="41"/>
      <c r="BN379" s="41"/>
      <c r="BO379" s="43"/>
      <c r="BP379" s="43"/>
      <c r="BQ379" s="43"/>
      <c r="BR379" s="44"/>
      <c r="BS379" s="41"/>
      <c r="BT379" s="45"/>
      <c r="BU379" s="45"/>
      <c r="BV379" s="45"/>
      <c r="BW379" s="45"/>
      <c r="BX379" s="41"/>
      <c r="BY379" s="46"/>
      <c r="BZ379" s="46"/>
      <c r="CA379" s="46"/>
      <c r="CB379" s="19"/>
      <c r="CC379" s="41"/>
      <c r="CD379" s="18"/>
      <c r="CE379" s="47"/>
      <c r="CF379" s="41"/>
      <c r="CJ379" s="41"/>
      <c r="CK379" s="41"/>
      <c r="CL379" s="41"/>
      <c r="CQ379" s="41"/>
      <c r="CV379" s="41"/>
      <c r="CW379" s="43"/>
      <c r="CX379" s="43"/>
      <c r="CY379" s="43"/>
      <c r="CZ379" s="44"/>
      <c r="DA379" s="41"/>
      <c r="DB379" s="45"/>
      <c r="DC379" s="45"/>
      <c r="DD379" s="45"/>
      <c r="DE379" s="45"/>
      <c r="DF379" s="41"/>
      <c r="DG379" s="46"/>
      <c r="DH379" s="46"/>
      <c r="DI379" s="46"/>
      <c r="DJ379" s="19"/>
      <c r="DK379" s="41"/>
      <c r="DL379" s="18"/>
      <c r="DM379" s="47"/>
      <c r="DN379" s="41"/>
      <c r="DR379" s="41"/>
      <c r="DS379" s="41"/>
      <c r="DT379" s="41"/>
      <c r="DY379" s="41"/>
      <c r="ED379" s="41"/>
      <c r="EE379" s="43"/>
      <c r="EF379" s="43"/>
      <c r="EG379" s="43"/>
      <c r="EH379" s="44"/>
      <c r="EI379" s="41"/>
      <c r="EJ379" s="45"/>
      <c r="EK379" s="45"/>
      <c r="EL379" s="45"/>
      <c r="EM379" s="45"/>
      <c r="EN379" s="41"/>
      <c r="EO379" s="46"/>
      <c r="EP379" s="46"/>
      <c r="EQ379" s="46"/>
      <c r="ER379" s="19"/>
      <c r="ES379" s="41"/>
      <c r="ET379" s="18"/>
      <c r="EU379" s="47"/>
      <c r="EV379" s="41"/>
      <c r="EZ379" s="41"/>
      <c r="FA379" s="41"/>
      <c r="FB379" s="41"/>
      <c r="FG379" s="41"/>
      <c r="FL379" s="41"/>
      <c r="FM379" s="43"/>
      <c r="FN379" s="43"/>
      <c r="FO379" s="43"/>
      <c r="FP379" s="44"/>
      <c r="FQ379" s="41"/>
      <c r="FR379" s="45"/>
      <c r="FS379" s="45"/>
      <c r="FT379" s="45"/>
      <c r="FU379" s="45"/>
      <c r="FV379" s="41"/>
      <c r="FW379" s="46"/>
      <c r="FX379" s="46"/>
      <c r="FY379" s="46"/>
      <c r="FZ379" s="19"/>
      <c r="GA379" s="41"/>
      <c r="GB379" s="18"/>
      <c r="GC379" s="47"/>
      <c r="GD379" s="41"/>
      <c r="GH379" s="41"/>
      <c r="GI379" s="41"/>
      <c r="GJ379" s="41"/>
      <c r="GO379" s="41"/>
      <c r="GT379" s="41"/>
      <c r="GU379" s="43"/>
      <c r="GV379" s="43"/>
      <c r="GW379" s="43"/>
      <c r="GX379" s="44"/>
      <c r="GY379" s="41"/>
      <c r="GZ379" s="45"/>
      <c r="HA379" s="45"/>
      <c r="HB379" s="45"/>
      <c r="HC379" s="45"/>
      <c r="HD379" s="41"/>
      <c r="HE379" s="46"/>
      <c r="HF379" s="46"/>
      <c r="HG379" s="46"/>
      <c r="HH379" s="19"/>
      <c r="HI379" s="41"/>
      <c r="HJ379" s="18"/>
      <c r="HK379" s="47"/>
      <c r="HL379" s="41"/>
      <c r="HP379" s="41"/>
      <c r="HQ379" s="41"/>
      <c r="HR379" s="41"/>
      <c r="HW379" s="41"/>
      <c r="IB379" s="41"/>
      <c r="IC379" s="43"/>
      <c r="ID379" s="43"/>
      <c r="IE379" s="43"/>
      <c r="IF379" s="44"/>
      <c r="IG379" s="41"/>
      <c r="IH379" s="45"/>
      <c r="II379" s="45"/>
      <c r="IJ379" s="45"/>
      <c r="IK379" s="45"/>
      <c r="IL379" s="41"/>
      <c r="IM379" s="46"/>
      <c r="IN379" s="46"/>
      <c r="IO379" s="46"/>
      <c r="IP379" s="19"/>
      <c r="IQ379" s="41"/>
      <c r="IR379" s="18"/>
      <c r="IS379" s="47"/>
      <c r="IT379" s="41"/>
    </row>
    <row r="380" spans="1:254" s="42" customFormat="1" ht="12.75">
      <c r="A380" s="20" t="s">
        <v>1079</v>
      </c>
      <c r="B380" s="20"/>
      <c r="C380" s="63"/>
      <c r="D380" s="22">
        <f>IF(MOD(SUM($M380+$T380+$AA380+$AH380+$AO380+$AV380),1)&gt;=0.6,INT(SUM($M380+$T380+$AA380+$AH380+$AO380+$AV380))+1+MOD(SUM($M380+$T380+$AA380+$AH380+$AO380+$AV380),1)-0.6,SUM($M380+$T380+$AA380+$AH380+$AO380+$AV380))</f>
        <v>2.5</v>
      </c>
      <c r="E380" s="23">
        <f>$N380+$U380+$AB380+$AI380+$AP380+$AW380</f>
        <v>1</v>
      </c>
      <c r="F380" s="24">
        <f>$O380+$V380+$AC380+$AJ380+$AQ380+$AX380</f>
        <v>9</v>
      </c>
      <c r="G380" s="23">
        <f>$P380+$W380+$AD380+$AK380+$AR380+$AY380</f>
        <v>2</v>
      </c>
      <c r="H380" s="23">
        <f>$Q380+X380+AE380+AL380+AS380+AZ380</f>
        <v>0</v>
      </c>
      <c r="I380" s="23"/>
      <c r="J380" s="22">
        <f>IF(G380&lt;&gt;0,F380/G380,"")</f>
        <v>4.5</v>
      </c>
      <c r="K380" s="22">
        <f>IF(D380&lt;&gt;0,F380/D380,"")</f>
        <v>3.6</v>
      </c>
      <c r="L380" s="22">
        <f>IF(G380&lt;&gt;0,(INT(D380)*6+(10*(D380-INT(D380))))/G380,"")</f>
        <v>8.5</v>
      </c>
      <c r="M380" s="26"/>
      <c r="N380" s="26"/>
      <c r="O380" s="26"/>
      <c r="P380" s="26"/>
      <c r="Q380" s="26"/>
      <c r="R380" s="26"/>
      <c r="S380" s="28">
        <f>IF(P380&lt;&gt;0,O380/P380,"")</f>
      </c>
      <c r="T380" s="29"/>
      <c r="U380" s="29"/>
      <c r="V380" s="29"/>
      <c r="W380" s="29"/>
      <c r="X380" s="29"/>
      <c r="Y380" s="29"/>
      <c r="Z380" s="31">
        <f>IF(W380&lt;&gt;0,V380/W380,"")</f>
      </c>
      <c r="AA380" s="26"/>
      <c r="AB380" s="26"/>
      <c r="AC380" s="26"/>
      <c r="AD380" s="26"/>
      <c r="AE380" s="26"/>
      <c r="AF380" s="26"/>
      <c r="AG380" s="28">
        <f>IF(AD380&lt;&gt;0,AC380/AD380,"")</f>
      </c>
      <c r="AH380" s="64"/>
      <c r="AI380" s="64"/>
      <c r="AJ380" s="64"/>
      <c r="AK380" s="64"/>
      <c r="AL380" s="64"/>
      <c r="AM380" s="64"/>
      <c r="AN380" s="35">
        <f>IF(AK380&lt;&gt;0,AJ380/AK380,"")</f>
      </c>
      <c r="AO380" s="36">
        <v>2.5</v>
      </c>
      <c r="AP380" s="36">
        <v>1</v>
      </c>
      <c r="AQ380" s="36">
        <v>9</v>
      </c>
      <c r="AR380" s="36">
        <v>2</v>
      </c>
      <c r="AS380" s="36"/>
      <c r="AT380" s="48" t="s">
        <v>1080</v>
      </c>
      <c r="AU380" s="37">
        <f>IF(AR380&lt;&gt;0,AQ380/AR380,"")</f>
        <v>4.5</v>
      </c>
      <c r="AV380" s="38"/>
      <c r="AW380" s="38"/>
      <c r="AX380" s="39"/>
      <c r="AY380" s="40"/>
      <c r="AZ380" s="40"/>
      <c r="BA380" s="40"/>
      <c r="BB380" s="39">
        <f>IF(AY380&lt;&gt;0,AX380/AY380,"")</f>
      </c>
      <c r="BC380" s="41"/>
      <c r="BD380" s="41"/>
      <c r="BI380" s="41"/>
      <c r="BN380" s="41"/>
      <c r="BO380" s="43"/>
      <c r="BP380" s="43"/>
      <c r="BQ380" s="43"/>
      <c r="BR380" s="44"/>
      <c r="BS380" s="41"/>
      <c r="BT380" s="45"/>
      <c r="BU380" s="45"/>
      <c r="BV380" s="45"/>
      <c r="BW380" s="45"/>
      <c r="BX380" s="41"/>
      <c r="BY380" s="46"/>
      <c r="BZ380" s="46"/>
      <c r="CA380" s="46"/>
      <c r="CB380" s="19"/>
      <c r="CC380" s="41"/>
      <c r="CD380" s="18"/>
      <c r="CE380" s="47"/>
      <c r="CF380" s="41"/>
      <c r="CJ380" s="41"/>
      <c r="CK380" s="41"/>
      <c r="CL380" s="41"/>
      <c r="CQ380" s="41"/>
      <c r="CV380" s="41"/>
      <c r="CW380" s="43"/>
      <c r="CX380" s="43"/>
      <c r="CY380" s="43"/>
      <c r="CZ380" s="44"/>
      <c r="DA380" s="41"/>
      <c r="DB380" s="45"/>
      <c r="DC380" s="45"/>
      <c r="DD380" s="45"/>
      <c r="DE380" s="45"/>
      <c r="DF380" s="41"/>
      <c r="DG380" s="46"/>
      <c r="DH380" s="46"/>
      <c r="DI380" s="46"/>
      <c r="DJ380" s="19"/>
      <c r="DK380" s="41"/>
      <c r="DL380" s="18"/>
      <c r="DM380" s="47"/>
      <c r="DN380" s="41"/>
      <c r="DR380" s="41"/>
      <c r="DS380" s="41"/>
      <c r="DT380" s="41"/>
      <c r="DY380" s="41"/>
      <c r="ED380" s="41"/>
      <c r="EE380" s="43"/>
      <c r="EF380" s="43"/>
      <c r="EG380" s="43"/>
      <c r="EH380" s="44"/>
      <c r="EI380" s="41"/>
      <c r="EJ380" s="45"/>
      <c r="EK380" s="45"/>
      <c r="EL380" s="45"/>
      <c r="EM380" s="45"/>
      <c r="EN380" s="41"/>
      <c r="EO380" s="46"/>
      <c r="EP380" s="46"/>
      <c r="EQ380" s="46"/>
      <c r="ER380" s="19"/>
      <c r="ES380" s="41"/>
      <c r="ET380" s="18"/>
      <c r="EU380" s="47"/>
      <c r="EV380" s="41"/>
      <c r="EZ380" s="41"/>
      <c r="FA380" s="41"/>
      <c r="FB380" s="41"/>
      <c r="FG380" s="41"/>
      <c r="FL380" s="41"/>
      <c r="FM380" s="43"/>
      <c r="FN380" s="43"/>
      <c r="FO380" s="43"/>
      <c r="FP380" s="44"/>
      <c r="FQ380" s="41"/>
      <c r="FR380" s="45"/>
      <c r="FS380" s="45"/>
      <c r="FT380" s="45"/>
      <c r="FU380" s="45"/>
      <c r="FV380" s="41"/>
      <c r="FW380" s="46"/>
      <c r="FX380" s="46"/>
      <c r="FY380" s="46"/>
      <c r="FZ380" s="19"/>
      <c r="GA380" s="41"/>
      <c r="GB380" s="18"/>
      <c r="GC380" s="47"/>
      <c r="GD380" s="41"/>
      <c r="GH380" s="41"/>
      <c r="GI380" s="41"/>
      <c r="GJ380" s="41"/>
      <c r="GO380" s="41"/>
      <c r="GT380" s="41"/>
      <c r="GU380" s="43"/>
      <c r="GV380" s="43"/>
      <c r="GW380" s="43"/>
      <c r="GX380" s="44"/>
      <c r="GY380" s="41"/>
      <c r="GZ380" s="45"/>
      <c r="HA380" s="45"/>
      <c r="HB380" s="45"/>
      <c r="HC380" s="45"/>
      <c r="HD380" s="41"/>
      <c r="HE380" s="46"/>
      <c r="HF380" s="46"/>
      <c r="HG380" s="46"/>
      <c r="HH380" s="19"/>
      <c r="HI380" s="41"/>
      <c r="HJ380" s="18"/>
      <c r="HK380" s="47"/>
      <c r="HL380" s="41"/>
      <c r="HP380" s="41"/>
      <c r="HQ380" s="41"/>
      <c r="HR380" s="41"/>
      <c r="HW380" s="41"/>
      <c r="IB380" s="41"/>
      <c r="IC380" s="43"/>
      <c r="ID380" s="43"/>
      <c r="IE380" s="43"/>
      <c r="IF380" s="44"/>
      <c r="IG380" s="41"/>
      <c r="IH380" s="45"/>
      <c r="II380" s="45"/>
      <c r="IJ380" s="45"/>
      <c r="IK380" s="45"/>
      <c r="IL380" s="41"/>
      <c r="IM380" s="46"/>
      <c r="IN380" s="46"/>
      <c r="IO380" s="46"/>
      <c r="IP380" s="19"/>
      <c r="IQ380" s="41"/>
      <c r="IR380" s="18"/>
      <c r="IS380" s="47"/>
      <c r="IT380" s="41"/>
    </row>
    <row r="381" spans="1:254" s="42" customFormat="1" ht="12.75">
      <c r="A381" s="20" t="s">
        <v>1081</v>
      </c>
      <c r="B381" s="20"/>
      <c r="C381" s="21"/>
      <c r="D381" s="22">
        <f>IF(MOD(SUM($M381+$T381+$AA381+$AH381+$AO381+$AV381),1)&gt;=0.6,INT(SUM($M381+$T381+$AA381+$AH381+$AO381+$AV381))+1+MOD(SUM($M381+$T381+$AA381+$AH381+$AO381+$AV381),1)-0.6,SUM($M381+$T381+$AA381+$AH381+$AO381+$AV381))</f>
        <v>190.1</v>
      </c>
      <c r="E381" s="23">
        <f>$N381+$U381+$AB381+$AI381+$AP381+$AW381</f>
        <v>28</v>
      </c>
      <c r="F381" s="24">
        <f>$O381+$V381+$AC381+$AJ381+$AQ381+$AX381</f>
        <v>703</v>
      </c>
      <c r="G381" s="23">
        <f>$P381+$W381+$AD381+$AK381+$AR381+$AY381</f>
        <v>29</v>
      </c>
      <c r="H381" s="23">
        <f>$Q381+X381+AE381+AL381+AS381+AZ381</f>
        <v>0</v>
      </c>
      <c r="I381" s="25" t="s">
        <v>1082</v>
      </c>
      <c r="J381" s="22">
        <f>IF(G381&lt;&gt;0,F381/G381,"")</f>
        <v>24.24137931034483</v>
      </c>
      <c r="K381" s="22">
        <f>IF(D381&lt;&gt;0,F381/D381,"")</f>
        <v>3.698053655970542</v>
      </c>
      <c r="L381" s="22">
        <f>IF(G381&lt;&gt;0,(INT(D381)*6+(10*(D381-INT(D381))))/G381,"")</f>
        <v>39.3448275862069</v>
      </c>
      <c r="M381" s="26">
        <v>64</v>
      </c>
      <c r="N381" s="26">
        <v>9</v>
      </c>
      <c r="O381" s="26">
        <v>248</v>
      </c>
      <c r="P381" s="26">
        <v>14</v>
      </c>
      <c r="Q381" s="26"/>
      <c r="R381" s="27" t="s">
        <v>1082</v>
      </c>
      <c r="S381" s="28">
        <f>IF(P381&lt;&gt;0,O381/P381,"")</f>
        <v>17.714285714285715</v>
      </c>
      <c r="T381" s="29">
        <v>65</v>
      </c>
      <c r="U381" s="29">
        <v>6</v>
      </c>
      <c r="V381" s="29">
        <v>252</v>
      </c>
      <c r="W381" s="29">
        <v>10</v>
      </c>
      <c r="X381" s="29"/>
      <c r="Y381" s="30" t="s">
        <v>1083</v>
      </c>
      <c r="Z381" s="31">
        <f>IF(W381&lt;&gt;0,V381/W381,"")</f>
        <v>25.2</v>
      </c>
      <c r="AA381" s="32">
        <v>51.1</v>
      </c>
      <c r="AB381" s="32">
        <v>13</v>
      </c>
      <c r="AC381" s="32">
        <v>146</v>
      </c>
      <c r="AD381" s="33">
        <v>4</v>
      </c>
      <c r="AE381" s="33"/>
      <c r="AF381" s="33" t="s">
        <v>1084</v>
      </c>
      <c r="AG381" s="28">
        <f>IF(AD381&lt;&gt;0,AC381/AD381,"")</f>
        <v>36.5</v>
      </c>
      <c r="AH381" s="34">
        <v>10</v>
      </c>
      <c r="AI381" s="34">
        <v>0</v>
      </c>
      <c r="AJ381" s="34">
        <v>57</v>
      </c>
      <c r="AK381" s="34">
        <v>1</v>
      </c>
      <c r="AL381" s="34"/>
      <c r="AM381" s="34" t="s">
        <v>1085</v>
      </c>
      <c r="AN381" s="35">
        <f>IF(AK381&lt;&gt;0,AJ381/AK381,"")</f>
        <v>57</v>
      </c>
      <c r="AO381" s="36"/>
      <c r="AP381" s="36"/>
      <c r="AQ381" s="36"/>
      <c r="AR381" s="36"/>
      <c r="AS381" s="36"/>
      <c r="AT381" s="36"/>
      <c r="AU381" s="37">
        <f>IF(AR381&lt;&gt;0,AQ381/AR381,"")</f>
      </c>
      <c r="AV381" s="38"/>
      <c r="AW381" s="38"/>
      <c r="AX381" s="39"/>
      <c r="AY381" s="40"/>
      <c r="AZ381" s="40"/>
      <c r="BA381" s="40"/>
      <c r="BB381" s="39">
        <f>IF(AY381&lt;&gt;0,AX381/AY381,"")</f>
      </c>
      <c r="BC381" s="41"/>
      <c r="BD381" s="41"/>
      <c r="BI381" s="41"/>
      <c r="BN381" s="41"/>
      <c r="BO381" s="43"/>
      <c r="BP381" s="43"/>
      <c r="BQ381" s="43"/>
      <c r="BR381" s="44"/>
      <c r="BS381" s="41"/>
      <c r="BT381" s="45"/>
      <c r="BU381" s="45"/>
      <c r="BV381" s="45"/>
      <c r="BW381" s="45"/>
      <c r="BX381" s="41"/>
      <c r="BY381" s="46"/>
      <c r="BZ381" s="46"/>
      <c r="CA381" s="46"/>
      <c r="CB381" s="19"/>
      <c r="CC381" s="41"/>
      <c r="CD381" s="18"/>
      <c r="CE381" s="47"/>
      <c r="CF381" s="41"/>
      <c r="CJ381" s="41"/>
      <c r="CK381" s="41"/>
      <c r="CL381" s="41"/>
      <c r="CQ381" s="41"/>
      <c r="CV381" s="41"/>
      <c r="CW381" s="43"/>
      <c r="CX381" s="43"/>
      <c r="CY381" s="43"/>
      <c r="CZ381" s="44"/>
      <c r="DA381" s="41"/>
      <c r="DB381" s="45"/>
      <c r="DC381" s="45"/>
      <c r="DD381" s="45"/>
      <c r="DE381" s="45"/>
      <c r="DF381" s="41"/>
      <c r="DG381" s="46"/>
      <c r="DH381" s="46"/>
      <c r="DI381" s="46"/>
      <c r="DJ381" s="19"/>
      <c r="DK381" s="41"/>
      <c r="DL381" s="18"/>
      <c r="DM381" s="47"/>
      <c r="DN381" s="41"/>
      <c r="DR381" s="41"/>
      <c r="DS381" s="41"/>
      <c r="DT381" s="41"/>
      <c r="DY381" s="41"/>
      <c r="ED381" s="41"/>
      <c r="EE381" s="43"/>
      <c r="EF381" s="43"/>
      <c r="EG381" s="43"/>
      <c r="EH381" s="44"/>
      <c r="EI381" s="41"/>
      <c r="EJ381" s="45"/>
      <c r="EK381" s="45"/>
      <c r="EL381" s="45"/>
      <c r="EM381" s="45"/>
      <c r="EN381" s="41"/>
      <c r="EO381" s="46"/>
      <c r="EP381" s="46"/>
      <c r="EQ381" s="46"/>
      <c r="ER381" s="19"/>
      <c r="ES381" s="41"/>
      <c r="ET381" s="18"/>
      <c r="EU381" s="47"/>
      <c r="EV381" s="41"/>
      <c r="EZ381" s="41"/>
      <c r="FA381" s="41"/>
      <c r="FB381" s="41"/>
      <c r="FG381" s="41"/>
      <c r="FL381" s="41"/>
      <c r="FM381" s="43"/>
      <c r="FN381" s="43"/>
      <c r="FO381" s="43"/>
      <c r="FP381" s="44"/>
      <c r="FQ381" s="41"/>
      <c r="FR381" s="45"/>
      <c r="FS381" s="45"/>
      <c r="FT381" s="45"/>
      <c r="FU381" s="45"/>
      <c r="FV381" s="41"/>
      <c r="FW381" s="46"/>
      <c r="FX381" s="46"/>
      <c r="FY381" s="46"/>
      <c r="FZ381" s="19"/>
      <c r="GA381" s="41"/>
      <c r="GB381" s="18"/>
      <c r="GC381" s="47"/>
      <c r="GD381" s="41"/>
      <c r="GH381" s="41"/>
      <c r="GI381" s="41"/>
      <c r="GJ381" s="41"/>
      <c r="GO381" s="41"/>
      <c r="GT381" s="41"/>
      <c r="GU381" s="43"/>
      <c r="GV381" s="43"/>
      <c r="GW381" s="43"/>
      <c r="GX381" s="44"/>
      <c r="GY381" s="41"/>
      <c r="GZ381" s="45"/>
      <c r="HA381" s="45"/>
      <c r="HB381" s="45"/>
      <c r="HC381" s="45"/>
      <c r="HD381" s="41"/>
      <c r="HE381" s="46"/>
      <c r="HF381" s="46"/>
      <c r="HG381" s="46"/>
      <c r="HH381" s="19"/>
      <c r="HI381" s="41"/>
      <c r="HJ381" s="18"/>
      <c r="HK381" s="47"/>
      <c r="HL381" s="41"/>
      <c r="HP381" s="41"/>
      <c r="HQ381" s="41"/>
      <c r="HR381" s="41"/>
      <c r="HW381" s="41"/>
      <c r="IB381" s="41"/>
      <c r="IC381" s="43"/>
      <c r="ID381" s="43"/>
      <c r="IE381" s="43"/>
      <c r="IF381" s="44"/>
      <c r="IG381" s="41"/>
      <c r="IH381" s="45"/>
      <c r="II381" s="45"/>
      <c r="IJ381" s="45"/>
      <c r="IK381" s="45"/>
      <c r="IL381" s="41"/>
      <c r="IM381" s="46"/>
      <c r="IN381" s="46"/>
      <c r="IO381" s="46"/>
      <c r="IP381" s="19"/>
      <c r="IQ381" s="41"/>
      <c r="IR381" s="18"/>
      <c r="IS381" s="47"/>
      <c r="IT381" s="41"/>
    </row>
    <row r="382" spans="1:254" s="42" customFormat="1" ht="12.75">
      <c r="A382" s="20" t="s">
        <v>1086</v>
      </c>
      <c r="B382" s="20"/>
      <c r="C382" s="21"/>
      <c r="D382" s="22">
        <f>IF(MOD(SUM($M382+$T382+$AA382+$AH382+$AO382+$AV382),1)&gt;=0.6,INT(SUM($M382+$T382+$AA382+$AH382+$AO382+$AV382))+1+MOD(SUM($M382+$T382+$AA382+$AH382+$AO382+$AV382),1)-0.6,SUM($M382+$T382+$AA382+$AH382+$AO382+$AV382))</f>
        <v>235.20000000000002</v>
      </c>
      <c r="E382" s="23">
        <f>$N382+$U382+$AB382+$AI382+$AP382+$AW382</f>
        <v>25</v>
      </c>
      <c r="F382" s="24">
        <f>$O382+$V382+$AC382+$AJ382+$AQ382+$AX382</f>
        <v>902</v>
      </c>
      <c r="G382" s="23">
        <f>$P382+$W382+$AD382+$AK382+$AR382+$AY382</f>
        <v>52</v>
      </c>
      <c r="H382" s="23">
        <f>$Q382+X382+AE382+AL382+AS382+AZ382</f>
        <v>1</v>
      </c>
      <c r="I382" s="25" t="s">
        <v>1087</v>
      </c>
      <c r="J382" s="22">
        <f>IF(G382&lt;&gt;0,F382/G382,"")</f>
        <v>17.346153846153847</v>
      </c>
      <c r="K382" s="22">
        <f>IF(D382&lt;&gt;0,F382/D382,"")</f>
        <v>3.835034013605442</v>
      </c>
      <c r="L382" s="22">
        <f>IF(G382&lt;&gt;0,(INT(D382)*6+(10*(D382-INT(D382))))/G382,"")</f>
        <v>27.153846153846157</v>
      </c>
      <c r="M382" s="26">
        <v>175.5</v>
      </c>
      <c r="N382" s="26">
        <v>14</v>
      </c>
      <c r="O382" s="26">
        <v>679</v>
      </c>
      <c r="P382" s="26">
        <v>40</v>
      </c>
      <c r="Q382" s="26">
        <v>1</v>
      </c>
      <c r="R382" s="27" t="s">
        <v>1087</v>
      </c>
      <c r="S382" s="28">
        <f>IF(P382&lt;&gt;0,O382/P382,"")</f>
        <v>16.975</v>
      </c>
      <c r="T382" s="29">
        <v>41</v>
      </c>
      <c r="U382" s="29">
        <v>3</v>
      </c>
      <c r="V382" s="29">
        <v>193</v>
      </c>
      <c r="W382" s="29">
        <v>7</v>
      </c>
      <c r="X382" s="29"/>
      <c r="Y382" s="30" t="s">
        <v>1088</v>
      </c>
      <c r="Z382" s="31">
        <f>IF(W382&lt;&gt;0,V382/W382,"")</f>
        <v>27.571428571428573</v>
      </c>
      <c r="AA382" s="32">
        <v>16</v>
      </c>
      <c r="AB382" s="26">
        <v>8</v>
      </c>
      <c r="AC382" s="26">
        <v>23</v>
      </c>
      <c r="AD382" s="26">
        <v>2</v>
      </c>
      <c r="AE382" s="26"/>
      <c r="AF382" s="27" t="s">
        <v>1089</v>
      </c>
      <c r="AG382" s="28">
        <f>IF(AD382&lt;&gt;0,AC382/AD382,"")</f>
        <v>11.5</v>
      </c>
      <c r="AH382" s="34">
        <v>2.3</v>
      </c>
      <c r="AI382" s="34">
        <v>0</v>
      </c>
      <c r="AJ382" s="34">
        <v>7</v>
      </c>
      <c r="AK382" s="34">
        <v>3</v>
      </c>
      <c r="AL382" s="34"/>
      <c r="AM382" s="34" t="s">
        <v>1090</v>
      </c>
      <c r="AN382" s="35">
        <f>IF(AK382&lt;&gt;0,AJ382/AK382,"")</f>
        <v>2.3333333333333335</v>
      </c>
      <c r="AO382" s="36"/>
      <c r="AP382" s="36"/>
      <c r="AQ382" s="36"/>
      <c r="AR382" s="36"/>
      <c r="AS382" s="36"/>
      <c r="AT382" s="36"/>
      <c r="AU382" s="37">
        <f>IF(AR382&lt;&gt;0,AQ382/AR382,"")</f>
      </c>
      <c r="AV382" s="38"/>
      <c r="AW382" s="38"/>
      <c r="AX382" s="39"/>
      <c r="AY382" s="40"/>
      <c r="AZ382" s="40"/>
      <c r="BA382" s="40"/>
      <c r="BB382" s="39">
        <f>IF(AY382&lt;&gt;0,AX382/AY382,"")</f>
      </c>
      <c r="BC382" s="41"/>
      <c r="BD382" s="41"/>
      <c r="BI382" s="41"/>
      <c r="BN382" s="41"/>
      <c r="BO382" s="43"/>
      <c r="BP382" s="43"/>
      <c r="BQ382" s="43"/>
      <c r="BR382" s="44"/>
      <c r="BS382" s="41"/>
      <c r="BT382" s="45"/>
      <c r="BU382" s="45"/>
      <c r="BV382" s="45"/>
      <c r="BW382" s="45"/>
      <c r="BX382" s="41"/>
      <c r="BY382" s="46"/>
      <c r="BZ382" s="46"/>
      <c r="CA382" s="46"/>
      <c r="CB382" s="19"/>
      <c r="CC382" s="41"/>
      <c r="CD382" s="18"/>
      <c r="CE382" s="47"/>
      <c r="CF382" s="41"/>
      <c r="CJ382" s="41"/>
      <c r="CK382" s="41"/>
      <c r="CL382" s="41"/>
      <c r="CQ382" s="41"/>
      <c r="CV382" s="41"/>
      <c r="CW382" s="43"/>
      <c r="CX382" s="43"/>
      <c r="CY382" s="43"/>
      <c r="CZ382" s="44"/>
      <c r="DA382" s="41"/>
      <c r="DB382" s="45"/>
      <c r="DC382" s="45"/>
      <c r="DD382" s="45"/>
      <c r="DE382" s="45"/>
      <c r="DF382" s="41"/>
      <c r="DG382" s="46"/>
      <c r="DH382" s="46"/>
      <c r="DI382" s="46"/>
      <c r="DJ382" s="19"/>
      <c r="DK382" s="41"/>
      <c r="DL382" s="18"/>
      <c r="DM382" s="47"/>
      <c r="DN382" s="41"/>
      <c r="DR382" s="41"/>
      <c r="DS382" s="41"/>
      <c r="DT382" s="41"/>
      <c r="DY382" s="41"/>
      <c r="ED382" s="41"/>
      <c r="EE382" s="43"/>
      <c r="EF382" s="43"/>
      <c r="EG382" s="43"/>
      <c r="EH382" s="44"/>
      <c r="EI382" s="41"/>
      <c r="EJ382" s="45"/>
      <c r="EK382" s="45"/>
      <c r="EL382" s="45"/>
      <c r="EM382" s="45"/>
      <c r="EN382" s="41"/>
      <c r="EO382" s="46"/>
      <c r="EP382" s="46"/>
      <c r="EQ382" s="46"/>
      <c r="ER382" s="19"/>
      <c r="ES382" s="41"/>
      <c r="ET382" s="18"/>
      <c r="EU382" s="47"/>
      <c r="EV382" s="41"/>
      <c r="EZ382" s="41"/>
      <c r="FA382" s="41"/>
      <c r="FB382" s="41"/>
      <c r="FG382" s="41"/>
      <c r="FL382" s="41"/>
      <c r="FM382" s="43"/>
      <c r="FN382" s="43"/>
      <c r="FO382" s="43"/>
      <c r="FP382" s="44"/>
      <c r="FQ382" s="41"/>
      <c r="FR382" s="45"/>
      <c r="FS382" s="45"/>
      <c r="FT382" s="45"/>
      <c r="FU382" s="45"/>
      <c r="FV382" s="41"/>
      <c r="FW382" s="46"/>
      <c r="FX382" s="46"/>
      <c r="FY382" s="46"/>
      <c r="FZ382" s="19"/>
      <c r="GA382" s="41"/>
      <c r="GB382" s="18"/>
      <c r="GC382" s="47"/>
      <c r="GD382" s="41"/>
      <c r="GH382" s="41"/>
      <c r="GI382" s="41"/>
      <c r="GJ382" s="41"/>
      <c r="GO382" s="41"/>
      <c r="GT382" s="41"/>
      <c r="GU382" s="43"/>
      <c r="GV382" s="43"/>
      <c r="GW382" s="43"/>
      <c r="GX382" s="44"/>
      <c r="GY382" s="41"/>
      <c r="GZ382" s="45"/>
      <c r="HA382" s="45"/>
      <c r="HB382" s="45"/>
      <c r="HC382" s="45"/>
      <c r="HD382" s="41"/>
      <c r="HE382" s="46"/>
      <c r="HF382" s="46"/>
      <c r="HG382" s="46"/>
      <c r="HH382" s="19"/>
      <c r="HI382" s="41"/>
      <c r="HJ382" s="18"/>
      <c r="HK382" s="47"/>
      <c r="HL382" s="41"/>
      <c r="HP382" s="41"/>
      <c r="HQ382" s="41"/>
      <c r="HR382" s="41"/>
      <c r="HW382" s="41"/>
      <c r="IB382" s="41"/>
      <c r="IC382" s="43"/>
      <c r="ID382" s="43"/>
      <c r="IE382" s="43"/>
      <c r="IF382" s="44"/>
      <c r="IG382" s="41"/>
      <c r="IH382" s="45"/>
      <c r="II382" s="45"/>
      <c r="IJ382" s="45"/>
      <c r="IK382" s="45"/>
      <c r="IL382" s="41"/>
      <c r="IM382" s="46"/>
      <c r="IN382" s="46"/>
      <c r="IO382" s="46"/>
      <c r="IP382" s="19"/>
      <c r="IQ382" s="41"/>
      <c r="IR382" s="18"/>
      <c r="IS382" s="47"/>
      <c r="IT382" s="41"/>
    </row>
    <row r="383" spans="1:254" s="42" customFormat="1" ht="12.75">
      <c r="A383" s="20" t="s">
        <v>1091</v>
      </c>
      <c r="B383" s="20"/>
      <c r="C383" s="21"/>
      <c r="D383" s="22">
        <f>IF(MOD(SUM($M383+$T383+$AA383+$AH383+$AO383+$AV383),1)&gt;=0.6,INT(SUM($M383+$T383+$AA383+$AH383+$AO383+$AV383))+1+MOD(SUM($M383+$T383+$AA383+$AH383+$AO383+$AV383),1)-0.6,SUM($M383+$T383+$AA383+$AH383+$AO383+$AV383))</f>
        <v>95.2</v>
      </c>
      <c r="E383" s="23">
        <f>$N383+$U383+$AB383+$AI383+$AP383+$AW383</f>
        <v>10</v>
      </c>
      <c r="F383" s="24">
        <f>$O383+$V383+$AC383+$AJ383+$AQ383+$AX383</f>
        <v>306</v>
      </c>
      <c r="G383" s="23">
        <f>$P383+$W383+$AD383+$AK383+$AR383+$AY383</f>
        <v>20</v>
      </c>
      <c r="H383" s="23">
        <f>$Q383+X383+AE383+AL383+AS383+AZ383</f>
        <v>0</v>
      </c>
      <c r="I383" s="25" t="s">
        <v>1056</v>
      </c>
      <c r="J383" s="22">
        <f>IF(G383&lt;&gt;0,F383/G383,"")</f>
        <v>15.3</v>
      </c>
      <c r="K383" s="22">
        <f>IF(D383&lt;&gt;0,F383/D383,"")</f>
        <v>3.214285714285714</v>
      </c>
      <c r="L383" s="22">
        <f>IF(G383&lt;&gt;0,(INT(D383)*6+(10*(D383-INT(D383))))/G383,"")</f>
        <v>28.6</v>
      </c>
      <c r="M383" s="26"/>
      <c r="N383" s="26"/>
      <c r="O383" s="26"/>
      <c r="P383" s="26"/>
      <c r="Q383" s="26"/>
      <c r="R383" s="26"/>
      <c r="S383" s="28">
        <f>IF(P383&lt;&gt;0,O383/P383,"")</f>
      </c>
      <c r="T383" s="29"/>
      <c r="U383" s="29"/>
      <c r="V383" s="29"/>
      <c r="W383" s="29"/>
      <c r="X383" s="29"/>
      <c r="Y383" s="30"/>
      <c r="Z383" s="31">
        <f>IF(W383&lt;&gt;0,V383/W383,"")</f>
      </c>
      <c r="AA383" s="32">
        <v>95.2</v>
      </c>
      <c r="AB383" s="32">
        <v>10</v>
      </c>
      <c r="AC383" s="32">
        <v>306</v>
      </c>
      <c r="AD383" s="33">
        <v>20</v>
      </c>
      <c r="AE383" s="33"/>
      <c r="AF383" s="33" t="s">
        <v>1056</v>
      </c>
      <c r="AG383" s="28">
        <f>IF(AD383&lt;&gt;0,AC383/AD383,"")</f>
        <v>15.3</v>
      </c>
      <c r="AH383" s="34"/>
      <c r="AI383" s="34"/>
      <c r="AJ383" s="34"/>
      <c r="AK383" s="34"/>
      <c r="AL383" s="34"/>
      <c r="AM383" s="34"/>
      <c r="AN383" s="35">
        <f>IF(AK383&lt;&gt;0,AJ383/AK383,"")</f>
      </c>
      <c r="AO383" s="36"/>
      <c r="AP383" s="36"/>
      <c r="AQ383" s="36"/>
      <c r="AR383" s="36"/>
      <c r="AS383" s="36"/>
      <c r="AT383" s="36"/>
      <c r="AU383" s="37">
        <f>IF(AR383&lt;&gt;0,AQ383/AR383,"")</f>
      </c>
      <c r="AV383" s="38"/>
      <c r="AW383" s="38"/>
      <c r="AX383" s="39"/>
      <c r="AY383" s="40"/>
      <c r="AZ383" s="40"/>
      <c r="BA383" s="40"/>
      <c r="BB383" s="39">
        <f>IF(AY383&lt;&gt;0,AX383/AY383,"")</f>
      </c>
      <c r="BC383" s="41"/>
      <c r="BD383" s="41"/>
      <c r="BI383" s="41"/>
      <c r="BN383" s="41"/>
      <c r="BO383" s="43"/>
      <c r="BP383" s="43"/>
      <c r="BQ383" s="43"/>
      <c r="BR383" s="44"/>
      <c r="BS383" s="41"/>
      <c r="BT383" s="45"/>
      <c r="BU383" s="45"/>
      <c r="BV383" s="45"/>
      <c r="BW383" s="45"/>
      <c r="BX383" s="41"/>
      <c r="BY383" s="46"/>
      <c r="BZ383" s="46"/>
      <c r="CA383" s="46"/>
      <c r="CB383" s="19"/>
      <c r="CC383" s="41"/>
      <c r="CD383" s="18"/>
      <c r="CE383" s="47"/>
      <c r="CF383" s="41"/>
      <c r="CJ383" s="41"/>
      <c r="CK383" s="41"/>
      <c r="CL383" s="41"/>
      <c r="CQ383" s="41"/>
      <c r="CV383" s="41"/>
      <c r="CW383" s="43"/>
      <c r="CX383" s="43"/>
      <c r="CY383" s="43"/>
      <c r="CZ383" s="44"/>
      <c r="DA383" s="41"/>
      <c r="DB383" s="45"/>
      <c r="DC383" s="45"/>
      <c r="DD383" s="45"/>
      <c r="DE383" s="45"/>
      <c r="DF383" s="41"/>
      <c r="DG383" s="46"/>
      <c r="DH383" s="46"/>
      <c r="DI383" s="46"/>
      <c r="DJ383" s="19"/>
      <c r="DK383" s="41"/>
      <c r="DL383" s="18"/>
      <c r="DM383" s="47"/>
      <c r="DN383" s="41"/>
      <c r="DR383" s="41"/>
      <c r="DS383" s="41"/>
      <c r="DT383" s="41"/>
      <c r="DY383" s="41"/>
      <c r="ED383" s="41"/>
      <c r="EE383" s="43"/>
      <c r="EF383" s="43"/>
      <c r="EG383" s="43"/>
      <c r="EH383" s="44"/>
      <c r="EI383" s="41"/>
      <c r="EJ383" s="45"/>
      <c r="EK383" s="45"/>
      <c r="EL383" s="45"/>
      <c r="EM383" s="45"/>
      <c r="EN383" s="41"/>
      <c r="EO383" s="46"/>
      <c r="EP383" s="46"/>
      <c r="EQ383" s="46"/>
      <c r="ER383" s="19"/>
      <c r="ES383" s="41"/>
      <c r="ET383" s="18"/>
      <c r="EU383" s="47"/>
      <c r="EV383" s="41"/>
      <c r="EZ383" s="41"/>
      <c r="FA383" s="41"/>
      <c r="FB383" s="41"/>
      <c r="FG383" s="41"/>
      <c r="FL383" s="41"/>
      <c r="FM383" s="43"/>
      <c r="FN383" s="43"/>
      <c r="FO383" s="43"/>
      <c r="FP383" s="44"/>
      <c r="FQ383" s="41"/>
      <c r="FR383" s="45"/>
      <c r="FS383" s="45"/>
      <c r="FT383" s="45"/>
      <c r="FU383" s="45"/>
      <c r="FV383" s="41"/>
      <c r="FW383" s="46"/>
      <c r="FX383" s="46"/>
      <c r="FY383" s="46"/>
      <c r="FZ383" s="19"/>
      <c r="GA383" s="41"/>
      <c r="GB383" s="18"/>
      <c r="GC383" s="47"/>
      <c r="GD383" s="41"/>
      <c r="GH383" s="41"/>
      <c r="GI383" s="41"/>
      <c r="GJ383" s="41"/>
      <c r="GO383" s="41"/>
      <c r="GT383" s="41"/>
      <c r="GU383" s="43"/>
      <c r="GV383" s="43"/>
      <c r="GW383" s="43"/>
      <c r="GX383" s="44"/>
      <c r="GY383" s="41"/>
      <c r="GZ383" s="45"/>
      <c r="HA383" s="45"/>
      <c r="HB383" s="45"/>
      <c r="HC383" s="45"/>
      <c r="HD383" s="41"/>
      <c r="HE383" s="46"/>
      <c r="HF383" s="46"/>
      <c r="HG383" s="46"/>
      <c r="HH383" s="19"/>
      <c r="HI383" s="41"/>
      <c r="HJ383" s="18"/>
      <c r="HK383" s="47"/>
      <c r="HL383" s="41"/>
      <c r="HP383" s="41"/>
      <c r="HQ383" s="41"/>
      <c r="HR383" s="41"/>
      <c r="HW383" s="41"/>
      <c r="IB383" s="41"/>
      <c r="IC383" s="43"/>
      <c r="ID383" s="43"/>
      <c r="IE383" s="43"/>
      <c r="IF383" s="44"/>
      <c r="IG383" s="41"/>
      <c r="IH383" s="45"/>
      <c r="II383" s="45"/>
      <c r="IJ383" s="45"/>
      <c r="IK383" s="45"/>
      <c r="IL383" s="41"/>
      <c r="IM383" s="46"/>
      <c r="IN383" s="46"/>
      <c r="IO383" s="46"/>
      <c r="IP383" s="19"/>
      <c r="IQ383" s="41"/>
      <c r="IR383" s="18"/>
      <c r="IS383" s="47"/>
      <c r="IT383" s="41"/>
    </row>
    <row r="384" spans="1:254" s="42" customFormat="1" ht="12.75">
      <c r="A384" s="20" t="s">
        <v>1092</v>
      </c>
      <c r="B384" s="20"/>
      <c r="C384" s="63"/>
      <c r="D384" s="22">
        <f>IF(MOD(SUM($M384+$T384+$AA384+$AH384+$AO384+$AV384),1)&gt;=0.6,INT(SUM($M384+$T384+$AA384+$AH384+$AO384+$AV384))+1+MOD(SUM($M384+$T384+$AA384+$AH384+$AO384+$AV384),1)-0.6,SUM($M384+$T384+$AA384+$AH384+$AO384+$AV384))</f>
        <v>13</v>
      </c>
      <c r="E384" s="23">
        <f>$N384+$U384+$AB384+$AI384+$AP384+$AW384</f>
        <v>0</v>
      </c>
      <c r="F384" s="24">
        <f>$O384+$V384+$AC384+$AJ384+$AQ384+$AX384</f>
        <v>119</v>
      </c>
      <c r="G384" s="23">
        <f>$P384+$W384+$AD384+$AK384+$AR384+$AY384</f>
        <v>2</v>
      </c>
      <c r="H384" s="23">
        <f>$Q384+X384+AE384+AL384+AS384+AZ384</f>
        <v>0</v>
      </c>
      <c r="I384" s="25" t="s">
        <v>1093</v>
      </c>
      <c r="J384" s="22">
        <f>IF(G384&lt;&gt;0,F384/G384,"")</f>
        <v>59.5</v>
      </c>
      <c r="K384" s="22">
        <f>IF(D384&lt;&gt;0,F384/D384,"")</f>
        <v>9.153846153846153</v>
      </c>
      <c r="L384" s="22">
        <f>IF(G384&lt;&gt;0,(INT(D384)*6+(10*(D384-INT(D384))))/G384,"")</f>
        <v>39</v>
      </c>
      <c r="M384" s="26"/>
      <c r="N384" s="26"/>
      <c r="O384" s="26"/>
      <c r="P384" s="26"/>
      <c r="Q384" s="26"/>
      <c r="R384" s="26"/>
      <c r="S384" s="28">
        <f>IF(P384&lt;&gt;0,O384/P384,"")</f>
      </c>
      <c r="T384" s="29"/>
      <c r="U384" s="29"/>
      <c r="V384" s="29"/>
      <c r="W384" s="29"/>
      <c r="X384" s="29"/>
      <c r="Y384" s="29"/>
      <c r="Z384" s="31">
        <f>IF(W384&lt;&gt;0,V384/W384,"")</f>
      </c>
      <c r="AA384" s="26"/>
      <c r="AB384" s="26"/>
      <c r="AC384" s="26"/>
      <c r="AD384" s="26"/>
      <c r="AE384" s="26"/>
      <c r="AF384" s="26"/>
      <c r="AG384" s="28">
        <f>IF(AD384&lt;&gt;0,AC384/AD384,"")</f>
      </c>
      <c r="AH384" s="64">
        <v>2</v>
      </c>
      <c r="AI384" s="64">
        <v>0</v>
      </c>
      <c r="AJ384" s="64">
        <v>13</v>
      </c>
      <c r="AK384" s="64">
        <v>0</v>
      </c>
      <c r="AL384" s="64"/>
      <c r="AM384" s="66" t="s">
        <v>1093</v>
      </c>
      <c r="AN384" s="35">
        <f>IF(AK384&lt;&gt;0,AJ384/AK384,"")</f>
      </c>
      <c r="AO384" s="36">
        <v>11</v>
      </c>
      <c r="AP384" s="36">
        <v>0</v>
      </c>
      <c r="AQ384" s="36">
        <v>106</v>
      </c>
      <c r="AR384" s="36">
        <v>2</v>
      </c>
      <c r="AS384" s="36"/>
      <c r="AT384" s="48" t="s">
        <v>127</v>
      </c>
      <c r="AU384" s="37">
        <f>IF(AR384&lt;&gt;0,AQ384/AR384,"")</f>
        <v>53</v>
      </c>
      <c r="AV384" s="38"/>
      <c r="AW384" s="38"/>
      <c r="AX384" s="39"/>
      <c r="AY384" s="40"/>
      <c r="AZ384" s="40"/>
      <c r="BA384" s="40"/>
      <c r="BB384" s="39">
        <f>IF(AY384&lt;&gt;0,AX384/AY384,"")</f>
      </c>
      <c r="BC384" s="41"/>
      <c r="BD384" s="41"/>
      <c r="BI384" s="41"/>
      <c r="BN384" s="41"/>
      <c r="BO384" s="43"/>
      <c r="BP384" s="43"/>
      <c r="BQ384" s="43"/>
      <c r="BR384" s="44"/>
      <c r="BS384" s="41"/>
      <c r="BT384" s="45"/>
      <c r="BU384" s="45"/>
      <c r="BV384" s="45"/>
      <c r="BW384" s="45"/>
      <c r="BX384" s="41"/>
      <c r="BY384" s="46"/>
      <c r="BZ384" s="46"/>
      <c r="CA384" s="46"/>
      <c r="CB384" s="19"/>
      <c r="CC384" s="41"/>
      <c r="CD384" s="18"/>
      <c r="CE384" s="47"/>
      <c r="CF384" s="41"/>
      <c r="CJ384" s="41"/>
      <c r="CK384" s="41"/>
      <c r="CL384" s="41"/>
      <c r="CQ384" s="41"/>
      <c r="CV384" s="41"/>
      <c r="CW384" s="43"/>
      <c r="CX384" s="43"/>
      <c r="CY384" s="43"/>
      <c r="CZ384" s="44"/>
      <c r="DA384" s="41"/>
      <c r="DB384" s="45"/>
      <c r="DC384" s="45"/>
      <c r="DD384" s="45"/>
      <c r="DE384" s="45"/>
      <c r="DF384" s="41"/>
      <c r="DG384" s="46"/>
      <c r="DH384" s="46"/>
      <c r="DI384" s="46"/>
      <c r="DJ384" s="19"/>
      <c r="DK384" s="41"/>
      <c r="DL384" s="18"/>
      <c r="DM384" s="47"/>
      <c r="DN384" s="41"/>
      <c r="DR384" s="41"/>
      <c r="DS384" s="41"/>
      <c r="DT384" s="41"/>
      <c r="DY384" s="41"/>
      <c r="ED384" s="41"/>
      <c r="EE384" s="43"/>
      <c r="EF384" s="43"/>
      <c r="EG384" s="43"/>
      <c r="EH384" s="44"/>
      <c r="EI384" s="41"/>
      <c r="EJ384" s="45"/>
      <c r="EK384" s="45"/>
      <c r="EL384" s="45"/>
      <c r="EM384" s="45"/>
      <c r="EN384" s="41"/>
      <c r="EO384" s="46"/>
      <c r="EP384" s="46"/>
      <c r="EQ384" s="46"/>
      <c r="ER384" s="19"/>
      <c r="ES384" s="41"/>
      <c r="ET384" s="18"/>
      <c r="EU384" s="47"/>
      <c r="EV384" s="41"/>
      <c r="EZ384" s="41"/>
      <c r="FA384" s="41"/>
      <c r="FB384" s="41"/>
      <c r="FG384" s="41"/>
      <c r="FL384" s="41"/>
      <c r="FM384" s="43"/>
      <c r="FN384" s="43"/>
      <c r="FO384" s="43"/>
      <c r="FP384" s="44"/>
      <c r="FQ384" s="41"/>
      <c r="FR384" s="45"/>
      <c r="FS384" s="45"/>
      <c r="FT384" s="45"/>
      <c r="FU384" s="45"/>
      <c r="FV384" s="41"/>
      <c r="FW384" s="46"/>
      <c r="FX384" s="46"/>
      <c r="FY384" s="46"/>
      <c r="FZ384" s="19"/>
      <c r="GA384" s="41"/>
      <c r="GB384" s="18"/>
      <c r="GC384" s="47"/>
      <c r="GD384" s="41"/>
      <c r="GH384" s="41"/>
      <c r="GI384" s="41"/>
      <c r="GJ384" s="41"/>
      <c r="GO384" s="41"/>
      <c r="GT384" s="41"/>
      <c r="GU384" s="43"/>
      <c r="GV384" s="43"/>
      <c r="GW384" s="43"/>
      <c r="GX384" s="44"/>
      <c r="GY384" s="41"/>
      <c r="GZ384" s="45"/>
      <c r="HA384" s="45"/>
      <c r="HB384" s="45"/>
      <c r="HC384" s="45"/>
      <c r="HD384" s="41"/>
      <c r="HE384" s="46"/>
      <c r="HF384" s="46"/>
      <c r="HG384" s="46"/>
      <c r="HH384" s="19"/>
      <c r="HI384" s="41"/>
      <c r="HJ384" s="18"/>
      <c r="HK384" s="47"/>
      <c r="HL384" s="41"/>
      <c r="HP384" s="41"/>
      <c r="HQ384" s="41"/>
      <c r="HR384" s="41"/>
      <c r="HW384" s="41"/>
      <c r="IB384" s="41"/>
      <c r="IC384" s="43"/>
      <c r="ID384" s="43"/>
      <c r="IE384" s="43"/>
      <c r="IF384" s="44"/>
      <c r="IG384" s="41"/>
      <c r="IH384" s="45"/>
      <c r="II384" s="45"/>
      <c r="IJ384" s="45"/>
      <c r="IK384" s="45"/>
      <c r="IL384" s="41"/>
      <c r="IM384" s="46"/>
      <c r="IN384" s="46"/>
      <c r="IO384" s="46"/>
      <c r="IP384" s="19"/>
      <c r="IQ384" s="41"/>
      <c r="IR384" s="18"/>
      <c r="IS384" s="47"/>
      <c r="IT384" s="41"/>
    </row>
    <row r="385" spans="1:254" s="42" customFormat="1" ht="12.75">
      <c r="A385" s="20" t="s">
        <v>1094</v>
      </c>
      <c r="B385" s="20"/>
      <c r="C385" s="21"/>
      <c r="D385" s="22">
        <f>IF(MOD(SUM($M385+$T385+$AA385+$AH385+$AO385+$AV385),1)&gt;=0.6,INT(SUM($M385+$T385+$AA385+$AH385+$AO385+$AV385))+1+MOD(SUM($M385+$T385+$AA385+$AH385+$AO385+$AV385),1)-0.6,SUM($M385+$T385+$AA385+$AH385+$AO385+$AV385))</f>
        <v>7</v>
      </c>
      <c r="E385" s="23">
        <f>$N385+$U385+$AB385+$AI385+$AP385+$AW385</f>
        <v>1</v>
      </c>
      <c r="F385" s="24">
        <f>$O385+$V385+$AC385+$AJ385+$AQ385+$AX385</f>
        <v>24</v>
      </c>
      <c r="G385" s="23">
        <f>$P385+$W385+$AD385+$AK385+$AR385+$AY385</f>
        <v>1</v>
      </c>
      <c r="H385" s="23">
        <f>$Q385+X385+AE385+AL385+AS385+AZ385</f>
        <v>0</v>
      </c>
      <c r="I385" s="25" t="s">
        <v>1095</v>
      </c>
      <c r="J385" s="22">
        <f>IF(G385&lt;&gt;0,F385/G385,"")</f>
        <v>24</v>
      </c>
      <c r="K385" s="22">
        <f>IF(D385&lt;&gt;0,F385/D385,"")</f>
        <v>3.4285714285714284</v>
      </c>
      <c r="L385" s="22">
        <f>IF(G385&lt;&gt;0,(INT(D385)*6+(10*(D385-INT(D385))))/G385,"")</f>
        <v>42</v>
      </c>
      <c r="M385" s="26"/>
      <c r="N385" s="26"/>
      <c r="O385" s="26"/>
      <c r="P385" s="26"/>
      <c r="Q385" s="26"/>
      <c r="R385" s="26"/>
      <c r="S385" s="28">
        <f>IF(P385&lt;&gt;0,O385/P385,"")</f>
      </c>
      <c r="T385" s="29"/>
      <c r="U385" s="29"/>
      <c r="V385" s="29"/>
      <c r="W385" s="29"/>
      <c r="X385" s="29"/>
      <c r="Y385" s="30"/>
      <c r="Z385" s="31">
        <f>IF(W385&lt;&gt;0,V385/W385,"")</f>
      </c>
      <c r="AA385" s="32">
        <v>7</v>
      </c>
      <c r="AB385" s="32">
        <v>1</v>
      </c>
      <c r="AC385" s="32">
        <v>24</v>
      </c>
      <c r="AD385" s="33">
        <v>1</v>
      </c>
      <c r="AE385" s="33"/>
      <c r="AF385" s="33" t="s">
        <v>1095</v>
      </c>
      <c r="AG385" s="28">
        <f>IF(AD385&lt;&gt;0,AC385/AD385,"")</f>
        <v>24</v>
      </c>
      <c r="AH385" s="34"/>
      <c r="AI385" s="34"/>
      <c r="AJ385" s="34"/>
      <c r="AK385" s="34"/>
      <c r="AL385" s="34"/>
      <c r="AM385" s="34"/>
      <c r="AN385" s="35">
        <f>IF(AK385&lt;&gt;0,AJ385/AK385,"")</f>
      </c>
      <c r="AO385" s="36"/>
      <c r="AP385" s="36"/>
      <c r="AQ385" s="36"/>
      <c r="AR385" s="36"/>
      <c r="AS385" s="36"/>
      <c r="AT385" s="36"/>
      <c r="AU385" s="37">
        <f>IF(AR385&lt;&gt;0,AQ385/AR385,"")</f>
      </c>
      <c r="AV385" s="38"/>
      <c r="AW385" s="38"/>
      <c r="AX385" s="39"/>
      <c r="AY385" s="40"/>
      <c r="AZ385" s="40"/>
      <c r="BA385" s="40"/>
      <c r="BB385" s="39">
        <f>IF(AY385&lt;&gt;0,AX385/AY385,"")</f>
      </c>
      <c r="BC385" s="41"/>
      <c r="BD385" s="41"/>
      <c r="BI385" s="41"/>
      <c r="BN385" s="41"/>
      <c r="BO385" s="43"/>
      <c r="BP385" s="43"/>
      <c r="BQ385" s="43"/>
      <c r="BR385" s="44"/>
      <c r="BS385" s="41"/>
      <c r="BT385" s="45"/>
      <c r="BU385" s="45"/>
      <c r="BV385" s="45"/>
      <c r="BW385" s="45"/>
      <c r="BX385" s="41"/>
      <c r="BY385" s="46"/>
      <c r="BZ385" s="46"/>
      <c r="CA385" s="46"/>
      <c r="CB385" s="19"/>
      <c r="CC385" s="41"/>
      <c r="CD385" s="18"/>
      <c r="CE385" s="47"/>
      <c r="CF385" s="41"/>
      <c r="CJ385" s="41"/>
      <c r="CK385" s="41"/>
      <c r="CL385" s="41"/>
      <c r="CQ385" s="41"/>
      <c r="CV385" s="41"/>
      <c r="CW385" s="43"/>
      <c r="CX385" s="43"/>
      <c r="CY385" s="43"/>
      <c r="CZ385" s="44"/>
      <c r="DA385" s="41"/>
      <c r="DB385" s="45"/>
      <c r="DC385" s="45"/>
      <c r="DD385" s="45"/>
      <c r="DE385" s="45"/>
      <c r="DF385" s="41"/>
      <c r="DG385" s="46"/>
      <c r="DH385" s="46"/>
      <c r="DI385" s="46"/>
      <c r="DJ385" s="19"/>
      <c r="DK385" s="41"/>
      <c r="DL385" s="18"/>
      <c r="DM385" s="47"/>
      <c r="DN385" s="41"/>
      <c r="DR385" s="41"/>
      <c r="DS385" s="41"/>
      <c r="DT385" s="41"/>
      <c r="DY385" s="41"/>
      <c r="ED385" s="41"/>
      <c r="EE385" s="43"/>
      <c r="EF385" s="43"/>
      <c r="EG385" s="43"/>
      <c r="EH385" s="44"/>
      <c r="EI385" s="41"/>
      <c r="EJ385" s="45"/>
      <c r="EK385" s="45"/>
      <c r="EL385" s="45"/>
      <c r="EM385" s="45"/>
      <c r="EN385" s="41"/>
      <c r="EO385" s="46"/>
      <c r="EP385" s="46"/>
      <c r="EQ385" s="46"/>
      <c r="ER385" s="19"/>
      <c r="ES385" s="41"/>
      <c r="ET385" s="18"/>
      <c r="EU385" s="47"/>
      <c r="EV385" s="41"/>
      <c r="EZ385" s="41"/>
      <c r="FA385" s="41"/>
      <c r="FB385" s="41"/>
      <c r="FG385" s="41"/>
      <c r="FL385" s="41"/>
      <c r="FM385" s="43"/>
      <c r="FN385" s="43"/>
      <c r="FO385" s="43"/>
      <c r="FP385" s="44"/>
      <c r="FQ385" s="41"/>
      <c r="FR385" s="45"/>
      <c r="FS385" s="45"/>
      <c r="FT385" s="45"/>
      <c r="FU385" s="45"/>
      <c r="FV385" s="41"/>
      <c r="FW385" s="46"/>
      <c r="FX385" s="46"/>
      <c r="FY385" s="46"/>
      <c r="FZ385" s="19"/>
      <c r="GA385" s="41"/>
      <c r="GB385" s="18"/>
      <c r="GC385" s="47"/>
      <c r="GD385" s="41"/>
      <c r="GH385" s="41"/>
      <c r="GI385" s="41"/>
      <c r="GJ385" s="41"/>
      <c r="GO385" s="41"/>
      <c r="GT385" s="41"/>
      <c r="GU385" s="43"/>
      <c r="GV385" s="43"/>
      <c r="GW385" s="43"/>
      <c r="GX385" s="44"/>
      <c r="GY385" s="41"/>
      <c r="GZ385" s="45"/>
      <c r="HA385" s="45"/>
      <c r="HB385" s="45"/>
      <c r="HC385" s="45"/>
      <c r="HD385" s="41"/>
      <c r="HE385" s="46"/>
      <c r="HF385" s="46"/>
      <c r="HG385" s="46"/>
      <c r="HH385" s="19"/>
      <c r="HI385" s="41"/>
      <c r="HJ385" s="18"/>
      <c r="HK385" s="47"/>
      <c r="HL385" s="41"/>
      <c r="HP385" s="41"/>
      <c r="HQ385" s="41"/>
      <c r="HR385" s="41"/>
      <c r="HW385" s="41"/>
      <c r="IB385" s="41"/>
      <c r="IC385" s="43"/>
      <c r="ID385" s="43"/>
      <c r="IE385" s="43"/>
      <c r="IF385" s="44"/>
      <c r="IG385" s="41"/>
      <c r="IH385" s="45"/>
      <c r="II385" s="45"/>
      <c r="IJ385" s="45"/>
      <c r="IK385" s="45"/>
      <c r="IL385" s="41"/>
      <c r="IM385" s="46"/>
      <c r="IN385" s="46"/>
      <c r="IO385" s="46"/>
      <c r="IP385" s="19"/>
      <c r="IQ385" s="41"/>
      <c r="IR385" s="18"/>
      <c r="IS385" s="47"/>
      <c r="IT385" s="41"/>
    </row>
    <row r="386" spans="1:254" s="42" customFormat="1" ht="12.75">
      <c r="A386" s="20" t="s">
        <v>1096</v>
      </c>
      <c r="B386" s="20"/>
      <c r="C386" s="21"/>
      <c r="D386" s="22">
        <f>IF(MOD(SUM($M386+$T386+$AA386+$AH386+$AO386+$AV386),1)&gt;=0.6,INT(SUM($M386+$T386+$AA386+$AH386+$AO386+$AV386))+1+MOD(SUM($M386+$T386+$AA386+$AH386+$AO386+$AV386),1)-0.6,SUM($M386+$T386+$AA386+$AH386+$AO386+$AV386))</f>
        <v>2</v>
      </c>
      <c r="E386" s="23">
        <f>$N386+$U386+$AB386+$AI386+$AP386+$AW386</f>
        <v>0</v>
      </c>
      <c r="F386" s="24">
        <f>$O386+$V386+$AC386+$AJ386+$AQ386+$AX386</f>
        <v>9</v>
      </c>
      <c r="G386" s="23">
        <f>$P386+$W386+$AD386+$AK386+$AR386+$AY386</f>
        <v>0</v>
      </c>
      <c r="H386" s="23">
        <f>$Q386+X386+AE386+AL386+AS386+AZ386</f>
        <v>0</v>
      </c>
      <c r="I386" s="25" t="s">
        <v>1097</v>
      </c>
      <c r="J386" s="22">
        <f>IF(G386&lt;&gt;0,F386/G386,"")</f>
      </c>
      <c r="K386" s="22">
        <f>IF(D386&lt;&gt;0,F386/D386,"")</f>
        <v>4.5</v>
      </c>
      <c r="L386" s="22">
        <f>IF(G386&lt;&gt;0,(INT(D386)*6+(10*(D386-INT(D386))))/G386,"")</f>
      </c>
      <c r="M386" s="26">
        <v>2</v>
      </c>
      <c r="N386" s="26">
        <v>0</v>
      </c>
      <c r="O386" s="26">
        <v>9</v>
      </c>
      <c r="P386" s="26">
        <v>0</v>
      </c>
      <c r="Q386" s="26"/>
      <c r="R386" s="27" t="s">
        <v>1097</v>
      </c>
      <c r="S386" s="28">
        <f>IF(P386&lt;&gt;0,O386/P386,"")</f>
      </c>
      <c r="T386" s="29"/>
      <c r="U386" s="29"/>
      <c r="V386" s="29"/>
      <c r="W386" s="29"/>
      <c r="X386" s="29"/>
      <c r="Y386" s="30"/>
      <c r="Z386" s="31">
        <f>IF(W386&lt;&gt;0,V386/W386,"")</f>
      </c>
      <c r="AA386" s="32"/>
      <c r="AB386" s="32"/>
      <c r="AC386" s="32"/>
      <c r="AD386" s="33"/>
      <c r="AE386" s="33"/>
      <c r="AF386" s="33"/>
      <c r="AG386" s="28">
        <f>IF(AD386&lt;&gt;0,AC386/AD386,"")</f>
      </c>
      <c r="AH386" s="34"/>
      <c r="AI386" s="34"/>
      <c r="AJ386" s="34"/>
      <c r="AK386" s="34"/>
      <c r="AL386" s="34"/>
      <c r="AM386" s="34"/>
      <c r="AN386" s="35">
        <f>IF(AK386&lt;&gt;0,AJ386/AK386,"")</f>
      </c>
      <c r="AO386" s="36"/>
      <c r="AP386" s="36"/>
      <c r="AQ386" s="36"/>
      <c r="AR386" s="36"/>
      <c r="AS386" s="36"/>
      <c r="AT386" s="36"/>
      <c r="AU386" s="37">
        <f>IF(AR386&lt;&gt;0,AQ386/AR386,"")</f>
      </c>
      <c r="AV386" s="38"/>
      <c r="AW386" s="38"/>
      <c r="AX386" s="39"/>
      <c r="AY386" s="40"/>
      <c r="AZ386" s="40"/>
      <c r="BA386" s="40"/>
      <c r="BB386" s="39">
        <f>IF(AY386&lt;&gt;0,AX386/AY386,"")</f>
      </c>
      <c r="BC386" s="41"/>
      <c r="BD386" s="41"/>
      <c r="BI386" s="41"/>
      <c r="BN386" s="41"/>
      <c r="BO386" s="43"/>
      <c r="BP386" s="43"/>
      <c r="BQ386" s="43"/>
      <c r="BR386" s="44"/>
      <c r="BS386" s="41"/>
      <c r="BT386" s="45"/>
      <c r="BU386" s="45"/>
      <c r="BV386" s="45"/>
      <c r="BW386" s="45"/>
      <c r="BX386" s="41"/>
      <c r="BY386" s="46"/>
      <c r="BZ386" s="46"/>
      <c r="CA386" s="46"/>
      <c r="CB386" s="19"/>
      <c r="CC386" s="41"/>
      <c r="CD386" s="18"/>
      <c r="CE386" s="47"/>
      <c r="CF386" s="41"/>
      <c r="CJ386" s="41"/>
      <c r="CK386" s="41"/>
      <c r="CL386" s="41"/>
      <c r="CQ386" s="41"/>
      <c r="CV386" s="41"/>
      <c r="CW386" s="43"/>
      <c r="CX386" s="43"/>
      <c r="CY386" s="43"/>
      <c r="CZ386" s="44"/>
      <c r="DA386" s="41"/>
      <c r="DB386" s="45"/>
      <c r="DC386" s="45"/>
      <c r="DD386" s="45"/>
      <c r="DE386" s="45"/>
      <c r="DF386" s="41"/>
      <c r="DG386" s="46"/>
      <c r="DH386" s="46"/>
      <c r="DI386" s="46"/>
      <c r="DJ386" s="19"/>
      <c r="DK386" s="41"/>
      <c r="DL386" s="18"/>
      <c r="DM386" s="47"/>
      <c r="DN386" s="41"/>
      <c r="DR386" s="41"/>
      <c r="DS386" s="41"/>
      <c r="DT386" s="41"/>
      <c r="DY386" s="41"/>
      <c r="ED386" s="41"/>
      <c r="EE386" s="43"/>
      <c r="EF386" s="43"/>
      <c r="EG386" s="43"/>
      <c r="EH386" s="44"/>
      <c r="EI386" s="41"/>
      <c r="EJ386" s="45"/>
      <c r="EK386" s="45"/>
      <c r="EL386" s="45"/>
      <c r="EM386" s="45"/>
      <c r="EN386" s="41"/>
      <c r="EO386" s="46"/>
      <c r="EP386" s="46"/>
      <c r="EQ386" s="46"/>
      <c r="ER386" s="19"/>
      <c r="ES386" s="41"/>
      <c r="ET386" s="18"/>
      <c r="EU386" s="47"/>
      <c r="EV386" s="41"/>
      <c r="EZ386" s="41"/>
      <c r="FA386" s="41"/>
      <c r="FB386" s="41"/>
      <c r="FG386" s="41"/>
      <c r="FL386" s="41"/>
      <c r="FM386" s="43"/>
      <c r="FN386" s="43"/>
      <c r="FO386" s="43"/>
      <c r="FP386" s="44"/>
      <c r="FQ386" s="41"/>
      <c r="FR386" s="45"/>
      <c r="FS386" s="45"/>
      <c r="FT386" s="45"/>
      <c r="FU386" s="45"/>
      <c r="FV386" s="41"/>
      <c r="FW386" s="46"/>
      <c r="FX386" s="46"/>
      <c r="FY386" s="46"/>
      <c r="FZ386" s="19"/>
      <c r="GA386" s="41"/>
      <c r="GB386" s="18"/>
      <c r="GC386" s="47"/>
      <c r="GD386" s="41"/>
      <c r="GH386" s="41"/>
      <c r="GI386" s="41"/>
      <c r="GJ386" s="41"/>
      <c r="GO386" s="41"/>
      <c r="GT386" s="41"/>
      <c r="GU386" s="43"/>
      <c r="GV386" s="43"/>
      <c r="GW386" s="43"/>
      <c r="GX386" s="44"/>
      <c r="GY386" s="41"/>
      <c r="GZ386" s="45"/>
      <c r="HA386" s="45"/>
      <c r="HB386" s="45"/>
      <c r="HC386" s="45"/>
      <c r="HD386" s="41"/>
      <c r="HE386" s="46"/>
      <c r="HF386" s="46"/>
      <c r="HG386" s="46"/>
      <c r="HH386" s="19"/>
      <c r="HI386" s="41"/>
      <c r="HJ386" s="18"/>
      <c r="HK386" s="47"/>
      <c r="HL386" s="41"/>
      <c r="HP386" s="41"/>
      <c r="HQ386" s="41"/>
      <c r="HR386" s="41"/>
      <c r="HW386" s="41"/>
      <c r="IB386" s="41"/>
      <c r="IC386" s="43"/>
      <c r="ID386" s="43"/>
      <c r="IE386" s="43"/>
      <c r="IF386" s="44"/>
      <c r="IG386" s="41"/>
      <c r="IH386" s="45"/>
      <c r="II386" s="45"/>
      <c r="IJ386" s="45"/>
      <c r="IK386" s="45"/>
      <c r="IL386" s="41"/>
      <c r="IM386" s="46"/>
      <c r="IN386" s="46"/>
      <c r="IO386" s="46"/>
      <c r="IP386" s="19"/>
      <c r="IQ386" s="41"/>
      <c r="IR386" s="18"/>
      <c r="IS386" s="47"/>
      <c r="IT386" s="41"/>
    </row>
    <row r="387" spans="1:254" s="42" customFormat="1" ht="12.75">
      <c r="A387" s="20" t="s">
        <v>1098</v>
      </c>
      <c r="B387" s="20"/>
      <c r="C387" s="21"/>
      <c r="D387" s="22">
        <f>IF(MOD(SUM($M387+$T387+$AA387+$AH387+$AO387+$AV387),1)&gt;=0.6,INT(SUM($M387+$T387+$AA387+$AH387+$AO387+$AV387))+1+MOD(SUM($M387+$T387+$AA387+$AH387+$AO387+$AV387),1)-0.6,SUM($M387+$T387+$AA387+$AH387+$AO387+$AV387))</f>
        <v>4</v>
      </c>
      <c r="E387" s="23">
        <f>$N387+$U387+$AB387+$AI387+$AP387+$AW387</f>
        <v>0</v>
      </c>
      <c r="F387" s="24">
        <f>$O387+$V387+$AC387+$AJ387+$AQ387+$AX387</f>
        <v>25</v>
      </c>
      <c r="G387" s="23">
        <f>$P387+$W387+$AD387+$AK387+$AR387+$AY387</f>
        <v>1</v>
      </c>
      <c r="H387" s="23">
        <f>$Q387+X387+AE387+AL387+AS387+AZ387</f>
        <v>0</v>
      </c>
      <c r="I387" s="25" t="s">
        <v>1099</v>
      </c>
      <c r="J387" s="22">
        <f>IF(G387&lt;&gt;0,F387/G387,"")</f>
        <v>25</v>
      </c>
      <c r="K387" s="22">
        <f>IF(D387&lt;&gt;0,F387/D387,"")</f>
        <v>6.25</v>
      </c>
      <c r="L387" s="22">
        <f>IF(G387&lt;&gt;0,(INT(D387)*6+(10*(D387-INT(D387))))/G387,"")</f>
        <v>24</v>
      </c>
      <c r="M387" s="26"/>
      <c r="N387" s="26"/>
      <c r="O387" s="26"/>
      <c r="P387" s="26"/>
      <c r="Q387" s="26"/>
      <c r="R387" s="26"/>
      <c r="S387" s="28">
        <f>IF(P387&lt;&gt;0,O387/P387,"")</f>
      </c>
      <c r="T387" s="29"/>
      <c r="U387" s="29"/>
      <c r="V387" s="29"/>
      <c r="W387" s="29"/>
      <c r="X387" s="29"/>
      <c r="Y387" s="30"/>
      <c r="Z387" s="31">
        <f>IF(W387&lt;&gt;0,V387/W387,"")</f>
      </c>
      <c r="AA387" s="32">
        <v>4</v>
      </c>
      <c r="AB387" s="32">
        <v>0</v>
      </c>
      <c r="AC387" s="32">
        <v>25</v>
      </c>
      <c r="AD387" s="33">
        <v>1</v>
      </c>
      <c r="AE387" s="33"/>
      <c r="AF387" s="33" t="s">
        <v>1099</v>
      </c>
      <c r="AG387" s="28">
        <f>IF(AD387&lt;&gt;0,AC387/AD387,"")</f>
        <v>25</v>
      </c>
      <c r="AH387" s="34"/>
      <c r="AI387" s="34"/>
      <c r="AJ387" s="34"/>
      <c r="AK387" s="34"/>
      <c r="AL387" s="34"/>
      <c r="AM387" s="34"/>
      <c r="AN387" s="35">
        <f>IF(AK387&lt;&gt;0,AJ387/AK387,"")</f>
      </c>
      <c r="AO387" s="36"/>
      <c r="AP387" s="36"/>
      <c r="AQ387" s="36"/>
      <c r="AR387" s="36"/>
      <c r="AS387" s="36"/>
      <c r="AT387" s="36"/>
      <c r="AU387" s="37">
        <f>IF(AR387&lt;&gt;0,AQ387/AR387,"")</f>
      </c>
      <c r="AV387" s="38"/>
      <c r="AW387" s="38"/>
      <c r="AX387" s="39"/>
      <c r="AY387" s="40"/>
      <c r="AZ387" s="40"/>
      <c r="BA387" s="40"/>
      <c r="BB387" s="39">
        <f>IF(AY387&lt;&gt;0,AX387/AY387,"")</f>
      </c>
      <c r="BC387" s="41"/>
      <c r="BD387" s="41"/>
      <c r="BI387" s="41"/>
      <c r="BN387" s="41"/>
      <c r="BO387" s="43"/>
      <c r="BP387" s="43"/>
      <c r="BQ387" s="43"/>
      <c r="BR387" s="44"/>
      <c r="BS387" s="41"/>
      <c r="BT387" s="45"/>
      <c r="BU387" s="45"/>
      <c r="BV387" s="45"/>
      <c r="BW387" s="45"/>
      <c r="BX387" s="41"/>
      <c r="BY387" s="46"/>
      <c r="BZ387" s="46"/>
      <c r="CA387" s="46"/>
      <c r="CB387" s="19"/>
      <c r="CC387" s="41"/>
      <c r="CD387" s="18"/>
      <c r="CE387" s="47"/>
      <c r="CF387" s="41"/>
      <c r="CJ387" s="41"/>
      <c r="CK387" s="41"/>
      <c r="CL387" s="41"/>
      <c r="CQ387" s="41"/>
      <c r="CV387" s="41"/>
      <c r="CW387" s="43"/>
      <c r="CX387" s="43"/>
      <c r="CY387" s="43"/>
      <c r="CZ387" s="44"/>
      <c r="DA387" s="41"/>
      <c r="DB387" s="45"/>
      <c r="DC387" s="45"/>
      <c r="DD387" s="45"/>
      <c r="DE387" s="45"/>
      <c r="DF387" s="41"/>
      <c r="DG387" s="46"/>
      <c r="DH387" s="46"/>
      <c r="DI387" s="46"/>
      <c r="DJ387" s="19"/>
      <c r="DK387" s="41"/>
      <c r="DL387" s="18"/>
      <c r="DM387" s="47"/>
      <c r="DN387" s="41"/>
      <c r="DR387" s="41"/>
      <c r="DS387" s="41"/>
      <c r="DT387" s="41"/>
      <c r="DY387" s="41"/>
      <c r="ED387" s="41"/>
      <c r="EE387" s="43"/>
      <c r="EF387" s="43"/>
      <c r="EG387" s="43"/>
      <c r="EH387" s="44"/>
      <c r="EI387" s="41"/>
      <c r="EJ387" s="45"/>
      <c r="EK387" s="45"/>
      <c r="EL387" s="45"/>
      <c r="EM387" s="45"/>
      <c r="EN387" s="41"/>
      <c r="EO387" s="46"/>
      <c r="EP387" s="46"/>
      <c r="EQ387" s="46"/>
      <c r="ER387" s="19"/>
      <c r="ES387" s="41"/>
      <c r="ET387" s="18"/>
      <c r="EU387" s="47"/>
      <c r="EV387" s="41"/>
      <c r="EZ387" s="41"/>
      <c r="FA387" s="41"/>
      <c r="FB387" s="41"/>
      <c r="FG387" s="41"/>
      <c r="FL387" s="41"/>
      <c r="FM387" s="43"/>
      <c r="FN387" s="43"/>
      <c r="FO387" s="43"/>
      <c r="FP387" s="44"/>
      <c r="FQ387" s="41"/>
      <c r="FR387" s="45"/>
      <c r="FS387" s="45"/>
      <c r="FT387" s="45"/>
      <c r="FU387" s="45"/>
      <c r="FV387" s="41"/>
      <c r="FW387" s="46"/>
      <c r="FX387" s="46"/>
      <c r="FY387" s="46"/>
      <c r="FZ387" s="19"/>
      <c r="GA387" s="41"/>
      <c r="GB387" s="18"/>
      <c r="GC387" s="47"/>
      <c r="GD387" s="41"/>
      <c r="GH387" s="41"/>
      <c r="GI387" s="41"/>
      <c r="GJ387" s="41"/>
      <c r="GO387" s="41"/>
      <c r="GT387" s="41"/>
      <c r="GU387" s="43"/>
      <c r="GV387" s="43"/>
      <c r="GW387" s="43"/>
      <c r="GX387" s="44"/>
      <c r="GY387" s="41"/>
      <c r="GZ387" s="45"/>
      <c r="HA387" s="45"/>
      <c r="HB387" s="45"/>
      <c r="HC387" s="45"/>
      <c r="HD387" s="41"/>
      <c r="HE387" s="46"/>
      <c r="HF387" s="46"/>
      <c r="HG387" s="46"/>
      <c r="HH387" s="19"/>
      <c r="HI387" s="41"/>
      <c r="HJ387" s="18"/>
      <c r="HK387" s="47"/>
      <c r="HL387" s="41"/>
      <c r="HP387" s="41"/>
      <c r="HQ387" s="41"/>
      <c r="HR387" s="41"/>
      <c r="HW387" s="41"/>
      <c r="IB387" s="41"/>
      <c r="IC387" s="43"/>
      <c r="ID387" s="43"/>
      <c r="IE387" s="43"/>
      <c r="IF387" s="44"/>
      <c r="IG387" s="41"/>
      <c r="IH387" s="45"/>
      <c r="II387" s="45"/>
      <c r="IJ387" s="45"/>
      <c r="IK387" s="45"/>
      <c r="IL387" s="41"/>
      <c r="IM387" s="46"/>
      <c r="IN387" s="46"/>
      <c r="IO387" s="46"/>
      <c r="IP387" s="19"/>
      <c r="IQ387" s="41"/>
      <c r="IR387" s="18"/>
      <c r="IS387" s="47"/>
      <c r="IT387" s="41"/>
    </row>
    <row r="388" spans="1:254" s="42" customFormat="1" ht="12.75">
      <c r="A388" s="20" t="s">
        <v>1100</v>
      </c>
      <c r="B388" s="20"/>
      <c r="C388" s="21"/>
      <c r="D388" s="22">
        <f>IF(MOD(SUM($M388+$T388+$AA388+$AH388+$AO388+$AV388),1)&gt;=0.6,INT(SUM($M388+$T388+$AA388+$AH388+$AO388+$AV388))+1+MOD(SUM($M388+$T388+$AA388+$AH388+$AO388+$AV388),1)-0.6,SUM($M388+$T388+$AA388+$AH388+$AO388+$AV388))</f>
        <v>28</v>
      </c>
      <c r="E388" s="23">
        <f>$N388+$U388+$AB388+$AI388+$AP388+$AW388</f>
        <v>1</v>
      </c>
      <c r="F388" s="24">
        <f>$O388+$V388+$AC388+$AJ388+$AQ388+$AX388</f>
        <v>174</v>
      </c>
      <c r="G388" s="23">
        <f>$P388+$W388+$AD388+$AK388+$AR388+$AY388</f>
        <v>4</v>
      </c>
      <c r="H388" s="23">
        <f>$Q388+X388+AE388+AL388+AS388+AZ388</f>
        <v>0</v>
      </c>
      <c r="I388" s="25" t="s">
        <v>1101</v>
      </c>
      <c r="J388" s="22">
        <f>IF(G388&lt;&gt;0,F388/G388,"")</f>
        <v>43.5</v>
      </c>
      <c r="K388" s="22">
        <f>IF(D388&lt;&gt;0,F388/D388,"")</f>
        <v>6.214285714285714</v>
      </c>
      <c r="L388" s="22">
        <f>IF(G388&lt;&gt;0,(INT(D388)*6+(10*(D388-INT(D388))))/G388,"")</f>
        <v>42</v>
      </c>
      <c r="M388" s="26"/>
      <c r="N388" s="26"/>
      <c r="O388" s="26"/>
      <c r="P388" s="26"/>
      <c r="Q388" s="26"/>
      <c r="R388" s="26"/>
      <c r="S388" s="28">
        <f>IF(P388&lt;&gt;0,O388/P388,"")</f>
      </c>
      <c r="T388" s="29"/>
      <c r="U388" s="29"/>
      <c r="V388" s="29"/>
      <c r="W388" s="29"/>
      <c r="X388" s="29"/>
      <c r="Y388" s="30"/>
      <c r="Z388" s="31">
        <f>IF(W388&lt;&gt;0,V388/W388,"")</f>
      </c>
      <c r="AA388" s="32">
        <v>6</v>
      </c>
      <c r="AB388" s="32">
        <v>0</v>
      </c>
      <c r="AC388" s="32">
        <v>48</v>
      </c>
      <c r="AD388" s="33">
        <v>0</v>
      </c>
      <c r="AE388" s="33"/>
      <c r="AF388" s="33" t="s">
        <v>1102</v>
      </c>
      <c r="AG388" s="28">
        <f>IF(AD388&lt;&gt;0,AC388/AD388,"")</f>
      </c>
      <c r="AH388" s="34">
        <v>3</v>
      </c>
      <c r="AI388" s="34">
        <v>0</v>
      </c>
      <c r="AJ388" s="34">
        <v>22</v>
      </c>
      <c r="AK388" s="34">
        <v>0</v>
      </c>
      <c r="AL388" s="34"/>
      <c r="AM388" s="34" t="s">
        <v>1103</v>
      </c>
      <c r="AN388" s="35">
        <f>IF(AK388&lt;&gt;0,AJ388/AK388,"")</f>
      </c>
      <c r="AO388" s="36">
        <v>19</v>
      </c>
      <c r="AP388" s="36">
        <v>1</v>
      </c>
      <c r="AQ388" s="36">
        <v>104</v>
      </c>
      <c r="AR388" s="36">
        <v>4</v>
      </c>
      <c r="AS388" s="36"/>
      <c r="AT388" s="48" t="s">
        <v>1101</v>
      </c>
      <c r="AU388" s="37">
        <f>IF(AR388&lt;&gt;0,AQ388/AR388,"")</f>
        <v>26</v>
      </c>
      <c r="AV388" s="38"/>
      <c r="AW388" s="38"/>
      <c r="AX388" s="39"/>
      <c r="AY388" s="40"/>
      <c r="AZ388" s="40"/>
      <c r="BA388" s="40"/>
      <c r="BB388" s="39">
        <f>IF(AY388&lt;&gt;0,AX388/AY388,"")</f>
      </c>
      <c r="BC388" s="41"/>
      <c r="BD388" s="41"/>
      <c r="BI388" s="41"/>
      <c r="BN388" s="41"/>
      <c r="BO388" s="43"/>
      <c r="BP388" s="43"/>
      <c r="BQ388" s="43"/>
      <c r="BR388" s="44"/>
      <c r="BS388" s="41"/>
      <c r="BT388" s="45"/>
      <c r="BU388" s="45"/>
      <c r="BV388" s="45"/>
      <c r="BW388" s="45"/>
      <c r="BX388" s="41"/>
      <c r="BY388" s="46"/>
      <c r="BZ388" s="46"/>
      <c r="CA388" s="46"/>
      <c r="CB388" s="19"/>
      <c r="CC388" s="41"/>
      <c r="CD388" s="18"/>
      <c r="CE388" s="47"/>
      <c r="CF388" s="41"/>
      <c r="CJ388" s="41"/>
      <c r="CK388" s="41"/>
      <c r="CL388" s="41"/>
      <c r="CQ388" s="41"/>
      <c r="CV388" s="41"/>
      <c r="CW388" s="43"/>
      <c r="CX388" s="43"/>
      <c r="CY388" s="43"/>
      <c r="CZ388" s="44"/>
      <c r="DA388" s="41"/>
      <c r="DB388" s="45"/>
      <c r="DC388" s="45"/>
      <c r="DD388" s="45"/>
      <c r="DE388" s="45"/>
      <c r="DF388" s="41"/>
      <c r="DG388" s="46"/>
      <c r="DH388" s="46"/>
      <c r="DI388" s="46"/>
      <c r="DJ388" s="19"/>
      <c r="DK388" s="41"/>
      <c r="DL388" s="18"/>
      <c r="DM388" s="47"/>
      <c r="DN388" s="41"/>
      <c r="DR388" s="41"/>
      <c r="DS388" s="41"/>
      <c r="DT388" s="41"/>
      <c r="DY388" s="41"/>
      <c r="ED388" s="41"/>
      <c r="EE388" s="43"/>
      <c r="EF388" s="43"/>
      <c r="EG388" s="43"/>
      <c r="EH388" s="44"/>
      <c r="EI388" s="41"/>
      <c r="EJ388" s="45"/>
      <c r="EK388" s="45"/>
      <c r="EL388" s="45"/>
      <c r="EM388" s="45"/>
      <c r="EN388" s="41"/>
      <c r="EO388" s="46"/>
      <c r="EP388" s="46"/>
      <c r="EQ388" s="46"/>
      <c r="ER388" s="19"/>
      <c r="ES388" s="41"/>
      <c r="ET388" s="18"/>
      <c r="EU388" s="47"/>
      <c r="EV388" s="41"/>
      <c r="EZ388" s="41"/>
      <c r="FA388" s="41"/>
      <c r="FB388" s="41"/>
      <c r="FG388" s="41"/>
      <c r="FL388" s="41"/>
      <c r="FM388" s="43"/>
      <c r="FN388" s="43"/>
      <c r="FO388" s="43"/>
      <c r="FP388" s="44"/>
      <c r="FQ388" s="41"/>
      <c r="FR388" s="45"/>
      <c r="FS388" s="45"/>
      <c r="FT388" s="45"/>
      <c r="FU388" s="45"/>
      <c r="FV388" s="41"/>
      <c r="FW388" s="46"/>
      <c r="FX388" s="46"/>
      <c r="FY388" s="46"/>
      <c r="FZ388" s="19"/>
      <c r="GA388" s="41"/>
      <c r="GB388" s="18"/>
      <c r="GC388" s="47"/>
      <c r="GD388" s="41"/>
      <c r="GH388" s="41"/>
      <c r="GI388" s="41"/>
      <c r="GJ388" s="41"/>
      <c r="GO388" s="41"/>
      <c r="GT388" s="41"/>
      <c r="GU388" s="43"/>
      <c r="GV388" s="43"/>
      <c r="GW388" s="43"/>
      <c r="GX388" s="44"/>
      <c r="GY388" s="41"/>
      <c r="GZ388" s="45"/>
      <c r="HA388" s="45"/>
      <c r="HB388" s="45"/>
      <c r="HC388" s="45"/>
      <c r="HD388" s="41"/>
      <c r="HE388" s="46"/>
      <c r="HF388" s="46"/>
      <c r="HG388" s="46"/>
      <c r="HH388" s="19"/>
      <c r="HI388" s="41"/>
      <c r="HJ388" s="18"/>
      <c r="HK388" s="47"/>
      <c r="HL388" s="41"/>
      <c r="HP388" s="41"/>
      <c r="HQ388" s="41"/>
      <c r="HR388" s="41"/>
      <c r="HW388" s="41"/>
      <c r="IB388" s="41"/>
      <c r="IC388" s="43"/>
      <c r="ID388" s="43"/>
      <c r="IE388" s="43"/>
      <c r="IF388" s="44"/>
      <c r="IG388" s="41"/>
      <c r="IH388" s="45"/>
      <c r="II388" s="45"/>
      <c r="IJ388" s="45"/>
      <c r="IK388" s="45"/>
      <c r="IL388" s="41"/>
      <c r="IM388" s="46"/>
      <c r="IN388" s="46"/>
      <c r="IO388" s="46"/>
      <c r="IP388" s="19"/>
      <c r="IQ388" s="41"/>
      <c r="IR388" s="18"/>
      <c r="IS388" s="47"/>
      <c r="IT388" s="41"/>
    </row>
    <row r="389" spans="1:254" s="42" customFormat="1" ht="12.75">
      <c r="A389" s="20" t="s">
        <v>1104</v>
      </c>
      <c r="B389" s="20"/>
      <c r="C389" s="21"/>
      <c r="D389" s="22">
        <f>IF(MOD(SUM($M389+$T389+$AA389+$AH389+$AO389+$AV389),1)&gt;=0.6,INT(SUM($M389+$T389+$AA389+$AH389+$AO389+$AV389))+1+MOD(SUM($M389+$T389+$AA389+$AH389+$AO389+$AV389),1)-0.6,SUM($M389+$T389+$AA389+$AH389+$AO389+$AV389))</f>
        <v>29.1</v>
      </c>
      <c r="E389" s="23">
        <f>$N389+$U389+$AB389+$AI389+$AP389+$AW389</f>
        <v>6</v>
      </c>
      <c r="F389" s="24">
        <f>$O389+$V389+$AC389+$AJ389+$AQ389+$AX389</f>
        <v>141</v>
      </c>
      <c r="G389" s="23">
        <f>$P389+$W389+$AD389+$AK389+$AR389+$AY389</f>
        <v>4</v>
      </c>
      <c r="H389" s="23">
        <f>$Q389+X389+AE389+AL389+AS389+AZ389</f>
        <v>0</v>
      </c>
      <c r="I389" s="25" t="s">
        <v>1105</v>
      </c>
      <c r="J389" s="22">
        <f>IF(G389&lt;&gt;0,F389/G389,"")</f>
        <v>35.25</v>
      </c>
      <c r="K389" s="22">
        <f>IF(D389&lt;&gt;0,F389/D389,"")</f>
        <v>4.845360824742268</v>
      </c>
      <c r="L389" s="22">
        <f>IF(G389&lt;&gt;0,(INT(D389)*6+(10*(D389-INT(D389))))/G389,"")</f>
        <v>43.75</v>
      </c>
      <c r="M389" s="26"/>
      <c r="N389" s="26"/>
      <c r="O389" s="26"/>
      <c r="P389" s="26"/>
      <c r="Q389" s="26"/>
      <c r="R389" s="26"/>
      <c r="S389" s="28">
        <f>IF(P389&lt;&gt;0,O389/P389,"")</f>
      </c>
      <c r="T389" s="29"/>
      <c r="U389" s="29"/>
      <c r="V389" s="29"/>
      <c r="W389" s="29"/>
      <c r="X389" s="29"/>
      <c r="Y389" s="30"/>
      <c r="Z389" s="31">
        <f>IF(W389&lt;&gt;0,V389/W389,"")</f>
      </c>
      <c r="AA389" s="32"/>
      <c r="AB389" s="32"/>
      <c r="AC389" s="32"/>
      <c r="AD389" s="33"/>
      <c r="AE389" s="33"/>
      <c r="AF389" s="33"/>
      <c r="AG389" s="28">
        <f>IF(AD389&lt;&gt;0,AC389/AD389,"")</f>
      </c>
      <c r="AH389" s="34">
        <v>17.1</v>
      </c>
      <c r="AI389" s="34">
        <v>3</v>
      </c>
      <c r="AJ389" s="34">
        <v>83</v>
      </c>
      <c r="AK389" s="34">
        <v>3</v>
      </c>
      <c r="AL389" s="34"/>
      <c r="AM389" s="34" t="s">
        <v>1105</v>
      </c>
      <c r="AN389" s="35">
        <f>IF(AK389&lt;&gt;0,AJ389/AK389,"")</f>
        <v>27.666666666666668</v>
      </c>
      <c r="AO389" s="36">
        <v>12</v>
      </c>
      <c r="AP389" s="36">
        <v>3</v>
      </c>
      <c r="AQ389" s="36">
        <v>58</v>
      </c>
      <c r="AR389" s="36">
        <v>1</v>
      </c>
      <c r="AS389" s="36"/>
      <c r="AT389" s="48" t="s">
        <v>1106</v>
      </c>
      <c r="AU389" s="37">
        <f>IF(AR389&lt;&gt;0,AQ389/AR389,"")</f>
        <v>58</v>
      </c>
      <c r="AV389" s="38"/>
      <c r="AW389" s="38"/>
      <c r="AX389" s="39"/>
      <c r="AY389" s="40"/>
      <c r="AZ389" s="40"/>
      <c r="BA389" s="40"/>
      <c r="BB389" s="39">
        <f>IF(AY389&lt;&gt;0,AX389/AY389,"")</f>
      </c>
      <c r="BC389" s="41"/>
      <c r="BD389" s="41"/>
      <c r="BI389" s="41"/>
      <c r="BN389" s="41"/>
      <c r="BO389" s="43"/>
      <c r="BP389" s="43"/>
      <c r="BQ389" s="43"/>
      <c r="BR389" s="44"/>
      <c r="BS389" s="41"/>
      <c r="BT389" s="45"/>
      <c r="BU389" s="45"/>
      <c r="BV389" s="45"/>
      <c r="BW389" s="45"/>
      <c r="BX389" s="41"/>
      <c r="BY389" s="46"/>
      <c r="BZ389" s="46"/>
      <c r="CA389" s="46"/>
      <c r="CB389" s="19"/>
      <c r="CC389" s="41"/>
      <c r="CD389" s="18"/>
      <c r="CE389" s="47"/>
      <c r="CF389" s="41"/>
      <c r="CJ389" s="41"/>
      <c r="CK389" s="41"/>
      <c r="CL389" s="41"/>
      <c r="CQ389" s="41"/>
      <c r="CV389" s="41"/>
      <c r="CW389" s="43"/>
      <c r="CX389" s="43"/>
      <c r="CY389" s="43"/>
      <c r="CZ389" s="44"/>
      <c r="DA389" s="41"/>
      <c r="DB389" s="45"/>
      <c r="DC389" s="45"/>
      <c r="DD389" s="45"/>
      <c r="DE389" s="45"/>
      <c r="DF389" s="41"/>
      <c r="DG389" s="46"/>
      <c r="DH389" s="46"/>
      <c r="DI389" s="46"/>
      <c r="DJ389" s="19"/>
      <c r="DK389" s="41"/>
      <c r="DL389" s="18"/>
      <c r="DM389" s="47"/>
      <c r="DN389" s="41"/>
      <c r="DR389" s="41"/>
      <c r="DS389" s="41"/>
      <c r="DT389" s="41"/>
      <c r="DY389" s="41"/>
      <c r="ED389" s="41"/>
      <c r="EE389" s="43"/>
      <c r="EF389" s="43"/>
      <c r="EG389" s="43"/>
      <c r="EH389" s="44"/>
      <c r="EI389" s="41"/>
      <c r="EJ389" s="45"/>
      <c r="EK389" s="45"/>
      <c r="EL389" s="45"/>
      <c r="EM389" s="45"/>
      <c r="EN389" s="41"/>
      <c r="EO389" s="46"/>
      <c r="EP389" s="46"/>
      <c r="EQ389" s="46"/>
      <c r="ER389" s="19"/>
      <c r="ES389" s="41"/>
      <c r="ET389" s="18"/>
      <c r="EU389" s="47"/>
      <c r="EV389" s="41"/>
      <c r="EZ389" s="41"/>
      <c r="FA389" s="41"/>
      <c r="FB389" s="41"/>
      <c r="FG389" s="41"/>
      <c r="FL389" s="41"/>
      <c r="FM389" s="43"/>
      <c r="FN389" s="43"/>
      <c r="FO389" s="43"/>
      <c r="FP389" s="44"/>
      <c r="FQ389" s="41"/>
      <c r="FR389" s="45"/>
      <c r="FS389" s="45"/>
      <c r="FT389" s="45"/>
      <c r="FU389" s="45"/>
      <c r="FV389" s="41"/>
      <c r="FW389" s="46"/>
      <c r="FX389" s="46"/>
      <c r="FY389" s="46"/>
      <c r="FZ389" s="19"/>
      <c r="GA389" s="41"/>
      <c r="GB389" s="18"/>
      <c r="GC389" s="47"/>
      <c r="GD389" s="41"/>
      <c r="GH389" s="41"/>
      <c r="GI389" s="41"/>
      <c r="GJ389" s="41"/>
      <c r="GO389" s="41"/>
      <c r="GT389" s="41"/>
      <c r="GU389" s="43"/>
      <c r="GV389" s="43"/>
      <c r="GW389" s="43"/>
      <c r="GX389" s="44"/>
      <c r="GY389" s="41"/>
      <c r="GZ389" s="45"/>
      <c r="HA389" s="45"/>
      <c r="HB389" s="45"/>
      <c r="HC389" s="45"/>
      <c r="HD389" s="41"/>
      <c r="HE389" s="46"/>
      <c r="HF389" s="46"/>
      <c r="HG389" s="46"/>
      <c r="HH389" s="19"/>
      <c r="HI389" s="41"/>
      <c r="HJ389" s="18"/>
      <c r="HK389" s="47"/>
      <c r="HL389" s="41"/>
      <c r="HP389" s="41"/>
      <c r="HQ389" s="41"/>
      <c r="HR389" s="41"/>
      <c r="HW389" s="41"/>
      <c r="IB389" s="41"/>
      <c r="IC389" s="43"/>
      <c r="ID389" s="43"/>
      <c r="IE389" s="43"/>
      <c r="IF389" s="44"/>
      <c r="IG389" s="41"/>
      <c r="IH389" s="45"/>
      <c r="II389" s="45"/>
      <c r="IJ389" s="45"/>
      <c r="IK389" s="45"/>
      <c r="IL389" s="41"/>
      <c r="IM389" s="46"/>
      <c r="IN389" s="46"/>
      <c r="IO389" s="46"/>
      <c r="IP389" s="19"/>
      <c r="IQ389" s="41"/>
      <c r="IR389" s="18"/>
      <c r="IS389" s="47"/>
      <c r="IT389" s="41"/>
    </row>
    <row r="390" spans="1:254" s="42" customFormat="1" ht="12.75">
      <c r="A390" s="20" t="s">
        <v>1107</v>
      </c>
      <c r="B390" s="20"/>
      <c r="C390" s="21"/>
      <c r="D390" s="22">
        <f>IF(MOD(SUM($M390+$T390+$AA390+$AH390+$AO390+$AV390),1)&gt;=0.6,INT(SUM($M390+$T390+$AA390+$AH390+$AO390+$AV390))+1+MOD(SUM($M390+$T390+$AA390+$AH390+$AO390+$AV390),1)-0.6,SUM($M390+$T390+$AA390+$AH390+$AO390+$AV390))</f>
        <v>18</v>
      </c>
      <c r="E390" s="23">
        <f>$N390+$U390+$AB390+$AI390+$AP390+$AW390</f>
        <v>2</v>
      </c>
      <c r="F390" s="24">
        <f>$O390+$V390+$AC390+$AJ390+$AQ390+$AX390</f>
        <v>61</v>
      </c>
      <c r="G390" s="23">
        <f>$P390+$W390+$AD390+$AK390+$AR390+$AY390</f>
        <v>5</v>
      </c>
      <c r="H390" s="23">
        <f>$Q390+X390+AE390+AL390+AS390+AZ390</f>
        <v>1</v>
      </c>
      <c r="I390" s="25" t="s">
        <v>1108</v>
      </c>
      <c r="J390" s="22">
        <f>IF(G390&lt;&gt;0,F390/G390,"")</f>
        <v>12.2</v>
      </c>
      <c r="K390" s="22">
        <f>IF(D390&lt;&gt;0,F390/D390,"")</f>
        <v>3.388888888888889</v>
      </c>
      <c r="L390" s="22">
        <f>IF(G390&lt;&gt;0,(INT(D390)*6+(10*(D390-INT(D390))))/G390,"")</f>
        <v>21.6</v>
      </c>
      <c r="M390" s="26"/>
      <c r="N390" s="26"/>
      <c r="O390" s="26"/>
      <c r="P390" s="26"/>
      <c r="Q390" s="26"/>
      <c r="R390" s="26"/>
      <c r="S390" s="28">
        <f>IF(P390&lt;&gt;0,O390/P390,"")</f>
      </c>
      <c r="T390" s="29"/>
      <c r="U390" s="29"/>
      <c r="V390" s="29"/>
      <c r="W390" s="29"/>
      <c r="X390" s="29"/>
      <c r="Y390" s="30"/>
      <c r="Z390" s="31">
        <f>IF(W390&lt;&gt;0,V390/W390,"")</f>
      </c>
      <c r="AA390" s="32">
        <v>5</v>
      </c>
      <c r="AB390" s="32">
        <v>0</v>
      </c>
      <c r="AC390" s="32">
        <v>26</v>
      </c>
      <c r="AD390" s="33">
        <v>0</v>
      </c>
      <c r="AE390" s="33"/>
      <c r="AF390" s="33" t="s">
        <v>491</v>
      </c>
      <c r="AG390" s="28">
        <f>IF(AD390&lt;&gt;0,AC390/AD390,"")</f>
      </c>
      <c r="AH390" s="34">
        <v>13</v>
      </c>
      <c r="AI390" s="34">
        <v>2</v>
      </c>
      <c r="AJ390" s="34">
        <v>35</v>
      </c>
      <c r="AK390" s="34">
        <v>5</v>
      </c>
      <c r="AL390" s="34">
        <v>1</v>
      </c>
      <c r="AM390" s="34" t="s">
        <v>1108</v>
      </c>
      <c r="AN390" s="35">
        <f>IF(AK390&lt;&gt;0,AJ390/AK390,"")</f>
        <v>7</v>
      </c>
      <c r="AO390" s="36"/>
      <c r="AP390" s="36"/>
      <c r="AQ390" s="36"/>
      <c r="AR390" s="36"/>
      <c r="AS390" s="36"/>
      <c r="AT390" s="36"/>
      <c r="AU390" s="37">
        <f>IF(AR390&lt;&gt;0,AQ390/AR390,"")</f>
      </c>
      <c r="AV390" s="38"/>
      <c r="AW390" s="38"/>
      <c r="AX390" s="39"/>
      <c r="AY390" s="40"/>
      <c r="AZ390" s="40"/>
      <c r="BA390" s="40"/>
      <c r="BB390" s="39">
        <f>IF(AY390&lt;&gt;0,AX390/AY390,"")</f>
      </c>
      <c r="BC390" s="41"/>
      <c r="BD390" s="41"/>
      <c r="BI390" s="41"/>
      <c r="BN390" s="41"/>
      <c r="BO390" s="43"/>
      <c r="BP390" s="43"/>
      <c r="BQ390" s="43"/>
      <c r="BR390" s="44"/>
      <c r="BS390" s="41"/>
      <c r="BT390" s="45"/>
      <c r="BU390" s="45"/>
      <c r="BV390" s="45"/>
      <c r="BW390" s="45"/>
      <c r="BX390" s="41"/>
      <c r="BY390" s="46"/>
      <c r="BZ390" s="46"/>
      <c r="CA390" s="46"/>
      <c r="CB390" s="19"/>
      <c r="CC390" s="41"/>
      <c r="CD390" s="18"/>
      <c r="CE390" s="47"/>
      <c r="CF390" s="41"/>
      <c r="CJ390" s="41"/>
      <c r="CK390" s="41"/>
      <c r="CL390" s="41"/>
      <c r="CQ390" s="41"/>
      <c r="CV390" s="41"/>
      <c r="CW390" s="43"/>
      <c r="CX390" s="43"/>
      <c r="CY390" s="43"/>
      <c r="CZ390" s="44"/>
      <c r="DA390" s="41"/>
      <c r="DB390" s="45"/>
      <c r="DC390" s="45"/>
      <c r="DD390" s="45"/>
      <c r="DE390" s="45"/>
      <c r="DF390" s="41"/>
      <c r="DG390" s="46"/>
      <c r="DH390" s="46"/>
      <c r="DI390" s="46"/>
      <c r="DJ390" s="19"/>
      <c r="DK390" s="41"/>
      <c r="DL390" s="18"/>
      <c r="DM390" s="47"/>
      <c r="DN390" s="41"/>
      <c r="DR390" s="41"/>
      <c r="DS390" s="41"/>
      <c r="DT390" s="41"/>
      <c r="DY390" s="41"/>
      <c r="ED390" s="41"/>
      <c r="EE390" s="43"/>
      <c r="EF390" s="43"/>
      <c r="EG390" s="43"/>
      <c r="EH390" s="44"/>
      <c r="EI390" s="41"/>
      <c r="EJ390" s="45"/>
      <c r="EK390" s="45"/>
      <c r="EL390" s="45"/>
      <c r="EM390" s="45"/>
      <c r="EN390" s="41"/>
      <c r="EO390" s="46"/>
      <c r="EP390" s="46"/>
      <c r="EQ390" s="46"/>
      <c r="ER390" s="19"/>
      <c r="ES390" s="41"/>
      <c r="ET390" s="18"/>
      <c r="EU390" s="47"/>
      <c r="EV390" s="41"/>
      <c r="EZ390" s="41"/>
      <c r="FA390" s="41"/>
      <c r="FB390" s="41"/>
      <c r="FG390" s="41"/>
      <c r="FL390" s="41"/>
      <c r="FM390" s="43"/>
      <c r="FN390" s="43"/>
      <c r="FO390" s="43"/>
      <c r="FP390" s="44"/>
      <c r="FQ390" s="41"/>
      <c r="FR390" s="45"/>
      <c r="FS390" s="45"/>
      <c r="FT390" s="45"/>
      <c r="FU390" s="45"/>
      <c r="FV390" s="41"/>
      <c r="FW390" s="46"/>
      <c r="FX390" s="46"/>
      <c r="FY390" s="46"/>
      <c r="FZ390" s="19"/>
      <c r="GA390" s="41"/>
      <c r="GB390" s="18"/>
      <c r="GC390" s="47"/>
      <c r="GD390" s="41"/>
      <c r="GH390" s="41"/>
      <c r="GI390" s="41"/>
      <c r="GJ390" s="41"/>
      <c r="GO390" s="41"/>
      <c r="GT390" s="41"/>
      <c r="GU390" s="43"/>
      <c r="GV390" s="43"/>
      <c r="GW390" s="43"/>
      <c r="GX390" s="44"/>
      <c r="GY390" s="41"/>
      <c r="GZ390" s="45"/>
      <c r="HA390" s="45"/>
      <c r="HB390" s="45"/>
      <c r="HC390" s="45"/>
      <c r="HD390" s="41"/>
      <c r="HE390" s="46"/>
      <c r="HF390" s="46"/>
      <c r="HG390" s="46"/>
      <c r="HH390" s="19"/>
      <c r="HI390" s="41"/>
      <c r="HJ390" s="18"/>
      <c r="HK390" s="47"/>
      <c r="HL390" s="41"/>
      <c r="HP390" s="41"/>
      <c r="HQ390" s="41"/>
      <c r="HR390" s="41"/>
      <c r="HW390" s="41"/>
      <c r="IB390" s="41"/>
      <c r="IC390" s="43"/>
      <c r="ID390" s="43"/>
      <c r="IE390" s="43"/>
      <c r="IF390" s="44"/>
      <c r="IG390" s="41"/>
      <c r="IH390" s="45"/>
      <c r="II390" s="45"/>
      <c r="IJ390" s="45"/>
      <c r="IK390" s="45"/>
      <c r="IL390" s="41"/>
      <c r="IM390" s="46"/>
      <c r="IN390" s="46"/>
      <c r="IO390" s="46"/>
      <c r="IP390" s="19"/>
      <c r="IQ390" s="41"/>
      <c r="IR390" s="18"/>
      <c r="IS390" s="47"/>
      <c r="IT390" s="41"/>
    </row>
    <row r="391" spans="1:254" s="42" customFormat="1" ht="12.75">
      <c r="A391" s="20" t="s">
        <v>1109</v>
      </c>
      <c r="B391" s="20"/>
      <c r="C391" s="21"/>
      <c r="D391" s="22">
        <f>IF(MOD(SUM($M391+$T391+$AA391+$AH391+$AO391+$AV391),1)&gt;=0.6,INT(SUM($M391+$T391+$AA391+$AH391+$AO391+$AV391))+1+MOD(SUM($M391+$T391+$AA391+$AH391+$AO391+$AV391),1)-0.6,SUM($M391+$T391+$AA391+$AH391+$AO391+$AV391))</f>
        <v>21.4</v>
      </c>
      <c r="E391" s="23">
        <f>$N391+$U391+$AB391+$AI391+$AP391+$AW391</f>
        <v>0</v>
      </c>
      <c r="F391" s="24">
        <f>$O391+$V391+$AC391+$AJ391+$AQ391+$AX391</f>
        <v>132</v>
      </c>
      <c r="G391" s="23">
        <f>$P391+$W391+$AD391+$AK391+$AR391+$AY391</f>
        <v>6</v>
      </c>
      <c r="H391" s="23">
        <f>$Q391+X391+AE391+AL391+AS391+AZ391</f>
        <v>0</v>
      </c>
      <c r="I391" s="25" t="s">
        <v>1110</v>
      </c>
      <c r="J391" s="22">
        <f>IF(G391&lt;&gt;0,F391/G391,"")</f>
        <v>22</v>
      </c>
      <c r="K391" s="22">
        <f>IF(D391&lt;&gt;0,F391/D391,"")</f>
        <v>6.168224299065421</v>
      </c>
      <c r="L391" s="22">
        <f>IF(G391&lt;&gt;0,(INT(D391)*6+(10*(D391-INT(D391))))/G391,"")</f>
        <v>21.666666666666668</v>
      </c>
      <c r="M391" s="26"/>
      <c r="N391" s="26"/>
      <c r="O391" s="26"/>
      <c r="P391" s="26"/>
      <c r="Q391" s="26"/>
      <c r="R391" s="26"/>
      <c r="S391" s="28">
        <f>IF(P391&lt;&gt;0,O391/P391,"")</f>
      </c>
      <c r="T391" s="29"/>
      <c r="U391" s="29"/>
      <c r="V391" s="29"/>
      <c r="W391" s="29"/>
      <c r="X391" s="29"/>
      <c r="Y391" s="30"/>
      <c r="Z391" s="31">
        <f>IF(W391&lt;&gt;0,V391/W391,"")</f>
      </c>
      <c r="AA391" s="32">
        <v>9.3</v>
      </c>
      <c r="AB391" s="32">
        <v>0</v>
      </c>
      <c r="AC391" s="32">
        <v>45</v>
      </c>
      <c r="AD391" s="33">
        <v>1</v>
      </c>
      <c r="AE391" s="33"/>
      <c r="AF391" s="33" t="s">
        <v>1111</v>
      </c>
      <c r="AG391" s="28">
        <f>IF(AD391&lt;&gt;0,AC391/AD391,"")</f>
        <v>45</v>
      </c>
      <c r="AH391" s="34">
        <v>12.1</v>
      </c>
      <c r="AI391" s="34">
        <v>0</v>
      </c>
      <c r="AJ391" s="34">
        <v>87</v>
      </c>
      <c r="AK391" s="34">
        <v>5</v>
      </c>
      <c r="AL391" s="34"/>
      <c r="AM391" s="34" t="s">
        <v>1110</v>
      </c>
      <c r="AN391" s="35">
        <f>IF(AK391&lt;&gt;0,AJ391/AK391,"")</f>
        <v>17.4</v>
      </c>
      <c r="AO391" s="36"/>
      <c r="AP391" s="36"/>
      <c r="AQ391" s="36"/>
      <c r="AR391" s="36"/>
      <c r="AS391" s="36"/>
      <c r="AT391" s="36"/>
      <c r="AU391" s="37">
        <f>IF(AR391&lt;&gt;0,AQ391/AR391,"")</f>
      </c>
      <c r="AV391" s="38"/>
      <c r="AW391" s="38"/>
      <c r="AX391" s="39"/>
      <c r="AY391" s="40"/>
      <c r="AZ391" s="40"/>
      <c r="BA391" s="40"/>
      <c r="BB391" s="39">
        <f>IF(AY391&lt;&gt;0,AX391/AY391,"")</f>
      </c>
      <c r="BC391" s="41"/>
      <c r="BD391" s="41"/>
      <c r="BI391" s="41"/>
      <c r="BN391" s="41"/>
      <c r="BO391" s="43"/>
      <c r="BP391" s="43"/>
      <c r="BQ391" s="43"/>
      <c r="BR391" s="44"/>
      <c r="BS391" s="41"/>
      <c r="BT391" s="45"/>
      <c r="BU391" s="45"/>
      <c r="BV391" s="45"/>
      <c r="BW391" s="45"/>
      <c r="BX391" s="41"/>
      <c r="BY391" s="46"/>
      <c r="BZ391" s="46"/>
      <c r="CA391" s="46"/>
      <c r="CB391" s="19"/>
      <c r="CC391" s="41"/>
      <c r="CD391" s="18"/>
      <c r="CE391" s="47"/>
      <c r="CF391" s="41"/>
      <c r="CJ391" s="41"/>
      <c r="CK391" s="41"/>
      <c r="CL391" s="41"/>
      <c r="CQ391" s="41"/>
      <c r="CV391" s="41"/>
      <c r="CW391" s="43"/>
      <c r="CX391" s="43"/>
      <c r="CY391" s="43"/>
      <c r="CZ391" s="44"/>
      <c r="DA391" s="41"/>
      <c r="DB391" s="45"/>
      <c r="DC391" s="45"/>
      <c r="DD391" s="45"/>
      <c r="DE391" s="45"/>
      <c r="DF391" s="41"/>
      <c r="DG391" s="46"/>
      <c r="DH391" s="46"/>
      <c r="DI391" s="46"/>
      <c r="DJ391" s="19"/>
      <c r="DK391" s="41"/>
      <c r="DL391" s="18"/>
      <c r="DM391" s="47"/>
      <c r="DN391" s="41"/>
      <c r="DR391" s="41"/>
      <c r="DS391" s="41"/>
      <c r="DT391" s="41"/>
      <c r="DY391" s="41"/>
      <c r="ED391" s="41"/>
      <c r="EE391" s="43"/>
      <c r="EF391" s="43"/>
      <c r="EG391" s="43"/>
      <c r="EH391" s="44"/>
      <c r="EI391" s="41"/>
      <c r="EJ391" s="45"/>
      <c r="EK391" s="45"/>
      <c r="EL391" s="45"/>
      <c r="EM391" s="45"/>
      <c r="EN391" s="41"/>
      <c r="EO391" s="46"/>
      <c r="EP391" s="46"/>
      <c r="EQ391" s="46"/>
      <c r="ER391" s="19"/>
      <c r="ES391" s="41"/>
      <c r="ET391" s="18"/>
      <c r="EU391" s="47"/>
      <c r="EV391" s="41"/>
      <c r="EZ391" s="41"/>
      <c r="FA391" s="41"/>
      <c r="FB391" s="41"/>
      <c r="FG391" s="41"/>
      <c r="FL391" s="41"/>
      <c r="FM391" s="43"/>
      <c r="FN391" s="43"/>
      <c r="FO391" s="43"/>
      <c r="FP391" s="44"/>
      <c r="FQ391" s="41"/>
      <c r="FR391" s="45"/>
      <c r="FS391" s="45"/>
      <c r="FT391" s="45"/>
      <c r="FU391" s="45"/>
      <c r="FV391" s="41"/>
      <c r="FW391" s="46"/>
      <c r="FX391" s="46"/>
      <c r="FY391" s="46"/>
      <c r="FZ391" s="19"/>
      <c r="GA391" s="41"/>
      <c r="GB391" s="18"/>
      <c r="GC391" s="47"/>
      <c r="GD391" s="41"/>
      <c r="GH391" s="41"/>
      <c r="GI391" s="41"/>
      <c r="GJ391" s="41"/>
      <c r="GO391" s="41"/>
      <c r="GT391" s="41"/>
      <c r="GU391" s="43"/>
      <c r="GV391" s="43"/>
      <c r="GW391" s="43"/>
      <c r="GX391" s="44"/>
      <c r="GY391" s="41"/>
      <c r="GZ391" s="45"/>
      <c r="HA391" s="45"/>
      <c r="HB391" s="45"/>
      <c r="HC391" s="45"/>
      <c r="HD391" s="41"/>
      <c r="HE391" s="46"/>
      <c r="HF391" s="46"/>
      <c r="HG391" s="46"/>
      <c r="HH391" s="19"/>
      <c r="HI391" s="41"/>
      <c r="HJ391" s="18"/>
      <c r="HK391" s="47"/>
      <c r="HL391" s="41"/>
      <c r="HP391" s="41"/>
      <c r="HQ391" s="41"/>
      <c r="HR391" s="41"/>
      <c r="HW391" s="41"/>
      <c r="IB391" s="41"/>
      <c r="IC391" s="43"/>
      <c r="ID391" s="43"/>
      <c r="IE391" s="43"/>
      <c r="IF391" s="44"/>
      <c r="IG391" s="41"/>
      <c r="IH391" s="45"/>
      <c r="II391" s="45"/>
      <c r="IJ391" s="45"/>
      <c r="IK391" s="45"/>
      <c r="IL391" s="41"/>
      <c r="IM391" s="46"/>
      <c r="IN391" s="46"/>
      <c r="IO391" s="46"/>
      <c r="IP391" s="19"/>
      <c r="IQ391" s="41"/>
      <c r="IR391" s="18"/>
      <c r="IS391" s="47"/>
      <c r="IT391" s="41"/>
    </row>
    <row r="392" spans="1:254" s="42" customFormat="1" ht="12.75">
      <c r="A392" s="20" t="s">
        <v>1112</v>
      </c>
      <c r="B392" s="20"/>
      <c r="C392" s="21"/>
      <c r="D392" s="22">
        <f>IF(MOD(SUM($M392+$T392+$AA392+$AH392+$AO392+$AV392),1)&gt;=0.6,INT(SUM($M392+$T392+$AA392+$AH392+$AO392+$AV392))+1+MOD(SUM($M392+$T392+$AA392+$AH392+$AO392+$AV392),1)-0.6,SUM($M392+$T392+$AA392+$AH392+$AO392+$AV392))</f>
        <v>1</v>
      </c>
      <c r="E392" s="23">
        <f>$N392+$U392+$AB392+$AI392+$AP392+$AW392</f>
        <v>0</v>
      </c>
      <c r="F392" s="24">
        <f>$O392+$V392+$AC392+$AJ392+$AQ392+$AX392</f>
        <v>8</v>
      </c>
      <c r="G392" s="23">
        <f>$P392+$W392+$AD392+$AK392+$AR392+$AY392</f>
        <v>1</v>
      </c>
      <c r="H392" s="23">
        <f>$Q392+X392+AE392+AL392+AS392+AZ392</f>
        <v>0</v>
      </c>
      <c r="I392" s="25" t="s">
        <v>1113</v>
      </c>
      <c r="J392" s="22">
        <f>IF(G392&lt;&gt;0,F392/G392,"")</f>
        <v>8</v>
      </c>
      <c r="K392" s="22">
        <f>IF(D392&lt;&gt;0,F392/D392,"")</f>
        <v>8</v>
      </c>
      <c r="L392" s="22">
        <f>IF(G392&lt;&gt;0,(INT(D392)*6+(10*(D392-INT(D392))))/G392,"")</f>
        <v>6</v>
      </c>
      <c r="M392" s="26"/>
      <c r="N392" s="26"/>
      <c r="O392" s="26"/>
      <c r="P392" s="26"/>
      <c r="Q392" s="26"/>
      <c r="R392" s="26"/>
      <c r="S392" s="28">
        <f>IF(P392&lt;&gt;0,O392/P392,"")</f>
      </c>
      <c r="T392" s="29"/>
      <c r="U392" s="29"/>
      <c r="V392" s="29"/>
      <c r="W392" s="29"/>
      <c r="X392" s="29"/>
      <c r="Y392" s="30"/>
      <c r="Z392" s="31">
        <f>IF(W392&lt;&gt;0,V392/W392,"")</f>
      </c>
      <c r="AA392" s="32">
        <v>1</v>
      </c>
      <c r="AB392" s="32">
        <v>0</v>
      </c>
      <c r="AC392" s="32">
        <v>8</v>
      </c>
      <c r="AD392" s="33">
        <v>1</v>
      </c>
      <c r="AE392" s="33"/>
      <c r="AF392" s="33" t="s">
        <v>1113</v>
      </c>
      <c r="AG392" s="28">
        <f>IF(AD392&lt;&gt;0,AC392/AD392,"")</f>
        <v>8</v>
      </c>
      <c r="AH392" s="34"/>
      <c r="AI392" s="34"/>
      <c r="AJ392" s="34"/>
      <c r="AK392" s="34"/>
      <c r="AL392" s="34"/>
      <c r="AM392" s="34"/>
      <c r="AN392" s="35">
        <f>IF(AK392&lt;&gt;0,AJ392/AK392,"")</f>
      </c>
      <c r="AO392" s="36"/>
      <c r="AP392" s="36"/>
      <c r="AQ392" s="36"/>
      <c r="AR392" s="36"/>
      <c r="AS392" s="36"/>
      <c r="AT392" s="36"/>
      <c r="AU392" s="37">
        <f>IF(AR392&lt;&gt;0,AQ392/AR392,"")</f>
      </c>
      <c r="AV392" s="38"/>
      <c r="AW392" s="38"/>
      <c r="AX392" s="39"/>
      <c r="AY392" s="40"/>
      <c r="AZ392" s="40"/>
      <c r="BA392" s="40"/>
      <c r="BB392" s="39">
        <f>IF(AY392&lt;&gt;0,AX392/AY392,"")</f>
      </c>
      <c r="BC392" s="41"/>
      <c r="BD392" s="41"/>
      <c r="BI392" s="41"/>
      <c r="BN392" s="41"/>
      <c r="BO392" s="43"/>
      <c r="BP392" s="43"/>
      <c r="BQ392" s="43"/>
      <c r="BR392" s="44"/>
      <c r="BS392" s="41"/>
      <c r="BT392" s="45"/>
      <c r="BU392" s="45"/>
      <c r="BV392" s="45"/>
      <c r="BW392" s="45"/>
      <c r="BX392" s="41"/>
      <c r="BY392" s="46"/>
      <c r="BZ392" s="46"/>
      <c r="CA392" s="46"/>
      <c r="CB392" s="19"/>
      <c r="CC392" s="41"/>
      <c r="CD392" s="18"/>
      <c r="CE392" s="47"/>
      <c r="CF392" s="41"/>
      <c r="CJ392" s="41"/>
      <c r="CK392" s="41"/>
      <c r="CL392" s="41"/>
      <c r="CQ392" s="41"/>
      <c r="CV392" s="41"/>
      <c r="CW392" s="43"/>
      <c r="CX392" s="43"/>
      <c r="CY392" s="43"/>
      <c r="CZ392" s="44"/>
      <c r="DA392" s="41"/>
      <c r="DB392" s="45"/>
      <c r="DC392" s="45"/>
      <c r="DD392" s="45"/>
      <c r="DE392" s="45"/>
      <c r="DF392" s="41"/>
      <c r="DG392" s="46"/>
      <c r="DH392" s="46"/>
      <c r="DI392" s="46"/>
      <c r="DJ392" s="19"/>
      <c r="DK392" s="41"/>
      <c r="DL392" s="18"/>
      <c r="DM392" s="47"/>
      <c r="DN392" s="41"/>
      <c r="DR392" s="41"/>
      <c r="DS392" s="41"/>
      <c r="DT392" s="41"/>
      <c r="DY392" s="41"/>
      <c r="ED392" s="41"/>
      <c r="EE392" s="43"/>
      <c r="EF392" s="43"/>
      <c r="EG392" s="43"/>
      <c r="EH392" s="44"/>
      <c r="EI392" s="41"/>
      <c r="EJ392" s="45"/>
      <c r="EK392" s="45"/>
      <c r="EL392" s="45"/>
      <c r="EM392" s="45"/>
      <c r="EN392" s="41"/>
      <c r="EO392" s="46"/>
      <c r="EP392" s="46"/>
      <c r="EQ392" s="46"/>
      <c r="ER392" s="19"/>
      <c r="ES392" s="41"/>
      <c r="ET392" s="18"/>
      <c r="EU392" s="47"/>
      <c r="EV392" s="41"/>
      <c r="EZ392" s="41"/>
      <c r="FA392" s="41"/>
      <c r="FB392" s="41"/>
      <c r="FG392" s="41"/>
      <c r="FL392" s="41"/>
      <c r="FM392" s="43"/>
      <c r="FN392" s="43"/>
      <c r="FO392" s="43"/>
      <c r="FP392" s="44"/>
      <c r="FQ392" s="41"/>
      <c r="FR392" s="45"/>
      <c r="FS392" s="45"/>
      <c r="FT392" s="45"/>
      <c r="FU392" s="45"/>
      <c r="FV392" s="41"/>
      <c r="FW392" s="46"/>
      <c r="FX392" s="46"/>
      <c r="FY392" s="46"/>
      <c r="FZ392" s="19"/>
      <c r="GA392" s="41"/>
      <c r="GB392" s="18"/>
      <c r="GC392" s="47"/>
      <c r="GD392" s="41"/>
      <c r="GH392" s="41"/>
      <c r="GI392" s="41"/>
      <c r="GJ392" s="41"/>
      <c r="GO392" s="41"/>
      <c r="GT392" s="41"/>
      <c r="GU392" s="43"/>
      <c r="GV392" s="43"/>
      <c r="GW392" s="43"/>
      <c r="GX392" s="44"/>
      <c r="GY392" s="41"/>
      <c r="GZ392" s="45"/>
      <c r="HA392" s="45"/>
      <c r="HB392" s="45"/>
      <c r="HC392" s="45"/>
      <c r="HD392" s="41"/>
      <c r="HE392" s="46"/>
      <c r="HF392" s="46"/>
      <c r="HG392" s="46"/>
      <c r="HH392" s="19"/>
      <c r="HI392" s="41"/>
      <c r="HJ392" s="18"/>
      <c r="HK392" s="47"/>
      <c r="HL392" s="41"/>
      <c r="HP392" s="41"/>
      <c r="HQ392" s="41"/>
      <c r="HR392" s="41"/>
      <c r="HW392" s="41"/>
      <c r="IB392" s="41"/>
      <c r="IC392" s="43"/>
      <c r="ID392" s="43"/>
      <c r="IE392" s="43"/>
      <c r="IF392" s="44"/>
      <c r="IG392" s="41"/>
      <c r="IH392" s="45"/>
      <c r="II392" s="45"/>
      <c r="IJ392" s="45"/>
      <c r="IK392" s="45"/>
      <c r="IL392" s="41"/>
      <c r="IM392" s="46"/>
      <c r="IN392" s="46"/>
      <c r="IO392" s="46"/>
      <c r="IP392" s="19"/>
      <c r="IQ392" s="41"/>
      <c r="IR392" s="18"/>
      <c r="IS392" s="47"/>
      <c r="IT392" s="41"/>
    </row>
    <row r="393" spans="1:254" s="42" customFormat="1" ht="12.75">
      <c r="A393" s="20" t="s">
        <v>1114</v>
      </c>
      <c r="B393" s="20"/>
      <c r="C393" s="21"/>
      <c r="D393" s="22">
        <f>IF(MOD(SUM($M393+$T393+$AA393+$AH393+$AO393+$AV393),1)&gt;=0.6,INT(SUM($M393+$T393+$AA393+$AH393+$AO393+$AV393))+1+MOD(SUM($M393+$T393+$AA393+$AH393+$AO393+$AV393),1)-0.6,SUM($M393+$T393+$AA393+$AH393+$AO393+$AV393))</f>
        <v>26.299999999999997</v>
      </c>
      <c r="E393" s="23">
        <f>$N393+$U393+$AB393+$AI393+$AP393+$AW393</f>
        <v>1</v>
      </c>
      <c r="F393" s="24">
        <f>$O393+$V393+$AC393+$AJ393+$AQ393+$AX393</f>
        <v>131</v>
      </c>
      <c r="G393" s="23">
        <f>$P393+$W393+$AD393+$AK393+$AR393+$AY393</f>
        <v>4</v>
      </c>
      <c r="H393" s="23">
        <f>$Q393+X393+AE393+AL393+AS393+AZ393</f>
        <v>0</v>
      </c>
      <c r="I393" s="25" t="s">
        <v>1115</v>
      </c>
      <c r="J393" s="22">
        <f>IF(G393&lt;&gt;0,F393/G393,"")</f>
        <v>32.75</v>
      </c>
      <c r="K393" s="22">
        <f>IF(D393&lt;&gt;0,F393/D393,"")</f>
        <v>4.980988593155894</v>
      </c>
      <c r="L393" s="22">
        <f>IF(G393&lt;&gt;0,(INT(D393)*6+(10*(D393-INT(D393))))/G393,"")</f>
        <v>39.74999999999999</v>
      </c>
      <c r="M393" s="26"/>
      <c r="N393" s="26"/>
      <c r="O393" s="26"/>
      <c r="P393" s="26"/>
      <c r="Q393" s="26"/>
      <c r="R393" s="26"/>
      <c r="S393" s="28">
        <f>IF(P393&lt;&gt;0,O393/P393,"")</f>
      </c>
      <c r="T393" s="29"/>
      <c r="U393" s="29"/>
      <c r="V393" s="29"/>
      <c r="W393" s="29"/>
      <c r="X393" s="29"/>
      <c r="Y393" s="30"/>
      <c r="Z393" s="31">
        <f>IF(W393&lt;&gt;0,V393/W393,"")</f>
      </c>
      <c r="AA393" s="32">
        <v>17.2</v>
      </c>
      <c r="AB393" s="32">
        <v>0</v>
      </c>
      <c r="AC393" s="32">
        <v>97</v>
      </c>
      <c r="AD393" s="33">
        <v>1</v>
      </c>
      <c r="AE393" s="33"/>
      <c r="AF393" s="33"/>
      <c r="AG393" s="28">
        <f>IF(AD393&lt;&gt;0,AC393/AD393,"")</f>
        <v>97</v>
      </c>
      <c r="AH393" s="34">
        <v>9.1</v>
      </c>
      <c r="AI393" s="34">
        <v>1</v>
      </c>
      <c r="AJ393" s="34">
        <v>34</v>
      </c>
      <c r="AK393" s="34">
        <v>3</v>
      </c>
      <c r="AL393" s="34"/>
      <c r="AM393" s="34" t="s">
        <v>1115</v>
      </c>
      <c r="AN393" s="35">
        <f>IF(AK393&lt;&gt;0,AJ393/AK393,"")</f>
        <v>11.333333333333334</v>
      </c>
      <c r="AO393" s="36"/>
      <c r="AP393" s="36"/>
      <c r="AQ393" s="36"/>
      <c r="AR393" s="36"/>
      <c r="AS393" s="36"/>
      <c r="AT393" s="36"/>
      <c r="AU393" s="37">
        <f>IF(AR393&lt;&gt;0,AQ393/AR393,"")</f>
      </c>
      <c r="AV393" s="38"/>
      <c r="AW393" s="38"/>
      <c r="AX393" s="39"/>
      <c r="AY393" s="40"/>
      <c r="AZ393" s="40"/>
      <c r="BA393" s="40"/>
      <c r="BB393" s="39">
        <f>IF(AY393&lt;&gt;0,AX393/AY393,"")</f>
      </c>
      <c r="BC393" s="41"/>
      <c r="BD393" s="41"/>
      <c r="BI393" s="41"/>
      <c r="BN393" s="41"/>
      <c r="BO393" s="43"/>
      <c r="BP393" s="43"/>
      <c r="BQ393" s="43"/>
      <c r="BR393" s="44"/>
      <c r="BS393" s="41"/>
      <c r="BT393" s="45"/>
      <c r="BU393" s="45"/>
      <c r="BV393" s="45"/>
      <c r="BW393" s="45"/>
      <c r="BX393" s="41"/>
      <c r="BY393" s="46"/>
      <c r="BZ393" s="46"/>
      <c r="CA393" s="46"/>
      <c r="CB393" s="19"/>
      <c r="CC393" s="41"/>
      <c r="CD393" s="18"/>
      <c r="CE393" s="47"/>
      <c r="CF393" s="41"/>
      <c r="CJ393" s="41"/>
      <c r="CK393" s="41"/>
      <c r="CL393" s="41"/>
      <c r="CQ393" s="41"/>
      <c r="CV393" s="41"/>
      <c r="CW393" s="43"/>
      <c r="CX393" s="43"/>
      <c r="CY393" s="43"/>
      <c r="CZ393" s="44"/>
      <c r="DA393" s="41"/>
      <c r="DB393" s="45"/>
      <c r="DC393" s="45"/>
      <c r="DD393" s="45"/>
      <c r="DE393" s="45"/>
      <c r="DF393" s="41"/>
      <c r="DG393" s="46"/>
      <c r="DH393" s="46"/>
      <c r="DI393" s="46"/>
      <c r="DJ393" s="19"/>
      <c r="DK393" s="41"/>
      <c r="DL393" s="18"/>
      <c r="DM393" s="47"/>
      <c r="DN393" s="41"/>
      <c r="DR393" s="41"/>
      <c r="DS393" s="41"/>
      <c r="DT393" s="41"/>
      <c r="DY393" s="41"/>
      <c r="ED393" s="41"/>
      <c r="EE393" s="43"/>
      <c r="EF393" s="43"/>
      <c r="EG393" s="43"/>
      <c r="EH393" s="44"/>
      <c r="EI393" s="41"/>
      <c r="EJ393" s="45"/>
      <c r="EK393" s="45"/>
      <c r="EL393" s="45"/>
      <c r="EM393" s="45"/>
      <c r="EN393" s="41"/>
      <c r="EO393" s="46"/>
      <c r="EP393" s="46"/>
      <c r="EQ393" s="46"/>
      <c r="ER393" s="19"/>
      <c r="ES393" s="41"/>
      <c r="ET393" s="18"/>
      <c r="EU393" s="47"/>
      <c r="EV393" s="41"/>
      <c r="EZ393" s="41"/>
      <c r="FA393" s="41"/>
      <c r="FB393" s="41"/>
      <c r="FG393" s="41"/>
      <c r="FL393" s="41"/>
      <c r="FM393" s="43"/>
      <c r="FN393" s="43"/>
      <c r="FO393" s="43"/>
      <c r="FP393" s="44"/>
      <c r="FQ393" s="41"/>
      <c r="FR393" s="45"/>
      <c r="FS393" s="45"/>
      <c r="FT393" s="45"/>
      <c r="FU393" s="45"/>
      <c r="FV393" s="41"/>
      <c r="FW393" s="46"/>
      <c r="FX393" s="46"/>
      <c r="FY393" s="46"/>
      <c r="FZ393" s="19"/>
      <c r="GA393" s="41"/>
      <c r="GB393" s="18"/>
      <c r="GC393" s="47"/>
      <c r="GD393" s="41"/>
      <c r="GH393" s="41"/>
      <c r="GI393" s="41"/>
      <c r="GJ393" s="41"/>
      <c r="GO393" s="41"/>
      <c r="GT393" s="41"/>
      <c r="GU393" s="43"/>
      <c r="GV393" s="43"/>
      <c r="GW393" s="43"/>
      <c r="GX393" s="44"/>
      <c r="GY393" s="41"/>
      <c r="GZ393" s="45"/>
      <c r="HA393" s="45"/>
      <c r="HB393" s="45"/>
      <c r="HC393" s="45"/>
      <c r="HD393" s="41"/>
      <c r="HE393" s="46"/>
      <c r="HF393" s="46"/>
      <c r="HG393" s="46"/>
      <c r="HH393" s="19"/>
      <c r="HI393" s="41"/>
      <c r="HJ393" s="18"/>
      <c r="HK393" s="47"/>
      <c r="HL393" s="41"/>
      <c r="HP393" s="41"/>
      <c r="HQ393" s="41"/>
      <c r="HR393" s="41"/>
      <c r="HW393" s="41"/>
      <c r="IB393" s="41"/>
      <c r="IC393" s="43"/>
      <c r="ID393" s="43"/>
      <c r="IE393" s="43"/>
      <c r="IF393" s="44"/>
      <c r="IG393" s="41"/>
      <c r="IH393" s="45"/>
      <c r="II393" s="45"/>
      <c r="IJ393" s="45"/>
      <c r="IK393" s="45"/>
      <c r="IL393" s="41"/>
      <c r="IM393" s="46"/>
      <c r="IN393" s="46"/>
      <c r="IO393" s="46"/>
      <c r="IP393" s="19"/>
      <c r="IQ393" s="41"/>
      <c r="IR393" s="18"/>
      <c r="IS393" s="47"/>
      <c r="IT393" s="41"/>
    </row>
    <row r="394" spans="1:254" s="42" customFormat="1" ht="12.75">
      <c r="A394" s="20" t="s">
        <v>1116</v>
      </c>
      <c r="B394" s="20"/>
      <c r="C394" s="21"/>
      <c r="D394" s="22">
        <f>IF(MOD(SUM($M394+$T394+$AA394+$AH394+$AO394+$AV394),1)&gt;=0.6,INT(SUM($M394+$T394+$AA394+$AH394+$AO394+$AV394))+1+MOD(SUM($M394+$T394+$AA394+$AH394+$AO394+$AV394),1)-0.6,SUM($M394+$T394+$AA394+$AH394+$AO394+$AV394))</f>
        <v>60</v>
      </c>
      <c r="E394" s="23">
        <f>$N394+$U394+$AB394+$AI394+$AP394+$AW394</f>
        <v>9</v>
      </c>
      <c r="F394" s="24">
        <f>$O394+$V394+$AC394+$AJ394+$AQ394+$AX394</f>
        <v>197</v>
      </c>
      <c r="G394" s="23">
        <f>$P394+$W394+$AD394+$AK394+$AR394+$AY394</f>
        <v>22</v>
      </c>
      <c r="H394" s="23">
        <f>$Q394+X394+AE394+AL394+AS394+AZ394</f>
        <v>0</v>
      </c>
      <c r="I394" s="23"/>
      <c r="J394" s="22">
        <f>IF(G394&lt;&gt;0,F394/G394,"")</f>
        <v>8.954545454545455</v>
      </c>
      <c r="K394" s="22">
        <f>IF(D394&lt;&gt;0,F394/D394,"")</f>
        <v>3.283333333333333</v>
      </c>
      <c r="L394" s="22">
        <f>IF(G394&lt;&gt;0,(INT(D394)*6+(10*(D394-INT(D394))))/G394,"")</f>
        <v>16.363636363636363</v>
      </c>
      <c r="M394" s="26"/>
      <c r="N394" s="26"/>
      <c r="O394" s="26"/>
      <c r="P394" s="26"/>
      <c r="Q394" s="26"/>
      <c r="R394" s="26"/>
      <c r="S394" s="28">
        <f>IF(P394&lt;&gt;0,O394/P394,"")</f>
      </c>
      <c r="T394" s="29">
        <v>60</v>
      </c>
      <c r="U394" s="29">
        <v>9</v>
      </c>
      <c r="V394" s="29">
        <v>197</v>
      </c>
      <c r="W394" s="29">
        <v>22</v>
      </c>
      <c r="X394" s="29"/>
      <c r="Y394" s="30"/>
      <c r="Z394" s="31">
        <f>IF(W394&lt;&gt;0,V394/W394,"")</f>
        <v>8.954545454545455</v>
      </c>
      <c r="AA394" s="32"/>
      <c r="AB394" s="32"/>
      <c r="AC394" s="32"/>
      <c r="AD394" s="33"/>
      <c r="AE394" s="33"/>
      <c r="AF394" s="33"/>
      <c r="AG394" s="28">
        <f>IF(AD394&lt;&gt;0,AC394/AD394,"")</f>
      </c>
      <c r="AH394" s="34"/>
      <c r="AI394" s="34"/>
      <c r="AJ394" s="34"/>
      <c r="AK394" s="34"/>
      <c r="AL394" s="34"/>
      <c r="AM394" s="34"/>
      <c r="AN394" s="35">
        <f>IF(AK394&lt;&gt;0,AJ394/AK394,"")</f>
      </c>
      <c r="AO394" s="36"/>
      <c r="AP394" s="36"/>
      <c r="AQ394" s="36"/>
      <c r="AR394" s="36"/>
      <c r="AS394" s="36"/>
      <c r="AT394" s="36"/>
      <c r="AU394" s="37">
        <f>IF(AR394&lt;&gt;0,AQ394/AR394,"")</f>
      </c>
      <c r="AV394" s="38"/>
      <c r="AW394" s="38"/>
      <c r="AX394" s="39"/>
      <c r="AY394" s="40"/>
      <c r="AZ394" s="40"/>
      <c r="BA394" s="40"/>
      <c r="BB394" s="39">
        <f>IF(AY394&lt;&gt;0,AX394/AY394,"")</f>
      </c>
      <c r="BC394" s="41"/>
      <c r="BD394" s="41"/>
      <c r="BI394" s="41"/>
      <c r="BN394" s="41"/>
      <c r="BO394" s="43"/>
      <c r="BP394" s="43"/>
      <c r="BQ394" s="43"/>
      <c r="BR394" s="44"/>
      <c r="BS394" s="41"/>
      <c r="BT394" s="45"/>
      <c r="BU394" s="45"/>
      <c r="BV394" s="45"/>
      <c r="BW394" s="45"/>
      <c r="BX394" s="41"/>
      <c r="BY394" s="46"/>
      <c r="BZ394" s="46"/>
      <c r="CA394" s="46"/>
      <c r="CB394" s="19"/>
      <c r="CC394" s="41"/>
      <c r="CD394" s="18"/>
      <c r="CE394" s="47"/>
      <c r="CF394" s="41"/>
      <c r="CJ394" s="41"/>
      <c r="CK394" s="41"/>
      <c r="CL394" s="41"/>
      <c r="CQ394" s="41"/>
      <c r="CV394" s="41"/>
      <c r="CW394" s="43"/>
      <c r="CX394" s="43"/>
      <c r="CY394" s="43"/>
      <c r="CZ394" s="44"/>
      <c r="DA394" s="41"/>
      <c r="DB394" s="45"/>
      <c r="DC394" s="45"/>
      <c r="DD394" s="45"/>
      <c r="DE394" s="45"/>
      <c r="DF394" s="41"/>
      <c r="DG394" s="46"/>
      <c r="DH394" s="46"/>
      <c r="DI394" s="46"/>
      <c r="DJ394" s="19"/>
      <c r="DK394" s="41"/>
      <c r="DL394" s="18"/>
      <c r="DM394" s="47"/>
      <c r="DN394" s="41"/>
      <c r="DR394" s="41"/>
      <c r="DS394" s="41"/>
      <c r="DT394" s="41"/>
      <c r="DY394" s="41"/>
      <c r="ED394" s="41"/>
      <c r="EE394" s="43"/>
      <c r="EF394" s="43"/>
      <c r="EG394" s="43"/>
      <c r="EH394" s="44"/>
      <c r="EI394" s="41"/>
      <c r="EJ394" s="45"/>
      <c r="EK394" s="45"/>
      <c r="EL394" s="45"/>
      <c r="EM394" s="45"/>
      <c r="EN394" s="41"/>
      <c r="EO394" s="46"/>
      <c r="EP394" s="46"/>
      <c r="EQ394" s="46"/>
      <c r="ER394" s="19"/>
      <c r="ES394" s="41"/>
      <c r="ET394" s="18"/>
      <c r="EU394" s="47"/>
      <c r="EV394" s="41"/>
      <c r="EZ394" s="41"/>
      <c r="FA394" s="41"/>
      <c r="FB394" s="41"/>
      <c r="FG394" s="41"/>
      <c r="FL394" s="41"/>
      <c r="FM394" s="43"/>
      <c r="FN394" s="43"/>
      <c r="FO394" s="43"/>
      <c r="FP394" s="44"/>
      <c r="FQ394" s="41"/>
      <c r="FR394" s="45"/>
      <c r="FS394" s="45"/>
      <c r="FT394" s="45"/>
      <c r="FU394" s="45"/>
      <c r="FV394" s="41"/>
      <c r="FW394" s="46"/>
      <c r="FX394" s="46"/>
      <c r="FY394" s="46"/>
      <c r="FZ394" s="19"/>
      <c r="GA394" s="41"/>
      <c r="GB394" s="18"/>
      <c r="GC394" s="47"/>
      <c r="GD394" s="41"/>
      <c r="GH394" s="41"/>
      <c r="GI394" s="41"/>
      <c r="GJ394" s="41"/>
      <c r="GO394" s="41"/>
      <c r="GT394" s="41"/>
      <c r="GU394" s="43"/>
      <c r="GV394" s="43"/>
      <c r="GW394" s="43"/>
      <c r="GX394" s="44"/>
      <c r="GY394" s="41"/>
      <c r="GZ394" s="45"/>
      <c r="HA394" s="45"/>
      <c r="HB394" s="45"/>
      <c r="HC394" s="45"/>
      <c r="HD394" s="41"/>
      <c r="HE394" s="46"/>
      <c r="HF394" s="46"/>
      <c r="HG394" s="46"/>
      <c r="HH394" s="19"/>
      <c r="HI394" s="41"/>
      <c r="HJ394" s="18"/>
      <c r="HK394" s="47"/>
      <c r="HL394" s="41"/>
      <c r="HP394" s="41"/>
      <c r="HQ394" s="41"/>
      <c r="HR394" s="41"/>
      <c r="HW394" s="41"/>
      <c r="IB394" s="41"/>
      <c r="IC394" s="43"/>
      <c r="ID394" s="43"/>
      <c r="IE394" s="43"/>
      <c r="IF394" s="44"/>
      <c r="IG394" s="41"/>
      <c r="IH394" s="45"/>
      <c r="II394" s="45"/>
      <c r="IJ394" s="45"/>
      <c r="IK394" s="45"/>
      <c r="IL394" s="41"/>
      <c r="IM394" s="46"/>
      <c r="IN394" s="46"/>
      <c r="IO394" s="46"/>
      <c r="IP394" s="19"/>
      <c r="IQ394" s="41"/>
      <c r="IR394" s="18"/>
      <c r="IS394" s="47"/>
      <c r="IT394" s="41"/>
    </row>
    <row r="395" spans="1:254" s="42" customFormat="1" ht="12.75">
      <c r="A395" s="20" t="s">
        <v>1117</v>
      </c>
      <c r="B395" s="20"/>
      <c r="C395" s="63"/>
      <c r="D395" s="22">
        <f>IF(MOD(SUM($M395+$T395+$AA395+$AH395+$AO395+$AV395),1)&gt;=0.6,INT(SUM($M395+$T395+$AA395+$AH395+$AO395+$AV395))+1+MOD(SUM($M395+$T395+$AA395+$AH395+$AO395+$AV395),1)-0.6,SUM($M395+$T395+$AA395+$AH395+$AO395+$AV395))</f>
        <v>41.199999999999996</v>
      </c>
      <c r="E395" s="23">
        <f>$N395+$U395+$AB395+$AI395+$AP395+$AW395</f>
        <v>6</v>
      </c>
      <c r="F395" s="24">
        <f>$O395+$V395+$AC395+$AJ395+$AQ395+$AX395</f>
        <v>165</v>
      </c>
      <c r="G395" s="23">
        <f>$P395+$W395+$AD395+$AK395+$AR395+$AY395</f>
        <v>12</v>
      </c>
      <c r="H395" s="23">
        <f>$Q395+X395+AE395+AL395+AS395+AZ395</f>
        <v>0</v>
      </c>
      <c r="I395" s="25" t="s">
        <v>1118</v>
      </c>
      <c r="J395" s="22">
        <f>IF(G395&lt;&gt;0,F395/G395,"")</f>
        <v>13.75</v>
      </c>
      <c r="K395" s="22">
        <f>IF(D395&lt;&gt;0,F395/D395,"")</f>
        <v>4.0048543689320395</v>
      </c>
      <c r="L395" s="22">
        <f>IF(G395&lt;&gt;0,(INT(D395)*6+(10*(D395-INT(D395))))/G395,"")</f>
        <v>20.66666666666666</v>
      </c>
      <c r="M395" s="26"/>
      <c r="N395" s="26"/>
      <c r="O395" s="26"/>
      <c r="P395" s="26"/>
      <c r="Q395" s="26"/>
      <c r="R395" s="26"/>
      <c r="S395" s="28">
        <f>IF(P395&lt;&gt;0,O395/P395,"")</f>
      </c>
      <c r="T395" s="29">
        <v>1.1</v>
      </c>
      <c r="U395" s="29">
        <v>0</v>
      </c>
      <c r="V395" s="29">
        <v>13</v>
      </c>
      <c r="W395" s="29">
        <v>0</v>
      </c>
      <c r="X395" s="29"/>
      <c r="Y395" s="30" t="s">
        <v>1119</v>
      </c>
      <c r="Z395" s="31">
        <f>IF(W395&lt;&gt;0,V395/W395,"")</f>
      </c>
      <c r="AA395" s="26">
        <v>15.4</v>
      </c>
      <c r="AB395" s="26">
        <v>2</v>
      </c>
      <c r="AC395" s="26">
        <v>68</v>
      </c>
      <c r="AD395" s="26">
        <v>3</v>
      </c>
      <c r="AE395" s="26"/>
      <c r="AF395" s="27" t="s">
        <v>1120</v>
      </c>
      <c r="AG395" s="28">
        <f>IF(AD395&lt;&gt;0,AC395/AD395,"")</f>
        <v>22.666666666666668</v>
      </c>
      <c r="AH395" s="64">
        <v>18.3</v>
      </c>
      <c r="AI395" s="64">
        <v>3</v>
      </c>
      <c r="AJ395" s="64">
        <v>67</v>
      </c>
      <c r="AK395" s="64">
        <v>8</v>
      </c>
      <c r="AL395" s="64"/>
      <c r="AM395" s="66" t="s">
        <v>1118</v>
      </c>
      <c r="AN395" s="35">
        <f>IF(AK395&lt;&gt;0,AJ395/AK395,"")</f>
        <v>8.375</v>
      </c>
      <c r="AO395" s="36">
        <v>6</v>
      </c>
      <c r="AP395" s="36">
        <v>1</v>
      </c>
      <c r="AQ395" s="36">
        <v>17</v>
      </c>
      <c r="AR395" s="36">
        <v>1</v>
      </c>
      <c r="AS395" s="36"/>
      <c r="AT395" s="48" t="s">
        <v>677</v>
      </c>
      <c r="AU395" s="37">
        <f>IF(AR395&lt;&gt;0,AQ395/AR395,"")</f>
        <v>17</v>
      </c>
      <c r="AV395" s="38"/>
      <c r="AW395" s="38"/>
      <c r="AX395" s="39"/>
      <c r="AY395" s="40"/>
      <c r="AZ395" s="40"/>
      <c r="BA395" s="40"/>
      <c r="BB395" s="39">
        <f>IF(AY395&lt;&gt;0,AX395/AY395,"")</f>
      </c>
      <c r="BC395" s="41"/>
      <c r="BD395" s="41"/>
      <c r="BI395" s="41"/>
      <c r="BN395" s="41"/>
      <c r="BO395" s="43"/>
      <c r="BP395" s="43"/>
      <c r="BQ395" s="43"/>
      <c r="BR395" s="44"/>
      <c r="BS395" s="41"/>
      <c r="BT395" s="45"/>
      <c r="BU395" s="45"/>
      <c r="BV395" s="45"/>
      <c r="BW395" s="45"/>
      <c r="BX395" s="41"/>
      <c r="BY395" s="46"/>
      <c r="BZ395" s="46"/>
      <c r="CA395" s="46"/>
      <c r="CB395" s="19"/>
      <c r="CC395" s="41"/>
      <c r="CD395" s="18"/>
      <c r="CE395" s="47"/>
      <c r="CF395" s="41"/>
      <c r="CJ395" s="41"/>
      <c r="CK395" s="41"/>
      <c r="CL395" s="41"/>
      <c r="CQ395" s="41"/>
      <c r="CV395" s="41"/>
      <c r="CW395" s="43"/>
      <c r="CX395" s="43"/>
      <c r="CY395" s="43"/>
      <c r="CZ395" s="44"/>
      <c r="DA395" s="41"/>
      <c r="DB395" s="45"/>
      <c r="DC395" s="45"/>
      <c r="DD395" s="45"/>
      <c r="DE395" s="45"/>
      <c r="DF395" s="41"/>
      <c r="DG395" s="46"/>
      <c r="DH395" s="46"/>
      <c r="DI395" s="46"/>
      <c r="DJ395" s="19"/>
      <c r="DK395" s="41"/>
      <c r="DL395" s="18"/>
      <c r="DM395" s="47"/>
      <c r="DN395" s="41"/>
      <c r="DR395" s="41"/>
      <c r="DS395" s="41"/>
      <c r="DT395" s="41"/>
      <c r="DY395" s="41"/>
      <c r="ED395" s="41"/>
      <c r="EE395" s="43"/>
      <c r="EF395" s="43"/>
      <c r="EG395" s="43"/>
      <c r="EH395" s="44"/>
      <c r="EI395" s="41"/>
      <c r="EJ395" s="45"/>
      <c r="EK395" s="45"/>
      <c r="EL395" s="45"/>
      <c r="EM395" s="45"/>
      <c r="EN395" s="41"/>
      <c r="EO395" s="46"/>
      <c r="EP395" s="46"/>
      <c r="EQ395" s="46"/>
      <c r="ER395" s="19"/>
      <c r="ES395" s="41"/>
      <c r="ET395" s="18"/>
      <c r="EU395" s="47"/>
      <c r="EV395" s="41"/>
      <c r="EZ395" s="41"/>
      <c r="FA395" s="41"/>
      <c r="FB395" s="41"/>
      <c r="FG395" s="41"/>
      <c r="FL395" s="41"/>
      <c r="FM395" s="43"/>
      <c r="FN395" s="43"/>
      <c r="FO395" s="43"/>
      <c r="FP395" s="44"/>
      <c r="FQ395" s="41"/>
      <c r="FR395" s="45"/>
      <c r="FS395" s="45"/>
      <c r="FT395" s="45"/>
      <c r="FU395" s="45"/>
      <c r="FV395" s="41"/>
      <c r="FW395" s="46"/>
      <c r="FX395" s="46"/>
      <c r="FY395" s="46"/>
      <c r="FZ395" s="19"/>
      <c r="GA395" s="41"/>
      <c r="GB395" s="18"/>
      <c r="GC395" s="47"/>
      <c r="GD395" s="41"/>
      <c r="GH395" s="41"/>
      <c r="GI395" s="41"/>
      <c r="GJ395" s="41"/>
      <c r="GO395" s="41"/>
      <c r="GT395" s="41"/>
      <c r="GU395" s="43"/>
      <c r="GV395" s="43"/>
      <c r="GW395" s="43"/>
      <c r="GX395" s="44"/>
      <c r="GY395" s="41"/>
      <c r="GZ395" s="45"/>
      <c r="HA395" s="45"/>
      <c r="HB395" s="45"/>
      <c r="HC395" s="45"/>
      <c r="HD395" s="41"/>
      <c r="HE395" s="46"/>
      <c r="HF395" s="46"/>
      <c r="HG395" s="46"/>
      <c r="HH395" s="19"/>
      <c r="HI395" s="41"/>
      <c r="HJ395" s="18"/>
      <c r="HK395" s="47"/>
      <c r="HL395" s="41"/>
      <c r="HP395" s="41"/>
      <c r="HQ395" s="41"/>
      <c r="HR395" s="41"/>
      <c r="HW395" s="41"/>
      <c r="IB395" s="41"/>
      <c r="IC395" s="43"/>
      <c r="ID395" s="43"/>
      <c r="IE395" s="43"/>
      <c r="IF395" s="44"/>
      <c r="IG395" s="41"/>
      <c r="IH395" s="45"/>
      <c r="II395" s="45"/>
      <c r="IJ395" s="45"/>
      <c r="IK395" s="45"/>
      <c r="IL395" s="41"/>
      <c r="IM395" s="46"/>
      <c r="IN395" s="46"/>
      <c r="IO395" s="46"/>
      <c r="IP395" s="19"/>
      <c r="IQ395" s="41"/>
      <c r="IR395" s="18"/>
      <c r="IS395" s="47"/>
      <c r="IT395" s="41"/>
    </row>
    <row r="396" spans="1:254" s="42" customFormat="1" ht="12.75">
      <c r="A396" s="20" t="s">
        <v>1121</v>
      </c>
      <c r="B396" s="20"/>
      <c r="C396" s="63"/>
      <c r="D396" s="22">
        <f>IF(MOD(SUM($M396+$T396+$AA396+$AH396+$AO396+$AV396),1)&gt;=0.6,INT(SUM($M396+$T396+$AA396+$AH396+$AO396+$AV396))+1+MOD(SUM($M396+$T396+$AA396+$AH396+$AO396+$AV396),1)-0.6,SUM($M396+$T396+$AA396+$AH396+$AO396+$AV396))</f>
        <v>77</v>
      </c>
      <c r="E396" s="23">
        <f>$N396+$U396+$AB396+$AI396+$AP396+$AW396</f>
        <v>10</v>
      </c>
      <c r="F396" s="24">
        <f>$O396+$V396+$AC396+$AJ396+$AQ396+$AX396</f>
        <v>299</v>
      </c>
      <c r="G396" s="23">
        <f>$P396+$W396+$AD396+$AK396+$AR396+$AY396</f>
        <v>12</v>
      </c>
      <c r="H396" s="23">
        <f>$Q396+X396+AE396+AL396+AS396+AZ396</f>
        <v>1</v>
      </c>
      <c r="I396" s="25" t="s">
        <v>1122</v>
      </c>
      <c r="J396" s="22">
        <f>IF(G396&lt;&gt;0,F396/G396,"")</f>
        <v>24.916666666666668</v>
      </c>
      <c r="K396" s="22">
        <f>IF(D396&lt;&gt;0,F396/D396,"")</f>
        <v>3.883116883116883</v>
      </c>
      <c r="L396" s="22">
        <f>IF(G396&lt;&gt;0,(INT(D396)*6+(10*(D396-INT(D396))))/G396,"")</f>
        <v>38.5</v>
      </c>
      <c r="M396" s="26">
        <v>77</v>
      </c>
      <c r="N396" s="26">
        <v>10</v>
      </c>
      <c r="O396" s="26">
        <v>299</v>
      </c>
      <c r="P396" s="26">
        <v>12</v>
      </c>
      <c r="Q396" s="26">
        <v>1</v>
      </c>
      <c r="R396" s="27" t="s">
        <v>1122</v>
      </c>
      <c r="S396" s="28">
        <f>IF(P396&lt;&gt;0,O396/P396,"")</f>
        <v>24.916666666666668</v>
      </c>
      <c r="T396" s="29"/>
      <c r="U396" s="29"/>
      <c r="V396" s="29"/>
      <c r="W396" s="29"/>
      <c r="X396" s="29"/>
      <c r="Y396" s="29"/>
      <c r="Z396" s="31">
        <f>IF(W396&lt;&gt;0,V396/W396,"")</f>
      </c>
      <c r="AA396" s="26"/>
      <c r="AB396" s="26"/>
      <c r="AC396" s="26"/>
      <c r="AD396" s="26"/>
      <c r="AE396" s="26"/>
      <c r="AF396" s="26"/>
      <c r="AG396" s="28">
        <f>IF(AD396&lt;&gt;0,AC396/AD396,"")</f>
      </c>
      <c r="AH396" s="64"/>
      <c r="AI396" s="64"/>
      <c r="AJ396" s="64"/>
      <c r="AK396" s="64"/>
      <c r="AL396" s="64"/>
      <c r="AM396" s="64"/>
      <c r="AN396" s="35">
        <f>IF(AK396&lt;&gt;0,AJ396/AK396,"")</f>
      </c>
      <c r="AO396" s="36"/>
      <c r="AP396" s="36"/>
      <c r="AQ396" s="36"/>
      <c r="AR396" s="36"/>
      <c r="AS396" s="36"/>
      <c r="AT396" s="36"/>
      <c r="AU396" s="37">
        <f>IF(AR396&lt;&gt;0,AQ396/AR396,"")</f>
      </c>
      <c r="AV396" s="38"/>
      <c r="AW396" s="38"/>
      <c r="AX396" s="39"/>
      <c r="AY396" s="40"/>
      <c r="AZ396" s="40"/>
      <c r="BA396" s="40"/>
      <c r="BB396" s="39">
        <f>IF(AY396&lt;&gt;0,AX396/AY396,"")</f>
      </c>
      <c r="BC396" s="41"/>
      <c r="BD396" s="41"/>
      <c r="BI396" s="41"/>
      <c r="BN396" s="41"/>
      <c r="BO396" s="43"/>
      <c r="BP396" s="43"/>
      <c r="BQ396" s="43"/>
      <c r="BR396" s="44"/>
      <c r="BS396" s="41"/>
      <c r="BT396" s="45"/>
      <c r="BU396" s="45"/>
      <c r="BV396" s="45"/>
      <c r="BW396" s="45"/>
      <c r="BX396" s="41"/>
      <c r="BY396" s="46"/>
      <c r="BZ396" s="46"/>
      <c r="CA396" s="46"/>
      <c r="CB396" s="19"/>
      <c r="CC396" s="41"/>
      <c r="CD396" s="18"/>
      <c r="CE396" s="47"/>
      <c r="CF396" s="41"/>
      <c r="CJ396" s="41"/>
      <c r="CK396" s="41"/>
      <c r="CL396" s="41"/>
      <c r="CQ396" s="41"/>
      <c r="CV396" s="41"/>
      <c r="CW396" s="43"/>
      <c r="CX396" s="43"/>
      <c r="CY396" s="43"/>
      <c r="CZ396" s="44"/>
      <c r="DA396" s="41"/>
      <c r="DB396" s="45"/>
      <c r="DC396" s="45"/>
      <c r="DD396" s="45"/>
      <c r="DE396" s="45"/>
      <c r="DF396" s="41"/>
      <c r="DG396" s="46"/>
      <c r="DH396" s="46"/>
      <c r="DI396" s="46"/>
      <c r="DJ396" s="19"/>
      <c r="DK396" s="41"/>
      <c r="DL396" s="18"/>
      <c r="DM396" s="47"/>
      <c r="DN396" s="41"/>
      <c r="DR396" s="41"/>
      <c r="DS396" s="41"/>
      <c r="DT396" s="41"/>
      <c r="DY396" s="41"/>
      <c r="ED396" s="41"/>
      <c r="EE396" s="43"/>
      <c r="EF396" s="43"/>
      <c r="EG396" s="43"/>
      <c r="EH396" s="44"/>
      <c r="EI396" s="41"/>
      <c r="EJ396" s="45"/>
      <c r="EK396" s="45"/>
      <c r="EL396" s="45"/>
      <c r="EM396" s="45"/>
      <c r="EN396" s="41"/>
      <c r="EO396" s="46"/>
      <c r="EP396" s="46"/>
      <c r="EQ396" s="46"/>
      <c r="ER396" s="19"/>
      <c r="ES396" s="41"/>
      <c r="ET396" s="18"/>
      <c r="EU396" s="47"/>
      <c r="EV396" s="41"/>
      <c r="EZ396" s="41"/>
      <c r="FA396" s="41"/>
      <c r="FB396" s="41"/>
      <c r="FG396" s="41"/>
      <c r="FL396" s="41"/>
      <c r="FM396" s="43"/>
      <c r="FN396" s="43"/>
      <c r="FO396" s="43"/>
      <c r="FP396" s="44"/>
      <c r="FQ396" s="41"/>
      <c r="FR396" s="45"/>
      <c r="FS396" s="45"/>
      <c r="FT396" s="45"/>
      <c r="FU396" s="45"/>
      <c r="FV396" s="41"/>
      <c r="FW396" s="46"/>
      <c r="FX396" s="46"/>
      <c r="FY396" s="46"/>
      <c r="FZ396" s="19"/>
      <c r="GA396" s="41"/>
      <c r="GB396" s="18"/>
      <c r="GC396" s="47"/>
      <c r="GD396" s="41"/>
      <c r="GH396" s="41"/>
      <c r="GI396" s="41"/>
      <c r="GJ396" s="41"/>
      <c r="GO396" s="41"/>
      <c r="GT396" s="41"/>
      <c r="GU396" s="43"/>
      <c r="GV396" s="43"/>
      <c r="GW396" s="43"/>
      <c r="GX396" s="44"/>
      <c r="GY396" s="41"/>
      <c r="GZ396" s="45"/>
      <c r="HA396" s="45"/>
      <c r="HB396" s="45"/>
      <c r="HC396" s="45"/>
      <c r="HD396" s="41"/>
      <c r="HE396" s="46"/>
      <c r="HF396" s="46"/>
      <c r="HG396" s="46"/>
      <c r="HH396" s="19"/>
      <c r="HI396" s="41"/>
      <c r="HJ396" s="18"/>
      <c r="HK396" s="47"/>
      <c r="HL396" s="41"/>
      <c r="HP396" s="41"/>
      <c r="HQ396" s="41"/>
      <c r="HR396" s="41"/>
      <c r="HW396" s="41"/>
      <c r="IB396" s="41"/>
      <c r="IC396" s="43"/>
      <c r="ID396" s="43"/>
      <c r="IE396" s="43"/>
      <c r="IF396" s="44"/>
      <c r="IG396" s="41"/>
      <c r="IH396" s="45"/>
      <c r="II396" s="45"/>
      <c r="IJ396" s="45"/>
      <c r="IK396" s="45"/>
      <c r="IL396" s="41"/>
      <c r="IM396" s="46"/>
      <c r="IN396" s="46"/>
      <c r="IO396" s="46"/>
      <c r="IP396" s="19"/>
      <c r="IQ396" s="41"/>
      <c r="IR396" s="18"/>
      <c r="IS396" s="47"/>
      <c r="IT396" s="41"/>
    </row>
    <row r="397" spans="1:254" s="42" customFormat="1" ht="12.75">
      <c r="A397" s="20" t="s">
        <v>1123</v>
      </c>
      <c r="B397" s="20"/>
      <c r="C397" s="21"/>
      <c r="D397" s="22">
        <f>IF(MOD(SUM($M397+$T397+$AA397+$AH397+$AO397+$AV397),1)&gt;=0.6,INT(SUM($M397+$T397+$AA397+$AH397+$AO397+$AV397))+1+MOD(SUM($M397+$T397+$AA397+$AH397+$AO397+$AV397),1)-0.6,SUM($M397+$T397+$AA397+$AH397+$AO397+$AV397))</f>
        <v>298.2</v>
      </c>
      <c r="E397" s="23">
        <f>$N397+$U397+$AB397+$AI397+$AP397+$AW397</f>
        <v>49</v>
      </c>
      <c r="F397" s="24">
        <f>$O397+$V397+$AC397+$AJ397+$AQ397+$AX397</f>
        <v>1027</v>
      </c>
      <c r="G397" s="23">
        <f>$P397+$W397+$AD397+$AK397+$AR397+$AY397</f>
        <v>60</v>
      </c>
      <c r="H397" s="23">
        <f>$Q397+X397+AE397+AL397+AS397+AZ397</f>
        <v>2</v>
      </c>
      <c r="I397" s="25" t="s">
        <v>1124</v>
      </c>
      <c r="J397" s="22">
        <f>IF(G397&lt;&gt;0,F397/G397,"")</f>
        <v>17.116666666666667</v>
      </c>
      <c r="K397" s="22">
        <f>IF(D397&lt;&gt;0,F397/D397,"")</f>
        <v>3.443997317236754</v>
      </c>
      <c r="L397" s="22">
        <f>IF(G397&lt;&gt;0,(INT(D397)*6+(10*(D397-INT(D397))))/G397,"")</f>
        <v>29.833333333333332</v>
      </c>
      <c r="M397" s="26">
        <v>163.1</v>
      </c>
      <c r="N397" s="26">
        <v>27</v>
      </c>
      <c r="O397" s="26">
        <v>593</v>
      </c>
      <c r="P397" s="26">
        <v>19</v>
      </c>
      <c r="Q397" s="26"/>
      <c r="R397" s="27" t="s">
        <v>1125</v>
      </c>
      <c r="S397" s="28">
        <f>IF(P397&lt;&gt;0,O397/P397,"")</f>
        <v>31.210526315789473</v>
      </c>
      <c r="T397" s="29">
        <v>84.1</v>
      </c>
      <c r="U397" s="29">
        <f>(4+5)+2</f>
        <v>11</v>
      </c>
      <c r="V397" s="29">
        <v>242</v>
      </c>
      <c r="W397" s="29">
        <v>31</v>
      </c>
      <c r="X397" s="29">
        <v>2</v>
      </c>
      <c r="Y397" s="30" t="s">
        <v>1124</v>
      </c>
      <c r="Z397" s="31">
        <f>IF(W397&lt;&gt;0,V397/W397,"")</f>
        <v>7.806451612903226</v>
      </c>
      <c r="AA397" s="32">
        <f>10+12</f>
        <v>22</v>
      </c>
      <c r="AB397" s="32">
        <v>5</v>
      </c>
      <c r="AC397" s="32">
        <f>63+36</f>
        <v>99</v>
      </c>
      <c r="AD397" s="33">
        <f>1+3</f>
        <v>4</v>
      </c>
      <c r="AE397" s="33"/>
      <c r="AF397" s="33" t="s">
        <v>1126</v>
      </c>
      <c r="AG397" s="28">
        <f>IF(AD397&lt;&gt;0,AC397/AD397,"")</f>
        <v>24.75</v>
      </c>
      <c r="AH397" s="34">
        <v>23</v>
      </c>
      <c r="AI397" s="34">
        <v>5</v>
      </c>
      <c r="AJ397" s="34">
        <v>66</v>
      </c>
      <c r="AK397" s="34">
        <v>4</v>
      </c>
      <c r="AL397" s="34"/>
      <c r="AM397" s="34" t="s">
        <v>1127</v>
      </c>
      <c r="AN397" s="35">
        <f>IF(AK397&lt;&gt;0,AJ397/AK397,"")</f>
        <v>16.5</v>
      </c>
      <c r="AO397" s="36">
        <v>6</v>
      </c>
      <c r="AP397" s="36">
        <v>1</v>
      </c>
      <c r="AQ397" s="36">
        <v>27</v>
      </c>
      <c r="AR397" s="36">
        <v>2</v>
      </c>
      <c r="AS397" s="36"/>
      <c r="AT397" s="48" t="s">
        <v>1128</v>
      </c>
      <c r="AU397" s="37">
        <f>IF(AR397&lt;&gt;0,AQ397/AR397,"")</f>
        <v>13.5</v>
      </c>
      <c r="AV397" s="38"/>
      <c r="AW397" s="38"/>
      <c r="AX397" s="39"/>
      <c r="AY397" s="40"/>
      <c r="AZ397" s="40"/>
      <c r="BA397" s="40"/>
      <c r="BB397" s="39">
        <f>IF(AY397&lt;&gt;0,AX397/AY397,"")</f>
      </c>
      <c r="BC397" s="41"/>
      <c r="BD397" s="41"/>
      <c r="BI397" s="41"/>
      <c r="BN397" s="41"/>
      <c r="BO397" s="43"/>
      <c r="BP397" s="43"/>
      <c r="BQ397" s="43"/>
      <c r="BR397" s="44"/>
      <c r="BS397" s="41"/>
      <c r="BT397" s="45"/>
      <c r="BU397" s="45"/>
      <c r="BV397" s="45"/>
      <c r="BW397" s="45"/>
      <c r="BX397" s="41"/>
      <c r="BY397" s="46"/>
      <c r="BZ397" s="46"/>
      <c r="CA397" s="46"/>
      <c r="CB397" s="19"/>
      <c r="CC397" s="41"/>
      <c r="CD397" s="18"/>
      <c r="CE397" s="47"/>
      <c r="CF397" s="41"/>
      <c r="CJ397" s="41"/>
      <c r="CK397" s="41"/>
      <c r="CL397" s="41"/>
      <c r="CQ397" s="41"/>
      <c r="CV397" s="41"/>
      <c r="CW397" s="43"/>
      <c r="CX397" s="43"/>
      <c r="CY397" s="43"/>
      <c r="CZ397" s="44"/>
      <c r="DA397" s="41"/>
      <c r="DB397" s="45"/>
      <c r="DC397" s="45"/>
      <c r="DD397" s="45"/>
      <c r="DE397" s="45"/>
      <c r="DF397" s="41"/>
      <c r="DG397" s="46"/>
      <c r="DH397" s="46"/>
      <c r="DI397" s="46"/>
      <c r="DJ397" s="19"/>
      <c r="DK397" s="41"/>
      <c r="DL397" s="18"/>
      <c r="DM397" s="47"/>
      <c r="DN397" s="41"/>
      <c r="DR397" s="41"/>
      <c r="DS397" s="41"/>
      <c r="DT397" s="41"/>
      <c r="DY397" s="41"/>
      <c r="ED397" s="41"/>
      <c r="EE397" s="43"/>
      <c r="EF397" s="43"/>
      <c r="EG397" s="43"/>
      <c r="EH397" s="44"/>
      <c r="EI397" s="41"/>
      <c r="EJ397" s="45"/>
      <c r="EK397" s="45"/>
      <c r="EL397" s="45"/>
      <c r="EM397" s="45"/>
      <c r="EN397" s="41"/>
      <c r="EO397" s="46"/>
      <c r="EP397" s="46"/>
      <c r="EQ397" s="46"/>
      <c r="ER397" s="19"/>
      <c r="ES397" s="41"/>
      <c r="ET397" s="18"/>
      <c r="EU397" s="47"/>
      <c r="EV397" s="41"/>
      <c r="EZ397" s="41"/>
      <c r="FA397" s="41"/>
      <c r="FB397" s="41"/>
      <c r="FG397" s="41"/>
      <c r="FL397" s="41"/>
      <c r="FM397" s="43"/>
      <c r="FN397" s="43"/>
      <c r="FO397" s="43"/>
      <c r="FP397" s="44"/>
      <c r="FQ397" s="41"/>
      <c r="FR397" s="45"/>
      <c r="FS397" s="45"/>
      <c r="FT397" s="45"/>
      <c r="FU397" s="45"/>
      <c r="FV397" s="41"/>
      <c r="FW397" s="46"/>
      <c r="FX397" s="46"/>
      <c r="FY397" s="46"/>
      <c r="FZ397" s="19"/>
      <c r="GA397" s="41"/>
      <c r="GB397" s="18"/>
      <c r="GC397" s="47"/>
      <c r="GD397" s="41"/>
      <c r="GH397" s="41"/>
      <c r="GI397" s="41"/>
      <c r="GJ397" s="41"/>
      <c r="GO397" s="41"/>
      <c r="GT397" s="41"/>
      <c r="GU397" s="43"/>
      <c r="GV397" s="43"/>
      <c r="GW397" s="43"/>
      <c r="GX397" s="44"/>
      <c r="GY397" s="41"/>
      <c r="GZ397" s="45"/>
      <c r="HA397" s="45"/>
      <c r="HB397" s="45"/>
      <c r="HC397" s="45"/>
      <c r="HD397" s="41"/>
      <c r="HE397" s="46"/>
      <c r="HF397" s="46"/>
      <c r="HG397" s="46"/>
      <c r="HH397" s="19"/>
      <c r="HI397" s="41"/>
      <c r="HJ397" s="18"/>
      <c r="HK397" s="47"/>
      <c r="HL397" s="41"/>
      <c r="HP397" s="41"/>
      <c r="HQ397" s="41"/>
      <c r="HR397" s="41"/>
      <c r="HW397" s="41"/>
      <c r="IB397" s="41"/>
      <c r="IC397" s="43"/>
      <c r="ID397" s="43"/>
      <c r="IE397" s="43"/>
      <c r="IF397" s="44"/>
      <c r="IG397" s="41"/>
      <c r="IH397" s="45"/>
      <c r="II397" s="45"/>
      <c r="IJ397" s="45"/>
      <c r="IK397" s="45"/>
      <c r="IL397" s="41"/>
      <c r="IM397" s="46"/>
      <c r="IN397" s="46"/>
      <c r="IO397" s="46"/>
      <c r="IP397" s="19"/>
      <c r="IQ397" s="41"/>
      <c r="IR397" s="18"/>
      <c r="IS397" s="47"/>
      <c r="IT397" s="41"/>
    </row>
    <row r="398" spans="1:254" s="42" customFormat="1" ht="12.75">
      <c r="A398" s="20" t="s">
        <v>1129</v>
      </c>
      <c r="B398" s="20"/>
      <c r="C398" s="21"/>
      <c r="D398" s="22">
        <f>IF(MOD(SUM($M398+$T398+$AA398+$AH398+$AO398+$AV398),1)&gt;=0.6,INT(SUM($M398+$T398+$AA398+$AH398+$AO398+$AV398))+1+MOD(SUM($M398+$T398+$AA398+$AH398+$AO398+$AV398),1)-0.6,SUM($M398+$T398+$AA398+$AH398+$AO398+$AV398))</f>
        <v>97.1</v>
      </c>
      <c r="E398" s="23">
        <f>$N398+$U398+$AB398+$AI398+$AP398+$AW398</f>
        <v>13</v>
      </c>
      <c r="F398" s="24">
        <f>$O398+$V398+$AC398+$AJ398+$AQ398+$AX398</f>
        <v>376</v>
      </c>
      <c r="G398" s="23">
        <f>$P398+$W398+$AD398+$AK398+$AR398+$AY398</f>
        <v>31</v>
      </c>
      <c r="H398" s="23">
        <f>$Q398+X398+AE398+AL398+AS398+AZ398</f>
        <v>2</v>
      </c>
      <c r="I398" s="25" t="s">
        <v>1130</v>
      </c>
      <c r="J398" s="22">
        <f>IF(G398&lt;&gt;0,F398/G398,"")</f>
        <v>12.129032258064516</v>
      </c>
      <c r="K398" s="22">
        <f>IF(D398&lt;&gt;0,F398/D398,"")</f>
        <v>3.8722966014418128</v>
      </c>
      <c r="L398" s="22">
        <f>IF(G398&lt;&gt;0,(INT(D398)*6+(10*(D398-INT(D398))))/G398,"")</f>
        <v>18.806451612903224</v>
      </c>
      <c r="M398" s="26">
        <v>24</v>
      </c>
      <c r="N398" s="26">
        <v>1</v>
      </c>
      <c r="O398" s="26">
        <v>126</v>
      </c>
      <c r="P398" s="26">
        <v>11</v>
      </c>
      <c r="Q398" s="26">
        <v>1</v>
      </c>
      <c r="R398" s="27" t="s">
        <v>1131</v>
      </c>
      <c r="S398" s="28">
        <f>IF(P398&lt;&gt;0,O398/P398,"")</f>
        <v>11.454545454545455</v>
      </c>
      <c r="T398" s="29">
        <v>55.1</v>
      </c>
      <c r="U398" s="29">
        <v>8</v>
      </c>
      <c r="V398" s="29">
        <v>212</v>
      </c>
      <c r="W398" s="29">
        <v>18</v>
      </c>
      <c r="X398" s="29">
        <v>1</v>
      </c>
      <c r="Y398" s="30" t="s">
        <v>1132</v>
      </c>
      <c r="Z398" s="31">
        <f>IF(W398&lt;&gt;0,V398/W398,"")</f>
        <v>11.777777777777779</v>
      </c>
      <c r="AA398" s="32">
        <v>8</v>
      </c>
      <c r="AB398" s="32">
        <v>3</v>
      </c>
      <c r="AC398" s="32">
        <v>7</v>
      </c>
      <c r="AD398" s="33">
        <v>1</v>
      </c>
      <c r="AE398" s="33"/>
      <c r="AF398" s="33" t="s">
        <v>1133</v>
      </c>
      <c r="AG398" s="28">
        <f>IF(AD398&lt;&gt;0,AC398/AD398,"")</f>
        <v>7</v>
      </c>
      <c r="AH398" s="34">
        <v>10</v>
      </c>
      <c r="AI398" s="34">
        <v>1</v>
      </c>
      <c r="AJ398" s="34">
        <v>31</v>
      </c>
      <c r="AK398" s="34">
        <v>1</v>
      </c>
      <c r="AL398" s="34"/>
      <c r="AM398" s="34" t="s">
        <v>1134</v>
      </c>
      <c r="AN398" s="35">
        <f>IF(AK398&lt;&gt;0,AJ398/AK398,"")</f>
        <v>31</v>
      </c>
      <c r="AO398" s="36"/>
      <c r="AP398" s="36"/>
      <c r="AQ398" s="36"/>
      <c r="AR398" s="36"/>
      <c r="AS398" s="36"/>
      <c r="AT398" s="36"/>
      <c r="AU398" s="37">
        <f>IF(AR398&lt;&gt;0,AQ398/AR398,"")</f>
      </c>
      <c r="AV398" s="38"/>
      <c r="AW398" s="38"/>
      <c r="AX398" s="39"/>
      <c r="AY398" s="40"/>
      <c r="AZ398" s="40"/>
      <c r="BA398" s="40"/>
      <c r="BB398" s="39">
        <f>IF(AY398&lt;&gt;0,AX398/AY398,"")</f>
      </c>
      <c r="BC398" s="41"/>
      <c r="BD398" s="41"/>
      <c r="BI398" s="41"/>
      <c r="BN398" s="41"/>
      <c r="BO398" s="43"/>
      <c r="BP398" s="43"/>
      <c r="BQ398" s="43"/>
      <c r="BR398" s="44"/>
      <c r="BS398" s="41"/>
      <c r="BT398" s="45"/>
      <c r="BU398" s="45"/>
      <c r="BV398" s="45"/>
      <c r="BW398" s="45"/>
      <c r="BX398" s="41"/>
      <c r="BY398" s="46"/>
      <c r="BZ398" s="46"/>
      <c r="CA398" s="46"/>
      <c r="CB398" s="19"/>
      <c r="CC398" s="41"/>
      <c r="CD398" s="18"/>
      <c r="CE398" s="47"/>
      <c r="CF398" s="41"/>
      <c r="CJ398" s="41"/>
      <c r="CK398" s="41"/>
      <c r="CL398" s="41"/>
      <c r="CQ398" s="41"/>
      <c r="CV398" s="41"/>
      <c r="CW398" s="43"/>
      <c r="CX398" s="43"/>
      <c r="CY398" s="43"/>
      <c r="CZ398" s="44"/>
      <c r="DA398" s="41"/>
      <c r="DB398" s="45"/>
      <c r="DC398" s="45"/>
      <c r="DD398" s="45"/>
      <c r="DE398" s="45"/>
      <c r="DF398" s="41"/>
      <c r="DG398" s="46"/>
      <c r="DH398" s="46"/>
      <c r="DI398" s="46"/>
      <c r="DJ398" s="19"/>
      <c r="DK398" s="41"/>
      <c r="DL398" s="18"/>
      <c r="DM398" s="47"/>
      <c r="DN398" s="41"/>
      <c r="DR398" s="41"/>
      <c r="DS398" s="41"/>
      <c r="DT398" s="41"/>
      <c r="DY398" s="41"/>
      <c r="ED398" s="41"/>
      <c r="EE398" s="43"/>
      <c r="EF398" s="43"/>
      <c r="EG398" s="43"/>
      <c r="EH398" s="44"/>
      <c r="EI398" s="41"/>
      <c r="EJ398" s="45"/>
      <c r="EK398" s="45"/>
      <c r="EL398" s="45"/>
      <c r="EM398" s="45"/>
      <c r="EN398" s="41"/>
      <c r="EO398" s="46"/>
      <c r="EP398" s="46"/>
      <c r="EQ398" s="46"/>
      <c r="ER398" s="19"/>
      <c r="ES398" s="41"/>
      <c r="ET398" s="18"/>
      <c r="EU398" s="47"/>
      <c r="EV398" s="41"/>
      <c r="EZ398" s="41"/>
      <c r="FA398" s="41"/>
      <c r="FB398" s="41"/>
      <c r="FG398" s="41"/>
      <c r="FL398" s="41"/>
      <c r="FM398" s="43"/>
      <c r="FN398" s="43"/>
      <c r="FO398" s="43"/>
      <c r="FP398" s="44"/>
      <c r="FQ398" s="41"/>
      <c r="FR398" s="45"/>
      <c r="FS398" s="45"/>
      <c r="FT398" s="45"/>
      <c r="FU398" s="45"/>
      <c r="FV398" s="41"/>
      <c r="FW398" s="46"/>
      <c r="FX398" s="46"/>
      <c r="FY398" s="46"/>
      <c r="FZ398" s="19"/>
      <c r="GA398" s="41"/>
      <c r="GB398" s="18"/>
      <c r="GC398" s="47"/>
      <c r="GD398" s="41"/>
      <c r="GH398" s="41"/>
      <c r="GI398" s="41"/>
      <c r="GJ398" s="41"/>
      <c r="GO398" s="41"/>
      <c r="GT398" s="41"/>
      <c r="GU398" s="43"/>
      <c r="GV398" s="43"/>
      <c r="GW398" s="43"/>
      <c r="GX398" s="44"/>
      <c r="GY398" s="41"/>
      <c r="GZ398" s="45"/>
      <c r="HA398" s="45"/>
      <c r="HB398" s="45"/>
      <c r="HC398" s="45"/>
      <c r="HD398" s="41"/>
      <c r="HE398" s="46"/>
      <c r="HF398" s="46"/>
      <c r="HG398" s="46"/>
      <c r="HH398" s="19"/>
      <c r="HI398" s="41"/>
      <c r="HJ398" s="18"/>
      <c r="HK398" s="47"/>
      <c r="HL398" s="41"/>
      <c r="HP398" s="41"/>
      <c r="HQ398" s="41"/>
      <c r="HR398" s="41"/>
      <c r="HW398" s="41"/>
      <c r="IB398" s="41"/>
      <c r="IC398" s="43"/>
      <c r="ID398" s="43"/>
      <c r="IE398" s="43"/>
      <c r="IF398" s="44"/>
      <c r="IG398" s="41"/>
      <c r="IH398" s="45"/>
      <c r="II398" s="45"/>
      <c r="IJ398" s="45"/>
      <c r="IK398" s="45"/>
      <c r="IL398" s="41"/>
      <c r="IM398" s="46"/>
      <c r="IN398" s="46"/>
      <c r="IO398" s="46"/>
      <c r="IP398" s="19"/>
      <c r="IQ398" s="41"/>
      <c r="IR398" s="18"/>
      <c r="IS398" s="47"/>
      <c r="IT398" s="41"/>
    </row>
    <row r="399" spans="1:254" s="42" customFormat="1" ht="12.75">
      <c r="A399" s="20" t="s">
        <v>1135</v>
      </c>
      <c r="B399" s="20"/>
      <c r="C399" s="21"/>
      <c r="D399" s="22">
        <f>IF(MOD(SUM($M399+$T399+$AA399+$AH399+$AO399+$AV399),1)&gt;=0.6,INT(SUM($M399+$T399+$AA399+$AH399+$AO399+$AV399))+1+MOD(SUM($M399+$T399+$AA399+$AH399+$AO399+$AV399),1)-0.6,SUM($M399+$T399+$AA399+$AH399+$AO399+$AV399))</f>
        <v>3090.3</v>
      </c>
      <c r="E399" s="23">
        <f>$N399+$U399+$AB399+$AI399+$AP399+$AW399</f>
        <v>729</v>
      </c>
      <c r="F399" s="24">
        <f>$O399+$V399+$AC399+$AJ399+$AQ399+$AX399</f>
        <v>8753</v>
      </c>
      <c r="G399" s="23">
        <f>$P399+$W399+$AD399+$AK399+$AR399+$AY399</f>
        <v>620</v>
      </c>
      <c r="H399" s="23">
        <f>$Q399+X399+AE399+AL399+AS399+AZ399</f>
        <v>36</v>
      </c>
      <c r="I399" s="25" t="s">
        <v>1136</v>
      </c>
      <c r="J399" s="22">
        <f>IF(G399&lt;&gt;0,F399/G399,"")</f>
        <v>14.11774193548387</v>
      </c>
      <c r="K399" s="22">
        <f>IF(D399&lt;&gt;0,F399/D399,"")</f>
        <v>2.8324110927741644</v>
      </c>
      <c r="L399" s="22">
        <f>IF(G399&lt;&gt;0,(INT(D399)*6+(10*(D399-INT(D399))))/G399,"")</f>
        <v>29.90806451612903</v>
      </c>
      <c r="M399" s="26">
        <v>256.1</v>
      </c>
      <c r="N399" s="26">
        <v>40</v>
      </c>
      <c r="O399" s="26">
        <v>946</v>
      </c>
      <c r="P399" s="26">
        <v>40</v>
      </c>
      <c r="Q399" s="26"/>
      <c r="R399" s="27" t="s">
        <v>1137</v>
      </c>
      <c r="S399" s="28">
        <f>IF(P399&lt;&gt;0,O399/P399,"")</f>
        <v>23.65</v>
      </c>
      <c r="T399" s="29">
        <v>966.2</v>
      </c>
      <c r="U399" s="29">
        <v>237</v>
      </c>
      <c r="V399" s="29">
        <v>2552</v>
      </c>
      <c r="W399" s="29">
        <v>186</v>
      </c>
      <c r="X399" s="29">
        <v>14</v>
      </c>
      <c r="Y399" s="30" t="s">
        <v>1138</v>
      </c>
      <c r="Z399" s="31">
        <f>IF(W399&lt;&gt;0,V399/W399,"")</f>
        <v>13.720430107526882</v>
      </c>
      <c r="AA399" s="32">
        <f>(856+29+32+31)+84.4</f>
        <v>1032.4</v>
      </c>
      <c r="AB399" s="32">
        <f>(220+9+9+10)+13</f>
        <v>261</v>
      </c>
      <c r="AC399" s="32">
        <f>(2004+80+84+109)+343</f>
        <v>2620</v>
      </c>
      <c r="AD399" s="33">
        <f>(175+6+2+4)+19</f>
        <v>206</v>
      </c>
      <c r="AE399" s="33">
        <v>14</v>
      </c>
      <c r="AF399" s="33" t="s">
        <v>1139</v>
      </c>
      <c r="AG399" s="28">
        <f>IF(AD399&lt;&gt;0,AC399/AD399,"")</f>
        <v>12.718446601941748</v>
      </c>
      <c r="AH399" s="34">
        <v>741.1</v>
      </c>
      <c r="AI399" s="34">
        <v>166</v>
      </c>
      <c r="AJ399" s="34">
        <v>2343</v>
      </c>
      <c r="AK399" s="34">
        <v>166</v>
      </c>
      <c r="AL399" s="34">
        <v>8</v>
      </c>
      <c r="AM399" s="34" t="s">
        <v>1136</v>
      </c>
      <c r="AN399" s="35">
        <f>IF(AK399&lt;&gt;0,AJ399/AK399,"")</f>
        <v>14.114457831325302</v>
      </c>
      <c r="AO399" s="36">
        <v>94.1</v>
      </c>
      <c r="AP399" s="36">
        <v>25</v>
      </c>
      <c r="AQ399" s="36">
        <v>292</v>
      </c>
      <c r="AR399" s="36">
        <v>22</v>
      </c>
      <c r="AS399" s="36"/>
      <c r="AT399" s="48" t="s">
        <v>1140</v>
      </c>
      <c r="AU399" s="37">
        <f>IF(AR399&lt;&gt;0,AQ399/AR399,"")</f>
        <v>13.272727272727273</v>
      </c>
      <c r="AV399" s="38"/>
      <c r="AW399" s="38"/>
      <c r="AX399" s="39"/>
      <c r="AY399" s="40"/>
      <c r="AZ399" s="40"/>
      <c r="BA399" s="40"/>
      <c r="BB399" s="39">
        <f>IF(AY399&lt;&gt;0,AX399/AY399,"")</f>
      </c>
      <c r="BC399" s="41"/>
      <c r="BD399" s="41"/>
      <c r="BI399" s="41"/>
      <c r="BN399" s="41"/>
      <c r="BO399" s="43"/>
      <c r="BP399" s="43"/>
      <c r="BQ399" s="43"/>
      <c r="BR399" s="44"/>
      <c r="BS399" s="41"/>
      <c r="BT399" s="45"/>
      <c r="BU399" s="45"/>
      <c r="BV399" s="45"/>
      <c r="BW399" s="45"/>
      <c r="BX399" s="41"/>
      <c r="BY399" s="46"/>
      <c r="BZ399" s="46"/>
      <c r="CA399" s="46"/>
      <c r="CB399" s="19"/>
      <c r="CC399" s="41"/>
      <c r="CD399" s="18"/>
      <c r="CE399" s="47"/>
      <c r="CF399" s="41"/>
      <c r="CJ399" s="41"/>
      <c r="CK399" s="41"/>
      <c r="CL399" s="41"/>
      <c r="CQ399" s="41"/>
      <c r="CV399" s="41"/>
      <c r="CW399" s="43"/>
      <c r="CX399" s="43"/>
      <c r="CY399" s="43"/>
      <c r="CZ399" s="44"/>
      <c r="DA399" s="41"/>
      <c r="DB399" s="45"/>
      <c r="DC399" s="45"/>
      <c r="DD399" s="45"/>
      <c r="DE399" s="45"/>
      <c r="DF399" s="41"/>
      <c r="DG399" s="46"/>
      <c r="DH399" s="46"/>
      <c r="DI399" s="46"/>
      <c r="DJ399" s="19"/>
      <c r="DK399" s="41"/>
      <c r="DL399" s="18"/>
      <c r="DM399" s="47"/>
      <c r="DN399" s="41"/>
      <c r="DR399" s="41"/>
      <c r="DS399" s="41"/>
      <c r="DT399" s="41"/>
      <c r="DY399" s="41"/>
      <c r="ED399" s="41"/>
      <c r="EE399" s="43"/>
      <c r="EF399" s="43"/>
      <c r="EG399" s="43"/>
      <c r="EH399" s="44"/>
      <c r="EI399" s="41"/>
      <c r="EJ399" s="45"/>
      <c r="EK399" s="45"/>
      <c r="EL399" s="45"/>
      <c r="EM399" s="45"/>
      <c r="EN399" s="41"/>
      <c r="EO399" s="46"/>
      <c r="EP399" s="46"/>
      <c r="EQ399" s="46"/>
      <c r="ER399" s="19"/>
      <c r="ES399" s="41"/>
      <c r="ET399" s="18"/>
      <c r="EU399" s="47"/>
      <c r="EV399" s="41"/>
      <c r="EZ399" s="41"/>
      <c r="FA399" s="41"/>
      <c r="FB399" s="41"/>
      <c r="FG399" s="41"/>
      <c r="FL399" s="41"/>
      <c r="FM399" s="43"/>
      <c r="FN399" s="43"/>
      <c r="FO399" s="43"/>
      <c r="FP399" s="44"/>
      <c r="FQ399" s="41"/>
      <c r="FR399" s="45"/>
      <c r="FS399" s="45"/>
      <c r="FT399" s="45"/>
      <c r="FU399" s="45"/>
      <c r="FV399" s="41"/>
      <c r="FW399" s="46"/>
      <c r="FX399" s="46"/>
      <c r="FY399" s="46"/>
      <c r="FZ399" s="19"/>
      <c r="GA399" s="41"/>
      <c r="GB399" s="18"/>
      <c r="GC399" s="47"/>
      <c r="GD399" s="41"/>
      <c r="GH399" s="41"/>
      <c r="GI399" s="41"/>
      <c r="GJ399" s="41"/>
      <c r="GO399" s="41"/>
      <c r="GT399" s="41"/>
      <c r="GU399" s="43"/>
      <c r="GV399" s="43"/>
      <c r="GW399" s="43"/>
      <c r="GX399" s="44"/>
      <c r="GY399" s="41"/>
      <c r="GZ399" s="45"/>
      <c r="HA399" s="45"/>
      <c r="HB399" s="45"/>
      <c r="HC399" s="45"/>
      <c r="HD399" s="41"/>
      <c r="HE399" s="46"/>
      <c r="HF399" s="46"/>
      <c r="HG399" s="46"/>
      <c r="HH399" s="19"/>
      <c r="HI399" s="41"/>
      <c r="HJ399" s="18"/>
      <c r="HK399" s="47"/>
      <c r="HL399" s="41"/>
      <c r="HP399" s="41"/>
      <c r="HQ399" s="41"/>
      <c r="HR399" s="41"/>
      <c r="HW399" s="41"/>
      <c r="IB399" s="41"/>
      <c r="IC399" s="43"/>
      <c r="ID399" s="43"/>
      <c r="IE399" s="43"/>
      <c r="IF399" s="44"/>
      <c r="IG399" s="41"/>
      <c r="IH399" s="45"/>
      <c r="II399" s="45"/>
      <c r="IJ399" s="45"/>
      <c r="IK399" s="45"/>
      <c r="IL399" s="41"/>
      <c r="IM399" s="46"/>
      <c r="IN399" s="46"/>
      <c r="IO399" s="46"/>
      <c r="IP399" s="19"/>
      <c r="IQ399" s="41"/>
      <c r="IR399" s="18"/>
      <c r="IS399" s="47"/>
      <c r="IT399" s="41"/>
    </row>
    <row r="400" spans="1:254" s="42" customFormat="1" ht="12.75">
      <c r="A400" s="20" t="s">
        <v>1141</v>
      </c>
      <c r="B400" s="20"/>
      <c r="C400" s="63"/>
      <c r="D400" s="22">
        <f>IF(MOD(SUM($M400+$T400+$AA400+$AH400+$AO400+$AV400),1)&gt;=0.6,INT(SUM($M400+$T400+$AA400+$AH400+$AO400+$AV400))+1+MOD(SUM($M400+$T400+$AA400+$AH400+$AO400+$AV400),1)-0.6,SUM($M400+$T400+$AA400+$AH400+$AO400+$AV400))</f>
        <v>133</v>
      </c>
      <c r="E400" s="23">
        <f>$N400+$U400+$AB400+$AI400+$AP400+$AW400</f>
        <v>34</v>
      </c>
      <c r="F400" s="24">
        <f>$O400+$V400+$AC400+$AJ400+$AQ400+$AX400</f>
        <v>438</v>
      </c>
      <c r="G400" s="23">
        <f>$P400+$W400+$AD400+$AK400+$AR400+$AY400</f>
        <v>13</v>
      </c>
      <c r="H400" s="23">
        <f>$Q400+X400+AE400+AL400+AS400+AZ400</f>
        <v>0</v>
      </c>
      <c r="I400" s="25" t="s">
        <v>1142</v>
      </c>
      <c r="J400" s="22">
        <f>IF(G400&lt;&gt;0,F400/G400,"")</f>
        <v>33.69230769230769</v>
      </c>
      <c r="K400" s="22">
        <f>IF(D400&lt;&gt;0,F400/D400,"")</f>
        <v>3.293233082706767</v>
      </c>
      <c r="L400" s="22">
        <f>IF(G400&lt;&gt;0,(INT(D400)*6+(10*(D400-INT(D400))))/G400,"")</f>
        <v>61.38461538461539</v>
      </c>
      <c r="M400" s="26">
        <v>34</v>
      </c>
      <c r="N400" s="26">
        <v>8</v>
      </c>
      <c r="O400" s="26">
        <v>116</v>
      </c>
      <c r="P400" s="26">
        <v>5</v>
      </c>
      <c r="Q400" s="26"/>
      <c r="R400" s="27" t="s">
        <v>1142</v>
      </c>
      <c r="S400" s="28">
        <f>IF(P400&lt;&gt;0,O400/P400,"")</f>
        <v>23.2</v>
      </c>
      <c r="T400" s="29">
        <v>83</v>
      </c>
      <c r="U400" s="29">
        <v>22</v>
      </c>
      <c r="V400" s="29">
        <v>257</v>
      </c>
      <c r="W400" s="29">
        <v>7</v>
      </c>
      <c r="X400" s="29"/>
      <c r="Y400" s="30" t="s">
        <v>1143</v>
      </c>
      <c r="Z400" s="31">
        <f>IF(W400&lt;&gt;0,V400/W400,"")</f>
        <v>36.714285714285715</v>
      </c>
      <c r="AA400" s="26">
        <v>16</v>
      </c>
      <c r="AB400" s="26">
        <v>4</v>
      </c>
      <c r="AC400" s="26">
        <v>65</v>
      </c>
      <c r="AD400" s="26">
        <v>1</v>
      </c>
      <c r="AE400" s="26"/>
      <c r="AF400" s="27" t="s">
        <v>1144</v>
      </c>
      <c r="AG400" s="28">
        <f>IF(AD400&lt;&gt;0,AC400/AD400,"")</f>
        <v>65</v>
      </c>
      <c r="AH400" s="64"/>
      <c r="AI400" s="64"/>
      <c r="AJ400" s="64"/>
      <c r="AK400" s="64"/>
      <c r="AL400" s="64"/>
      <c r="AM400" s="64"/>
      <c r="AN400" s="35">
        <f>IF(AK400&lt;&gt;0,AJ400/AK400,"")</f>
      </c>
      <c r="AO400" s="36"/>
      <c r="AP400" s="36"/>
      <c r="AQ400" s="36"/>
      <c r="AR400" s="36"/>
      <c r="AS400" s="36"/>
      <c r="AT400" s="36"/>
      <c r="AU400" s="37">
        <f>IF(AR400&lt;&gt;0,AQ400/AR400,"")</f>
      </c>
      <c r="AV400" s="38"/>
      <c r="AW400" s="38"/>
      <c r="AX400" s="39"/>
      <c r="AY400" s="40"/>
      <c r="AZ400" s="40"/>
      <c r="BA400" s="40"/>
      <c r="BB400" s="39">
        <f>IF(AY400&lt;&gt;0,AX400/AY400,"")</f>
      </c>
      <c r="BC400" s="41"/>
      <c r="BD400" s="41"/>
      <c r="BI400" s="41"/>
      <c r="BN400" s="41"/>
      <c r="BO400" s="43"/>
      <c r="BP400" s="43"/>
      <c r="BQ400" s="43"/>
      <c r="BR400" s="44"/>
      <c r="BS400" s="41"/>
      <c r="BT400" s="45"/>
      <c r="BU400" s="45"/>
      <c r="BV400" s="45"/>
      <c r="BW400" s="45"/>
      <c r="BX400" s="41"/>
      <c r="BY400" s="46"/>
      <c r="BZ400" s="46"/>
      <c r="CA400" s="46"/>
      <c r="CB400" s="19"/>
      <c r="CC400" s="41"/>
      <c r="CD400" s="18"/>
      <c r="CE400" s="47"/>
      <c r="CF400" s="41"/>
      <c r="CJ400" s="41"/>
      <c r="CK400" s="41"/>
      <c r="CL400" s="41"/>
      <c r="CQ400" s="41"/>
      <c r="CV400" s="41"/>
      <c r="CW400" s="43"/>
      <c r="CX400" s="43"/>
      <c r="CY400" s="43"/>
      <c r="CZ400" s="44"/>
      <c r="DA400" s="41"/>
      <c r="DB400" s="45"/>
      <c r="DC400" s="45"/>
      <c r="DD400" s="45"/>
      <c r="DE400" s="45"/>
      <c r="DF400" s="41"/>
      <c r="DG400" s="46"/>
      <c r="DH400" s="46"/>
      <c r="DI400" s="46"/>
      <c r="DJ400" s="19"/>
      <c r="DK400" s="41"/>
      <c r="DL400" s="18"/>
      <c r="DM400" s="47"/>
      <c r="DN400" s="41"/>
      <c r="DR400" s="41"/>
      <c r="DS400" s="41"/>
      <c r="DT400" s="41"/>
      <c r="DY400" s="41"/>
      <c r="ED400" s="41"/>
      <c r="EE400" s="43"/>
      <c r="EF400" s="43"/>
      <c r="EG400" s="43"/>
      <c r="EH400" s="44"/>
      <c r="EI400" s="41"/>
      <c r="EJ400" s="45"/>
      <c r="EK400" s="45"/>
      <c r="EL400" s="45"/>
      <c r="EM400" s="45"/>
      <c r="EN400" s="41"/>
      <c r="EO400" s="46"/>
      <c r="EP400" s="46"/>
      <c r="EQ400" s="46"/>
      <c r="ER400" s="19"/>
      <c r="ES400" s="41"/>
      <c r="ET400" s="18"/>
      <c r="EU400" s="47"/>
      <c r="EV400" s="41"/>
      <c r="EZ400" s="41"/>
      <c r="FA400" s="41"/>
      <c r="FB400" s="41"/>
      <c r="FG400" s="41"/>
      <c r="FL400" s="41"/>
      <c r="FM400" s="43"/>
      <c r="FN400" s="43"/>
      <c r="FO400" s="43"/>
      <c r="FP400" s="44"/>
      <c r="FQ400" s="41"/>
      <c r="FR400" s="45"/>
      <c r="FS400" s="45"/>
      <c r="FT400" s="45"/>
      <c r="FU400" s="45"/>
      <c r="FV400" s="41"/>
      <c r="FW400" s="46"/>
      <c r="FX400" s="46"/>
      <c r="FY400" s="46"/>
      <c r="FZ400" s="19"/>
      <c r="GA400" s="41"/>
      <c r="GB400" s="18"/>
      <c r="GC400" s="47"/>
      <c r="GD400" s="41"/>
      <c r="GH400" s="41"/>
      <c r="GI400" s="41"/>
      <c r="GJ400" s="41"/>
      <c r="GO400" s="41"/>
      <c r="GT400" s="41"/>
      <c r="GU400" s="43"/>
      <c r="GV400" s="43"/>
      <c r="GW400" s="43"/>
      <c r="GX400" s="44"/>
      <c r="GY400" s="41"/>
      <c r="GZ400" s="45"/>
      <c r="HA400" s="45"/>
      <c r="HB400" s="45"/>
      <c r="HC400" s="45"/>
      <c r="HD400" s="41"/>
      <c r="HE400" s="46"/>
      <c r="HF400" s="46"/>
      <c r="HG400" s="46"/>
      <c r="HH400" s="19"/>
      <c r="HI400" s="41"/>
      <c r="HJ400" s="18"/>
      <c r="HK400" s="47"/>
      <c r="HL400" s="41"/>
      <c r="HP400" s="41"/>
      <c r="HQ400" s="41"/>
      <c r="HR400" s="41"/>
      <c r="HW400" s="41"/>
      <c r="IB400" s="41"/>
      <c r="IC400" s="43"/>
      <c r="ID400" s="43"/>
      <c r="IE400" s="43"/>
      <c r="IF400" s="44"/>
      <c r="IG400" s="41"/>
      <c r="IH400" s="45"/>
      <c r="II400" s="45"/>
      <c r="IJ400" s="45"/>
      <c r="IK400" s="45"/>
      <c r="IL400" s="41"/>
      <c r="IM400" s="46"/>
      <c r="IN400" s="46"/>
      <c r="IO400" s="46"/>
      <c r="IP400" s="19"/>
      <c r="IQ400" s="41"/>
      <c r="IR400" s="18"/>
      <c r="IS400" s="47"/>
      <c r="IT400" s="41"/>
    </row>
    <row r="401" spans="1:254" s="42" customFormat="1" ht="12.75">
      <c r="A401" s="20" t="s">
        <v>1145</v>
      </c>
      <c r="B401" s="20"/>
      <c r="C401" s="21"/>
      <c r="D401" s="22">
        <f>IF(MOD(SUM($M401+$T401+$AA401+$AH401+$AO401+$AV401),1)&gt;=0.6,INT(SUM($M401+$T401+$AA401+$AH401+$AO401+$AV401))+1+MOD(SUM($M401+$T401+$AA401+$AH401+$AO401+$AV401),1)-0.6,SUM($M401+$T401+$AA401+$AH401+$AO401+$AV401))</f>
        <v>69.5</v>
      </c>
      <c r="E401" s="23">
        <f>$N401+$U401+$AB401+$AI401+$AP401+$AW401</f>
        <v>9</v>
      </c>
      <c r="F401" s="24">
        <f>$O401+$V401+$AC401+$AJ401+$AQ401+$AX401</f>
        <v>231</v>
      </c>
      <c r="G401" s="23">
        <f>$P401+$W401+$AD401+$AK401+$AR401+$AY401</f>
        <v>17</v>
      </c>
      <c r="H401" s="23">
        <f>$Q401+X401+AE401+AL401+AS401+AZ401</f>
        <v>0</v>
      </c>
      <c r="I401" s="25" t="s">
        <v>1146</v>
      </c>
      <c r="J401" s="22">
        <f>IF(G401&lt;&gt;0,F401/G401,"")</f>
        <v>13.588235294117647</v>
      </c>
      <c r="K401" s="22">
        <f>IF(D401&lt;&gt;0,F401/D401,"")</f>
        <v>3.323741007194245</v>
      </c>
      <c r="L401" s="22">
        <f>IF(G401&lt;&gt;0,(INT(D401)*6+(10*(D401-INT(D401))))/G401,"")</f>
        <v>24.647058823529413</v>
      </c>
      <c r="M401" s="26">
        <v>7.1</v>
      </c>
      <c r="N401" s="26">
        <v>0</v>
      </c>
      <c r="O401" s="26">
        <v>21</v>
      </c>
      <c r="P401" s="26">
        <v>2</v>
      </c>
      <c r="Q401" s="26"/>
      <c r="R401" s="27" t="s">
        <v>1147</v>
      </c>
      <c r="S401" s="28">
        <f>IF(P401&lt;&gt;0,O401/P401,"")</f>
        <v>10.5</v>
      </c>
      <c r="T401" s="29">
        <v>3.2</v>
      </c>
      <c r="U401" s="29">
        <v>1</v>
      </c>
      <c r="V401" s="29">
        <v>13</v>
      </c>
      <c r="W401" s="29">
        <v>1</v>
      </c>
      <c r="X401" s="29"/>
      <c r="Y401" s="30" t="s">
        <v>1148</v>
      </c>
      <c r="Z401" s="31">
        <f>IF(W401&lt;&gt;0,V401/W401,"")</f>
        <v>13</v>
      </c>
      <c r="AA401" s="32">
        <v>58.1</v>
      </c>
      <c r="AB401" s="32">
        <v>8</v>
      </c>
      <c r="AC401" s="32">
        <v>194</v>
      </c>
      <c r="AD401" s="33">
        <v>13</v>
      </c>
      <c r="AE401" s="33"/>
      <c r="AF401" s="33" t="s">
        <v>1146</v>
      </c>
      <c r="AG401" s="28">
        <f>IF(AD401&lt;&gt;0,AC401/AD401,"")</f>
        <v>14.923076923076923</v>
      </c>
      <c r="AH401" s="34">
        <v>1.1</v>
      </c>
      <c r="AI401" s="34">
        <v>0</v>
      </c>
      <c r="AJ401" s="34">
        <v>3</v>
      </c>
      <c r="AK401" s="34">
        <v>1</v>
      </c>
      <c r="AL401" s="34"/>
      <c r="AM401" s="34" t="s">
        <v>1149</v>
      </c>
      <c r="AN401" s="35">
        <f>IF(AK401&lt;&gt;0,AJ401/AK401,"")</f>
        <v>3</v>
      </c>
      <c r="AO401" s="36"/>
      <c r="AP401" s="36"/>
      <c r="AQ401" s="36"/>
      <c r="AR401" s="36"/>
      <c r="AS401" s="36"/>
      <c r="AT401" s="36"/>
      <c r="AU401" s="37">
        <f>IF(AR401&lt;&gt;0,AQ401/AR401,"")</f>
      </c>
      <c r="AV401" s="38"/>
      <c r="AW401" s="38"/>
      <c r="AX401" s="39"/>
      <c r="AY401" s="40"/>
      <c r="AZ401" s="40"/>
      <c r="BA401" s="40"/>
      <c r="BB401" s="39">
        <f>IF(AY401&lt;&gt;0,AX401/AY401,"")</f>
      </c>
      <c r="BC401" s="41"/>
      <c r="BD401" s="41"/>
      <c r="BI401" s="41"/>
      <c r="BN401" s="41"/>
      <c r="BO401" s="43"/>
      <c r="BP401" s="43"/>
      <c r="BQ401" s="43"/>
      <c r="BR401" s="44"/>
      <c r="BS401" s="41"/>
      <c r="BT401" s="45"/>
      <c r="BU401" s="45"/>
      <c r="BV401" s="45"/>
      <c r="BW401" s="45"/>
      <c r="BX401" s="41"/>
      <c r="BY401" s="46"/>
      <c r="BZ401" s="46"/>
      <c r="CA401" s="46"/>
      <c r="CB401" s="19"/>
      <c r="CC401" s="41"/>
      <c r="CD401" s="18"/>
      <c r="CE401" s="47"/>
      <c r="CF401" s="41"/>
      <c r="CJ401" s="41"/>
      <c r="CK401" s="41"/>
      <c r="CL401" s="41"/>
      <c r="CQ401" s="41"/>
      <c r="CV401" s="41"/>
      <c r="CW401" s="43"/>
      <c r="CX401" s="43"/>
      <c r="CY401" s="43"/>
      <c r="CZ401" s="44"/>
      <c r="DA401" s="41"/>
      <c r="DB401" s="45"/>
      <c r="DC401" s="45"/>
      <c r="DD401" s="45"/>
      <c r="DE401" s="45"/>
      <c r="DF401" s="41"/>
      <c r="DG401" s="46"/>
      <c r="DH401" s="46"/>
      <c r="DI401" s="46"/>
      <c r="DJ401" s="19"/>
      <c r="DK401" s="41"/>
      <c r="DL401" s="18"/>
      <c r="DM401" s="47"/>
      <c r="DN401" s="41"/>
      <c r="DR401" s="41"/>
      <c r="DS401" s="41"/>
      <c r="DT401" s="41"/>
      <c r="DY401" s="41"/>
      <c r="ED401" s="41"/>
      <c r="EE401" s="43"/>
      <c r="EF401" s="43"/>
      <c r="EG401" s="43"/>
      <c r="EH401" s="44"/>
      <c r="EI401" s="41"/>
      <c r="EJ401" s="45"/>
      <c r="EK401" s="45"/>
      <c r="EL401" s="45"/>
      <c r="EM401" s="45"/>
      <c r="EN401" s="41"/>
      <c r="EO401" s="46"/>
      <c r="EP401" s="46"/>
      <c r="EQ401" s="46"/>
      <c r="ER401" s="19"/>
      <c r="ES401" s="41"/>
      <c r="ET401" s="18"/>
      <c r="EU401" s="47"/>
      <c r="EV401" s="41"/>
      <c r="EZ401" s="41"/>
      <c r="FA401" s="41"/>
      <c r="FB401" s="41"/>
      <c r="FG401" s="41"/>
      <c r="FL401" s="41"/>
      <c r="FM401" s="43"/>
      <c r="FN401" s="43"/>
      <c r="FO401" s="43"/>
      <c r="FP401" s="44"/>
      <c r="FQ401" s="41"/>
      <c r="FR401" s="45"/>
      <c r="FS401" s="45"/>
      <c r="FT401" s="45"/>
      <c r="FU401" s="45"/>
      <c r="FV401" s="41"/>
      <c r="FW401" s="46"/>
      <c r="FX401" s="46"/>
      <c r="FY401" s="46"/>
      <c r="FZ401" s="19"/>
      <c r="GA401" s="41"/>
      <c r="GB401" s="18"/>
      <c r="GC401" s="47"/>
      <c r="GD401" s="41"/>
      <c r="GH401" s="41"/>
      <c r="GI401" s="41"/>
      <c r="GJ401" s="41"/>
      <c r="GO401" s="41"/>
      <c r="GT401" s="41"/>
      <c r="GU401" s="43"/>
      <c r="GV401" s="43"/>
      <c r="GW401" s="43"/>
      <c r="GX401" s="44"/>
      <c r="GY401" s="41"/>
      <c r="GZ401" s="45"/>
      <c r="HA401" s="45"/>
      <c r="HB401" s="45"/>
      <c r="HC401" s="45"/>
      <c r="HD401" s="41"/>
      <c r="HE401" s="46"/>
      <c r="HF401" s="46"/>
      <c r="HG401" s="46"/>
      <c r="HH401" s="19"/>
      <c r="HI401" s="41"/>
      <c r="HJ401" s="18"/>
      <c r="HK401" s="47"/>
      <c r="HL401" s="41"/>
      <c r="HP401" s="41"/>
      <c r="HQ401" s="41"/>
      <c r="HR401" s="41"/>
      <c r="HW401" s="41"/>
      <c r="IB401" s="41"/>
      <c r="IC401" s="43"/>
      <c r="ID401" s="43"/>
      <c r="IE401" s="43"/>
      <c r="IF401" s="44"/>
      <c r="IG401" s="41"/>
      <c r="IH401" s="45"/>
      <c r="II401" s="45"/>
      <c r="IJ401" s="45"/>
      <c r="IK401" s="45"/>
      <c r="IL401" s="41"/>
      <c r="IM401" s="46"/>
      <c r="IN401" s="46"/>
      <c r="IO401" s="46"/>
      <c r="IP401" s="19"/>
      <c r="IQ401" s="41"/>
      <c r="IR401" s="18"/>
      <c r="IS401" s="47"/>
      <c r="IT401" s="41"/>
    </row>
    <row r="402" spans="1:254" s="42" customFormat="1" ht="12.75">
      <c r="A402" s="20" t="s">
        <v>1150</v>
      </c>
      <c r="B402" s="20"/>
      <c r="C402" s="21"/>
      <c r="D402" s="22">
        <f>IF(MOD(SUM($M402+$T402+$AA402+$AH402+$AO402+$AV402),1)&gt;=0.6,INT(SUM($M402+$T402+$AA402+$AH402+$AO402+$AV402))+1+MOD(SUM($M402+$T402+$AA402+$AH402+$AO402+$AV402),1)-0.6,SUM($M402+$T402+$AA402+$AH402+$AO402+$AV402))</f>
        <v>11</v>
      </c>
      <c r="E402" s="23">
        <f>$N402+$U402+$AB402+$AI402+$AP402+$AW402</f>
        <v>0</v>
      </c>
      <c r="F402" s="24">
        <f>$O402+$V402+$AC402+$AJ402+$AQ402+$AX402</f>
        <v>55</v>
      </c>
      <c r="G402" s="23">
        <f>$P402+$W402+$AD402+$AK402+$AR402+$AY402</f>
        <v>1</v>
      </c>
      <c r="H402" s="23">
        <f>$Q402+X402+AE402+AL402+AS402+AZ402</f>
        <v>0</v>
      </c>
      <c r="I402" s="25" t="s">
        <v>1151</v>
      </c>
      <c r="J402" s="22">
        <f>IF(G402&lt;&gt;0,F402/G402,"")</f>
        <v>55</v>
      </c>
      <c r="K402" s="22">
        <f>IF(D402&lt;&gt;0,F402/D402,"")</f>
        <v>5</v>
      </c>
      <c r="L402" s="22">
        <f>IF(G402&lt;&gt;0,(INT(D402)*6+(10*(D402-INT(D402))))/G402,"")</f>
        <v>66</v>
      </c>
      <c r="M402" s="26"/>
      <c r="N402" s="26"/>
      <c r="O402" s="26"/>
      <c r="P402" s="26"/>
      <c r="Q402" s="26"/>
      <c r="R402" s="26"/>
      <c r="S402" s="28">
        <f>IF(P402&lt;&gt;0,O402/P402,"")</f>
      </c>
      <c r="T402" s="29"/>
      <c r="U402" s="29"/>
      <c r="V402" s="29"/>
      <c r="W402" s="29"/>
      <c r="X402" s="29"/>
      <c r="Y402" s="30"/>
      <c r="Z402" s="31">
        <f>IF(W402&lt;&gt;0,V402/W402,"")</f>
      </c>
      <c r="AA402" s="32"/>
      <c r="AB402" s="32"/>
      <c r="AC402" s="32"/>
      <c r="AD402" s="33"/>
      <c r="AE402" s="33"/>
      <c r="AF402" s="33"/>
      <c r="AG402" s="28">
        <f>IF(AD402&lt;&gt;0,AC402/AD402,"")</f>
      </c>
      <c r="AH402" s="34"/>
      <c r="AI402" s="34"/>
      <c r="AJ402" s="34"/>
      <c r="AK402" s="34"/>
      <c r="AL402" s="34"/>
      <c r="AM402" s="34"/>
      <c r="AN402" s="35">
        <f>IF(AK402&lt;&gt;0,AJ402/AK402,"")</f>
      </c>
      <c r="AO402" s="36">
        <v>11</v>
      </c>
      <c r="AP402" s="36">
        <v>0</v>
      </c>
      <c r="AQ402" s="36">
        <v>55</v>
      </c>
      <c r="AR402" s="36">
        <v>1</v>
      </c>
      <c r="AS402" s="36"/>
      <c r="AT402" s="48" t="s">
        <v>1151</v>
      </c>
      <c r="AU402" s="37">
        <f>IF(AR402&lt;&gt;0,AQ402/AR402,"")</f>
        <v>55</v>
      </c>
      <c r="AV402" s="38"/>
      <c r="AW402" s="38"/>
      <c r="AX402" s="39"/>
      <c r="AY402" s="40"/>
      <c r="AZ402" s="40"/>
      <c r="BA402" s="40"/>
      <c r="BB402" s="39">
        <f>IF(AY402&lt;&gt;0,AX402/AY402,"")</f>
      </c>
      <c r="BC402" s="41"/>
      <c r="BD402" s="41"/>
      <c r="BI402" s="41"/>
      <c r="BN402" s="41"/>
      <c r="BO402" s="43"/>
      <c r="BP402" s="43"/>
      <c r="BQ402" s="43"/>
      <c r="BR402" s="44"/>
      <c r="BS402" s="41"/>
      <c r="BT402" s="45"/>
      <c r="BU402" s="45"/>
      <c r="BV402" s="45"/>
      <c r="BW402" s="45"/>
      <c r="BX402" s="41"/>
      <c r="BY402" s="46"/>
      <c r="BZ402" s="46"/>
      <c r="CA402" s="46"/>
      <c r="CB402" s="19"/>
      <c r="CC402" s="41"/>
      <c r="CD402" s="18"/>
      <c r="CE402" s="47"/>
      <c r="CF402" s="41"/>
      <c r="CJ402" s="41"/>
      <c r="CK402" s="41"/>
      <c r="CL402" s="41"/>
      <c r="CQ402" s="41"/>
      <c r="CV402" s="41"/>
      <c r="CW402" s="43"/>
      <c r="CX402" s="43"/>
      <c r="CY402" s="43"/>
      <c r="CZ402" s="44"/>
      <c r="DA402" s="41"/>
      <c r="DB402" s="45"/>
      <c r="DC402" s="45"/>
      <c r="DD402" s="45"/>
      <c r="DE402" s="45"/>
      <c r="DF402" s="41"/>
      <c r="DG402" s="46"/>
      <c r="DH402" s="46"/>
      <c r="DI402" s="46"/>
      <c r="DJ402" s="19"/>
      <c r="DK402" s="41"/>
      <c r="DL402" s="18"/>
      <c r="DM402" s="47"/>
      <c r="DN402" s="41"/>
      <c r="DR402" s="41"/>
      <c r="DS402" s="41"/>
      <c r="DT402" s="41"/>
      <c r="DY402" s="41"/>
      <c r="ED402" s="41"/>
      <c r="EE402" s="43"/>
      <c r="EF402" s="43"/>
      <c r="EG402" s="43"/>
      <c r="EH402" s="44"/>
      <c r="EI402" s="41"/>
      <c r="EJ402" s="45"/>
      <c r="EK402" s="45"/>
      <c r="EL402" s="45"/>
      <c r="EM402" s="45"/>
      <c r="EN402" s="41"/>
      <c r="EO402" s="46"/>
      <c r="EP402" s="46"/>
      <c r="EQ402" s="46"/>
      <c r="ER402" s="19"/>
      <c r="ES402" s="41"/>
      <c r="ET402" s="18"/>
      <c r="EU402" s="47"/>
      <c r="EV402" s="41"/>
      <c r="EZ402" s="41"/>
      <c r="FA402" s="41"/>
      <c r="FB402" s="41"/>
      <c r="FG402" s="41"/>
      <c r="FL402" s="41"/>
      <c r="FM402" s="43"/>
      <c r="FN402" s="43"/>
      <c r="FO402" s="43"/>
      <c r="FP402" s="44"/>
      <c r="FQ402" s="41"/>
      <c r="FR402" s="45"/>
      <c r="FS402" s="45"/>
      <c r="FT402" s="45"/>
      <c r="FU402" s="45"/>
      <c r="FV402" s="41"/>
      <c r="FW402" s="46"/>
      <c r="FX402" s="46"/>
      <c r="FY402" s="46"/>
      <c r="FZ402" s="19"/>
      <c r="GA402" s="41"/>
      <c r="GB402" s="18"/>
      <c r="GC402" s="47"/>
      <c r="GD402" s="41"/>
      <c r="GH402" s="41"/>
      <c r="GI402" s="41"/>
      <c r="GJ402" s="41"/>
      <c r="GO402" s="41"/>
      <c r="GT402" s="41"/>
      <c r="GU402" s="43"/>
      <c r="GV402" s="43"/>
      <c r="GW402" s="43"/>
      <c r="GX402" s="44"/>
      <c r="GY402" s="41"/>
      <c r="GZ402" s="45"/>
      <c r="HA402" s="45"/>
      <c r="HB402" s="45"/>
      <c r="HC402" s="45"/>
      <c r="HD402" s="41"/>
      <c r="HE402" s="46"/>
      <c r="HF402" s="46"/>
      <c r="HG402" s="46"/>
      <c r="HH402" s="19"/>
      <c r="HI402" s="41"/>
      <c r="HJ402" s="18"/>
      <c r="HK402" s="47"/>
      <c r="HL402" s="41"/>
      <c r="HP402" s="41"/>
      <c r="HQ402" s="41"/>
      <c r="HR402" s="41"/>
      <c r="HW402" s="41"/>
      <c r="IB402" s="41"/>
      <c r="IC402" s="43"/>
      <c r="ID402" s="43"/>
      <c r="IE402" s="43"/>
      <c r="IF402" s="44"/>
      <c r="IG402" s="41"/>
      <c r="IH402" s="45"/>
      <c r="II402" s="45"/>
      <c r="IJ402" s="45"/>
      <c r="IK402" s="45"/>
      <c r="IL402" s="41"/>
      <c r="IM402" s="46"/>
      <c r="IN402" s="46"/>
      <c r="IO402" s="46"/>
      <c r="IP402" s="19"/>
      <c r="IQ402" s="41"/>
      <c r="IR402" s="18"/>
      <c r="IS402" s="47"/>
      <c r="IT402" s="41"/>
    </row>
    <row r="403" spans="1:254" s="42" customFormat="1" ht="12.75">
      <c r="A403" s="20" t="s">
        <v>1152</v>
      </c>
      <c r="B403" s="20"/>
      <c r="C403" s="21"/>
      <c r="D403" s="22">
        <f>IF(MOD(SUM($M403+$T403+$AA403+$AH403+$AO403+$AV403),1)&gt;=0.6,INT(SUM($M403+$T403+$AA403+$AH403+$AO403+$AV403))+1+MOD(SUM($M403+$T403+$AA403+$AH403+$AO403+$AV403),1)-0.6,SUM($M403+$T403+$AA403+$AH403+$AO403+$AV403))</f>
        <v>136.20000000000002</v>
      </c>
      <c r="E403" s="23">
        <f>$N403+$U403+$AB403+$AI403+$AP403+$AW403</f>
        <v>18</v>
      </c>
      <c r="F403" s="24">
        <f>$O403+$V403+$AC403+$AJ403+$AQ403+$AX403</f>
        <v>462</v>
      </c>
      <c r="G403" s="23">
        <f>$P403+$W403+$AD403+$AK403+$AR403+$AY403</f>
        <v>25</v>
      </c>
      <c r="H403" s="23">
        <f>$Q403+X403+AE403+AL403+AS403+AZ403</f>
        <v>1</v>
      </c>
      <c r="I403" s="25" t="s">
        <v>1153</v>
      </c>
      <c r="J403" s="22">
        <f>IF(G403&lt;&gt;0,F403/G403,"")</f>
        <v>18.48</v>
      </c>
      <c r="K403" s="22">
        <f>IF(D403&lt;&gt;0,F403/D403,"")</f>
        <v>3.3920704845814975</v>
      </c>
      <c r="L403" s="22">
        <f>IF(G403&lt;&gt;0,(INT(D403)*6+(10*(D403-INT(D403))))/G403,"")</f>
        <v>32.720000000000006</v>
      </c>
      <c r="M403" s="26"/>
      <c r="N403" s="26"/>
      <c r="O403" s="26"/>
      <c r="P403" s="26"/>
      <c r="Q403" s="26"/>
      <c r="R403" s="26"/>
      <c r="S403" s="28">
        <f>IF(P403&lt;&gt;0,O403/P403,"")</f>
      </c>
      <c r="T403" s="29"/>
      <c r="U403" s="29"/>
      <c r="V403" s="29"/>
      <c r="W403" s="29"/>
      <c r="X403" s="29"/>
      <c r="Y403" s="30"/>
      <c r="Z403" s="31">
        <f>IF(W403&lt;&gt;0,V403/W403,"")</f>
      </c>
      <c r="AA403" s="32">
        <v>21.4</v>
      </c>
      <c r="AB403" s="32">
        <v>3</v>
      </c>
      <c r="AC403" s="32">
        <v>78</v>
      </c>
      <c r="AD403" s="33">
        <v>4</v>
      </c>
      <c r="AE403" s="33"/>
      <c r="AF403" s="33" t="s">
        <v>1154</v>
      </c>
      <c r="AG403" s="28">
        <f>IF(AD403&lt;&gt;0,AC403/AD403,"")</f>
        <v>19.5</v>
      </c>
      <c r="AH403" s="34">
        <v>114.4</v>
      </c>
      <c r="AI403" s="34">
        <v>15</v>
      </c>
      <c r="AJ403" s="34">
        <v>384</v>
      </c>
      <c r="AK403" s="34">
        <v>21</v>
      </c>
      <c r="AL403" s="34">
        <v>1</v>
      </c>
      <c r="AM403" s="34" t="s">
        <v>1153</v>
      </c>
      <c r="AN403" s="35">
        <f>IF(AK403&lt;&gt;0,AJ403/AK403,"")</f>
        <v>18.285714285714285</v>
      </c>
      <c r="AO403" s="36"/>
      <c r="AP403" s="36"/>
      <c r="AQ403" s="36"/>
      <c r="AR403" s="36"/>
      <c r="AS403" s="36"/>
      <c r="AT403" s="36"/>
      <c r="AU403" s="37">
        <f>IF(AR403&lt;&gt;0,AQ403/AR403,"")</f>
      </c>
      <c r="AV403" s="38"/>
      <c r="AW403" s="38"/>
      <c r="AX403" s="39"/>
      <c r="AY403" s="40"/>
      <c r="AZ403" s="40"/>
      <c r="BA403" s="40"/>
      <c r="BB403" s="39">
        <f>IF(AY403&lt;&gt;0,AX403/AY403,"")</f>
      </c>
      <c r="BC403" s="41"/>
      <c r="BD403" s="41"/>
      <c r="BI403" s="41"/>
      <c r="BN403" s="41"/>
      <c r="BO403" s="43"/>
      <c r="BP403" s="43"/>
      <c r="BQ403" s="43"/>
      <c r="BR403" s="44"/>
      <c r="BS403" s="41"/>
      <c r="BT403" s="45"/>
      <c r="BU403" s="45"/>
      <c r="BV403" s="45"/>
      <c r="BW403" s="45"/>
      <c r="BX403" s="41"/>
      <c r="BY403" s="46"/>
      <c r="BZ403" s="46"/>
      <c r="CA403" s="46"/>
      <c r="CB403" s="19"/>
      <c r="CC403" s="41"/>
      <c r="CD403" s="18"/>
      <c r="CE403" s="47"/>
      <c r="CF403" s="41"/>
      <c r="CJ403" s="41"/>
      <c r="CK403" s="41"/>
      <c r="CL403" s="41"/>
      <c r="CQ403" s="41"/>
      <c r="CV403" s="41"/>
      <c r="CW403" s="43"/>
      <c r="CX403" s="43"/>
      <c r="CY403" s="43"/>
      <c r="CZ403" s="44"/>
      <c r="DA403" s="41"/>
      <c r="DB403" s="45"/>
      <c r="DC403" s="45"/>
      <c r="DD403" s="45"/>
      <c r="DE403" s="45"/>
      <c r="DF403" s="41"/>
      <c r="DG403" s="46"/>
      <c r="DH403" s="46"/>
      <c r="DI403" s="46"/>
      <c r="DJ403" s="19"/>
      <c r="DK403" s="41"/>
      <c r="DL403" s="18"/>
      <c r="DM403" s="47"/>
      <c r="DN403" s="41"/>
      <c r="DR403" s="41"/>
      <c r="DS403" s="41"/>
      <c r="DT403" s="41"/>
      <c r="DY403" s="41"/>
      <c r="ED403" s="41"/>
      <c r="EE403" s="43"/>
      <c r="EF403" s="43"/>
      <c r="EG403" s="43"/>
      <c r="EH403" s="44"/>
      <c r="EI403" s="41"/>
      <c r="EJ403" s="45"/>
      <c r="EK403" s="45"/>
      <c r="EL403" s="45"/>
      <c r="EM403" s="45"/>
      <c r="EN403" s="41"/>
      <c r="EO403" s="46"/>
      <c r="EP403" s="46"/>
      <c r="EQ403" s="46"/>
      <c r="ER403" s="19"/>
      <c r="ES403" s="41"/>
      <c r="ET403" s="18"/>
      <c r="EU403" s="47"/>
      <c r="EV403" s="41"/>
      <c r="EZ403" s="41"/>
      <c r="FA403" s="41"/>
      <c r="FB403" s="41"/>
      <c r="FG403" s="41"/>
      <c r="FL403" s="41"/>
      <c r="FM403" s="43"/>
      <c r="FN403" s="43"/>
      <c r="FO403" s="43"/>
      <c r="FP403" s="44"/>
      <c r="FQ403" s="41"/>
      <c r="FR403" s="45"/>
      <c r="FS403" s="45"/>
      <c r="FT403" s="45"/>
      <c r="FU403" s="45"/>
      <c r="FV403" s="41"/>
      <c r="FW403" s="46"/>
      <c r="FX403" s="46"/>
      <c r="FY403" s="46"/>
      <c r="FZ403" s="19"/>
      <c r="GA403" s="41"/>
      <c r="GB403" s="18"/>
      <c r="GC403" s="47"/>
      <c r="GD403" s="41"/>
      <c r="GH403" s="41"/>
      <c r="GI403" s="41"/>
      <c r="GJ403" s="41"/>
      <c r="GO403" s="41"/>
      <c r="GT403" s="41"/>
      <c r="GU403" s="43"/>
      <c r="GV403" s="43"/>
      <c r="GW403" s="43"/>
      <c r="GX403" s="44"/>
      <c r="GY403" s="41"/>
      <c r="GZ403" s="45"/>
      <c r="HA403" s="45"/>
      <c r="HB403" s="45"/>
      <c r="HC403" s="45"/>
      <c r="HD403" s="41"/>
      <c r="HE403" s="46"/>
      <c r="HF403" s="46"/>
      <c r="HG403" s="46"/>
      <c r="HH403" s="19"/>
      <c r="HI403" s="41"/>
      <c r="HJ403" s="18"/>
      <c r="HK403" s="47"/>
      <c r="HL403" s="41"/>
      <c r="HP403" s="41"/>
      <c r="HQ403" s="41"/>
      <c r="HR403" s="41"/>
      <c r="HW403" s="41"/>
      <c r="IB403" s="41"/>
      <c r="IC403" s="43"/>
      <c r="ID403" s="43"/>
      <c r="IE403" s="43"/>
      <c r="IF403" s="44"/>
      <c r="IG403" s="41"/>
      <c r="IH403" s="45"/>
      <c r="II403" s="45"/>
      <c r="IJ403" s="45"/>
      <c r="IK403" s="45"/>
      <c r="IL403" s="41"/>
      <c r="IM403" s="46"/>
      <c r="IN403" s="46"/>
      <c r="IO403" s="46"/>
      <c r="IP403" s="19"/>
      <c r="IQ403" s="41"/>
      <c r="IR403" s="18"/>
      <c r="IS403" s="47"/>
      <c r="IT403" s="41"/>
    </row>
    <row r="404" spans="1:254" s="42" customFormat="1" ht="12.75">
      <c r="A404" s="20" t="s">
        <v>1155</v>
      </c>
      <c r="B404" s="20"/>
      <c r="C404" s="21"/>
      <c r="D404" s="22">
        <f>IF(MOD(SUM($M404+$T404+$AA404+$AH404+$AO404+$AV404),1)&gt;=0.6,INT(SUM($M404+$T404+$AA404+$AH404+$AO404+$AV404))+1+MOD(SUM($M404+$T404+$AA404+$AH404+$AO404+$AV404),1)-0.6,SUM($M404+$T404+$AA404+$AH404+$AO404+$AV404))</f>
        <v>6.1</v>
      </c>
      <c r="E404" s="23">
        <f>$N404+$U404+$AB404+$AI404+$AP404+$AW404</f>
        <v>0</v>
      </c>
      <c r="F404" s="24">
        <f>$O404+$V404+$AC404+$AJ404+$AQ404+$AX404</f>
        <v>41</v>
      </c>
      <c r="G404" s="23">
        <f>$P404+$W404+$AD404+$AK404+$AR404+$AY404</f>
        <v>1</v>
      </c>
      <c r="H404" s="23">
        <f>$Q404+X404+AE404+AL404+AS404+AZ404</f>
        <v>0</v>
      </c>
      <c r="I404" s="23" t="s">
        <v>1156</v>
      </c>
      <c r="J404" s="22">
        <f>IF(G404&lt;&gt;0,F404/G404,"")</f>
        <v>41</v>
      </c>
      <c r="K404" s="22">
        <f>IF(D404&lt;&gt;0,F404/D404,"")</f>
        <v>6.721311475409837</v>
      </c>
      <c r="L404" s="22">
        <f>IF(G404&lt;&gt;0,(INT(D404)*6+(10*(D404-INT(D404))))/G404,"")</f>
        <v>37</v>
      </c>
      <c r="M404" s="26"/>
      <c r="N404" s="26"/>
      <c r="O404" s="26"/>
      <c r="P404" s="26"/>
      <c r="Q404" s="26"/>
      <c r="R404" s="26"/>
      <c r="S404" s="28">
        <f>IF(P404&lt;&gt;0,O404/P404,"")</f>
      </c>
      <c r="T404" s="29">
        <v>6.1</v>
      </c>
      <c r="U404" s="29">
        <v>0</v>
      </c>
      <c r="V404" s="29">
        <v>41</v>
      </c>
      <c r="W404" s="29">
        <v>1</v>
      </c>
      <c r="X404" s="29"/>
      <c r="Y404" s="30" t="s">
        <v>1156</v>
      </c>
      <c r="Z404" s="31">
        <f>IF(W404&lt;&gt;0,V404/W404,"")</f>
        <v>41</v>
      </c>
      <c r="AA404" s="32"/>
      <c r="AB404" s="32"/>
      <c r="AC404" s="32"/>
      <c r="AD404" s="33"/>
      <c r="AE404" s="33"/>
      <c r="AF404" s="33"/>
      <c r="AG404" s="28">
        <f>IF(AD404&lt;&gt;0,AC404/AD404,"")</f>
      </c>
      <c r="AH404" s="34"/>
      <c r="AI404" s="34"/>
      <c r="AJ404" s="34"/>
      <c r="AK404" s="34"/>
      <c r="AL404" s="34"/>
      <c r="AM404" s="34"/>
      <c r="AN404" s="35">
        <f>IF(AK404&lt;&gt;0,AJ404/AK404,"")</f>
      </c>
      <c r="AO404" s="36"/>
      <c r="AP404" s="36"/>
      <c r="AQ404" s="36"/>
      <c r="AR404" s="36"/>
      <c r="AS404" s="36"/>
      <c r="AT404" s="36"/>
      <c r="AU404" s="37">
        <f>IF(AR404&lt;&gt;0,AQ404/AR404,"")</f>
      </c>
      <c r="AV404" s="38"/>
      <c r="AW404" s="38"/>
      <c r="AX404" s="39"/>
      <c r="AY404" s="40"/>
      <c r="AZ404" s="40"/>
      <c r="BA404" s="40"/>
      <c r="BB404" s="39">
        <f>IF(AY404&lt;&gt;0,AX404/AY404,"")</f>
      </c>
      <c r="BC404" s="41"/>
      <c r="BD404" s="41"/>
      <c r="BI404" s="41"/>
      <c r="BN404" s="41"/>
      <c r="BO404" s="43"/>
      <c r="BP404" s="43"/>
      <c r="BQ404" s="43"/>
      <c r="BR404" s="44"/>
      <c r="BS404" s="41"/>
      <c r="BT404" s="45"/>
      <c r="BU404" s="45"/>
      <c r="BV404" s="45"/>
      <c r="BW404" s="45"/>
      <c r="BX404" s="41"/>
      <c r="BY404" s="46"/>
      <c r="BZ404" s="46"/>
      <c r="CA404" s="46"/>
      <c r="CB404" s="19"/>
      <c r="CC404" s="41"/>
      <c r="CD404" s="18"/>
      <c r="CE404" s="47"/>
      <c r="CF404" s="41"/>
      <c r="CJ404" s="41"/>
      <c r="CK404" s="41"/>
      <c r="CL404" s="41"/>
      <c r="CQ404" s="41"/>
      <c r="CV404" s="41"/>
      <c r="CW404" s="43"/>
      <c r="CX404" s="43"/>
      <c r="CY404" s="43"/>
      <c r="CZ404" s="44"/>
      <c r="DA404" s="41"/>
      <c r="DB404" s="45"/>
      <c r="DC404" s="45"/>
      <c r="DD404" s="45"/>
      <c r="DE404" s="45"/>
      <c r="DF404" s="41"/>
      <c r="DG404" s="46"/>
      <c r="DH404" s="46"/>
      <c r="DI404" s="46"/>
      <c r="DJ404" s="19"/>
      <c r="DK404" s="41"/>
      <c r="DL404" s="18"/>
      <c r="DM404" s="47"/>
      <c r="DN404" s="41"/>
      <c r="DR404" s="41"/>
      <c r="DS404" s="41"/>
      <c r="DT404" s="41"/>
      <c r="DY404" s="41"/>
      <c r="ED404" s="41"/>
      <c r="EE404" s="43"/>
      <c r="EF404" s="43"/>
      <c r="EG404" s="43"/>
      <c r="EH404" s="44"/>
      <c r="EI404" s="41"/>
      <c r="EJ404" s="45"/>
      <c r="EK404" s="45"/>
      <c r="EL404" s="45"/>
      <c r="EM404" s="45"/>
      <c r="EN404" s="41"/>
      <c r="EO404" s="46"/>
      <c r="EP404" s="46"/>
      <c r="EQ404" s="46"/>
      <c r="ER404" s="19"/>
      <c r="ES404" s="41"/>
      <c r="ET404" s="18"/>
      <c r="EU404" s="47"/>
      <c r="EV404" s="41"/>
      <c r="EZ404" s="41"/>
      <c r="FA404" s="41"/>
      <c r="FB404" s="41"/>
      <c r="FG404" s="41"/>
      <c r="FL404" s="41"/>
      <c r="FM404" s="43"/>
      <c r="FN404" s="43"/>
      <c r="FO404" s="43"/>
      <c r="FP404" s="44"/>
      <c r="FQ404" s="41"/>
      <c r="FR404" s="45"/>
      <c r="FS404" s="45"/>
      <c r="FT404" s="45"/>
      <c r="FU404" s="45"/>
      <c r="FV404" s="41"/>
      <c r="FW404" s="46"/>
      <c r="FX404" s="46"/>
      <c r="FY404" s="46"/>
      <c r="FZ404" s="19"/>
      <c r="GA404" s="41"/>
      <c r="GB404" s="18"/>
      <c r="GC404" s="47"/>
      <c r="GD404" s="41"/>
      <c r="GH404" s="41"/>
      <c r="GI404" s="41"/>
      <c r="GJ404" s="41"/>
      <c r="GO404" s="41"/>
      <c r="GT404" s="41"/>
      <c r="GU404" s="43"/>
      <c r="GV404" s="43"/>
      <c r="GW404" s="43"/>
      <c r="GX404" s="44"/>
      <c r="GY404" s="41"/>
      <c r="GZ404" s="45"/>
      <c r="HA404" s="45"/>
      <c r="HB404" s="45"/>
      <c r="HC404" s="45"/>
      <c r="HD404" s="41"/>
      <c r="HE404" s="46"/>
      <c r="HF404" s="46"/>
      <c r="HG404" s="46"/>
      <c r="HH404" s="19"/>
      <c r="HI404" s="41"/>
      <c r="HJ404" s="18"/>
      <c r="HK404" s="47"/>
      <c r="HL404" s="41"/>
      <c r="HP404" s="41"/>
      <c r="HQ404" s="41"/>
      <c r="HR404" s="41"/>
      <c r="HW404" s="41"/>
      <c r="IB404" s="41"/>
      <c r="IC404" s="43"/>
      <c r="ID404" s="43"/>
      <c r="IE404" s="43"/>
      <c r="IF404" s="44"/>
      <c r="IG404" s="41"/>
      <c r="IH404" s="45"/>
      <c r="II404" s="45"/>
      <c r="IJ404" s="45"/>
      <c r="IK404" s="45"/>
      <c r="IL404" s="41"/>
      <c r="IM404" s="46"/>
      <c r="IN404" s="46"/>
      <c r="IO404" s="46"/>
      <c r="IP404" s="19"/>
      <c r="IQ404" s="41"/>
      <c r="IR404" s="18"/>
      <c r="IS404" s="47"/>
      <c r="IT404" s="41"/>
    </row>
    <row r="405" spans="1:254" s="42" customFormat="1" ht="12.75">
      <c r="A405" s="20" t="s">
        <v>1157</v>
      </c>
      <c r="B405" s="20"/>
      <c r="C405" s="21"/>
      <c r="D405" s="22">
        <f>IF(MOD(SUM($M405+$T405+$AA405+$AH405+$AO405+$AV405),1)&gt;=0.6,INT(SUM($M405+$T405+$AA405+$AH405+$AO405+$AV405))+1+MOD(SUM($M405+$T405+$AA405+$AH405+$AO405+$AV405),1)-0.6,SUM($M405+$T405+$AA405+$AH405+$AO405+$AV405))</f>
        <v>7</v>
      </c>
      <c r="E405" s="23">
        <f>$N405+$U405+$AB405+$AI405+$AP405+$AW405</f>
        <v>4</v>
      </c>
      <c r="F405" s="24">
        <f>$O405+$V405+$AC405+$AJ405+$AQ405+$AX405</f>
        <v>27</v>
      </c>
      <c r="G405" s="23">
        <f>$P405+$W405+$AD405+$AK405+$AR405+$AY405</f>
        <v>1</v>
      </c>
      <c r="H405" s="23">
        <f>$Q405+X405+AE405+AL405+AS405+AZ405</f>
        <v>0</v>
      </c>
      <c r="I405" s="25" t="s">
        <v>1158</v>
      </c>
      <c r="J405" s="22">
        <f>IF(G405&lt;&gt;0,F405/G405,"")</f>
        <v>27</v>
      </c>
      <c r="K405" s="22">
        <f>IF(D405&lt;&gt;0,F405/D405,"")</f>
        <v>3.857142857142857</v>
      </c>
      <c r="L405" s="22">
        <f>IF(G405&lt;&gt;0,(INT(D405)*6+(10*(D405-INT(D405))))/G405,"")</f>
        <v>42</v>
      </c>
      <c r="M405" s="26"/>
      <c r="N405" s="26"/>
      <c r="O405" s="26"/>
      <c r="P405" s="26"/>
      <c r="Q405" s="26"/>
      <c r="R405" s="26"/>
      <c r="S405" s="28">
        <f>IF(P405&lt;&gt;0,O405/P405,"")</f>
      </c>
      <c r="T405" s="29"/>
      <c r="U405" s="29"/>
      <c r="V405" s="29"/>
      <c r="W405" s="29"/>
      <c r="X405" s="29"/>
      <c r="Y405" s="30"/>
      <c r="Z405" s="31">
        <f>IF(W405&lt;&gt;0,V405/W405,"")</f>
      </c>
      <c r="AA405" s="32"/>
      <c r="AB405" s="32"/>
      <c r="AC405" s="32"/>
      <c r="AD405" s="33"/>
      <c r="AE405" s="33"/>
      <c r="AF405" s="33"/>
      <c r="AG405" s="28">
        <f>IF(AD405&lt;&gt;0,AC405/AD405,"")</f>
      </c>
      <c r="AH405" s="34">
        <v>6</v>
      </c>
      <c r="AI405" s="34">
        <v>4</v>
      </c>
      <c r="AJ405" s="34">
        <v>15</v>
      </c>
      <c r="AK405" s="34">
        <v>1</v>
      </c>
      <c r="AL405" s="34"/>
      <c r="AM405" s="34" t="s">
        <v>1158</v>
      </c>
      <c r="AN405" s="35">
        <f>IF(AK405&lt;&gt;0,AJ405/AK405,"")</f>
        <v>15</v>
      </c>
      <c r="AO405" s="36">
        <v>1</v>
      </c>
      <c r="AP405" s="36">
        <v>0</v>
      </c>
      <c r="AQ405" s="36">
        <v>12</v>
      </c>
      <c r="AR405" s="36">
        <v>0</v>
      </c>
      <c r="AS405" s="36"/>
      <c r="AT405" s="48" t="s">
        <v>632</v>
      </c>
      <c r="AU405" s="37">
        <f>IF(AR405&lt;&gt;0,AQ405/AR405,"")</f>
      </c>
      <c r="AV405" s="38"/>
      <c r="AW405" s="38"/>
      <c r="AX405" s="39"/>
      <c r="AY405" s="40"/>
      <c r="AZ405" s="40"/>
      <c r="BA405" s="40"/>
      <c r="BB405" s="39">
        <f>IF(AY405&lt;&gt;0,AX405/AY405,"")</f>
      </c>
      <c r="BC405" s="41"/>
      <c r="BD405" s="41"/>
      <c r="BI405" s="41"/>
      <c r="BN405" s="41"/>
      <c r="BO405" s="43"/>
      <c r="BP405" s="43"/>
      <c r="BQ405" s="43"/>
      <c r="BR405" s="44"/>
      <c r="BS405" s="41"/>
      <c r="BT405" s="45"/>
      <c r="BU405" s="45"/>
      <c r="BV405" s="45"/>
      <c r="BW405" s="45"/>
      <c r="BX405" s="41"/>
      <c r="BY405" s="46"/>
      <c r="BZ405" s="46"/>
      <c r="CA405" s="46"/>
      <c r="CB405" s="19"/>
      <c r="CC405" s="41"/>
      <c r="CD405" s="18"/>
      <c r="CE405" s="47"/>
      <c r="CF405" s="41"/>
      <c r="CJ405" s="41"/>
      <c r="CK405" s="41"/>
      <c r="CL405" s="41"/>
      <c r="CQ405" s="41"/>
      <c r="CV405" s="41"/>
      <c r="CW405" s="43"/>
      <c r="CX405" s="43"/>
      <c r="CY405" s="43"/>
      <c r="CZ405" s="44"/>
      <c r="DA405" s="41"/>
      <c r="DB405" s="45"/>
      <c r="DC405" s="45"/>
      <c r="DD405" s="45"/>
      <c r="DE405" s="45"/>
      <c r="DF405" s="41"/>
      <c r="DG405" s="46"/>
      <c r="DH405" s="46"/>
      <c r="DI405" s="46"/>
      <c r="DJ405" s="19"/>
      <c r="DK405" s="41"/>
      <c r="DL405" s="18"/>
      <c r="DM405" s="47"/>
      <c r="DN405" s="41"/>
      <c r="DR405" s="41"/>
      <c r="DS405" s="41"/>
      <c r="DT405" s="41"/>
      <c r="DY405" s="41"/>
      <c r="ED405" s="41"/>
      <c r="EE405" s="43"/>
      <c r="EF405" s="43"/>
      <c r="EG405" s="43"/>
      <c r="EH405" s="44"/>
      <c r="EI405" s="41"/>
      <c r="EJ405" s="45"/>
      <c r="EK405" s="45"/>
      <c r="EL405" s="45"/>
      <c r="EM405" s="45"/>
      <c r="EN405" s="41"/>
      <c r="EO405" s="46"/>
      <c r="EP405" s="46"/>
      <c r="EQ405" s="46"/>
      <c r="ER405" s="19"/>
      <c r="ES405" s="41"/>
      <c r="ET405" s="18"/>
      <c r="EU405" s="47"/>
      <c r="EV405" s="41"/>
      <c r="EZ405" s="41"/>
      <c r="FA405" s="41"/>
      <c r="FB405" s="41"/>
      <c r="FG405" s="41"/>
      <c r="FL405" s="41"/>
      <c r="FM405" s="43"/>
      <c r="FN405" s="43"/>
      <c r="FO405" s="43"/>
      <c r="FP405" s="44"/>
      <c r="FQ405" s="41"/>
      <c r="FR405" s="45"/>
      <c r="FS405" s="45"/>
      <c r="FT405" s="45"/>
      <c r="FU405" s="45"/>
      <c r="FV405" s="41"/>
      <c r="FW405" s="46"/>
      <c r="FX405" s="46"/>
      <c r="FY405" s="46"/>
      <c r="FZ405" s="19"/>
      <c r="GA405" s="41"/>
      <c r="GB405" s="18"/>
      <c r="GC405" s="47"/>
      <c r="GD405" s="41"/>
      <c r="GH405" s="41"/>
      <c r="GI405" s="41"/>
      <c r="GJ405" s="41"/>
      <c r="GO405" s="41"/>
      <c r="GT405" s="41"/>
      <c r="GU405" s="43"/>
      <c r="GV405" s="43"/>
      <c r="GW405" s="43"/>
      <c r="GX405" s="44"/>
      <c r="GY405" s="41"/>
      <c r="GZ405" s="45"/>
      <c r="HA405" s="45"/>
      <c r="HB405" s="45"/>
      <c r="HC405" s="45"/>
      <c r="HD405" s="41"/>
      <c r="HE405" s="46"/>
      <c r="HF405" s="46"/>
      <c r="HG405" s="46"/>
      <c r="HH405" s="19"/>
      <c r="HI405" s="41"/>
      <c r="HJ405" s="18"/>
      <c r="HK405" s="47"/>
      <c r="HL405" s="41"/>
      <c r="HP405" s="41"/>
      <c r="HQ405" s="41"/>
      <c r="HR405" s="41"/>
      <c r="HW405" s="41"/>
      <c r="IB405" s="41"/>
      <c r="IC405" s="43"/>
      <c r="ID405" s="43"/>
      <c r="IE405" s="43"/>
      <c r="IF405" s="44"/>
      <c r="IG405" s="41"/>
      <c r="IH405" s="45"/>
      <c r="II405" s="45"/>
      <c r="IJ405" s="45"/>
      <c r="IK405" s="45"/>
      <c r="IL405" s="41"/>
      <c r="IM405" s="46"/>
      <c r="IN405" s="46"/>
      <c r="IO405" s="46"/>
      <c r="IP405" s="19"/>
      <c r="IQ405" s="41"/>
      <c r="IR405" s="18"/>
      <c r="IS405" s="47"/>
      <c r="IT405" s="41"/>
    </row>
    <row r="406" spans="1:254" s="42" customFormat="1" ht="12.75">
      <c r="A406" s="20" t="s">
        <v>1159</v>
      </c>
      <c r="B406" s="20"/>
      <c r="C406" s="21"/>
      <c r="D406" s="22">
        <f>IF(MOD(SUM($M406+$T406+$AA406+$AH406+$AO406+$AV406),1)&gt;=0.6,INT(SUM($M406+$T406+$AA406+$AH406+$AO406+$AV406))+1+MOD(SUM($M406+$T406+$AA406+$AH406+$AO406+$AV406),1)-0.6,SUM($M406+$T406+$AA406+$AH406+$AO406+$AV406))</f>
        <v>330.5</v>
      </c>
      <c r="E406" s="23">
        <f>$N406+$U406+$AB406+$AI406+$AP406+$AW406</f>
        <v>37</v>
      </c>
      <c r="F406" s="24">
        <f>$O406+$V406+$AC406+$AJ406+$AQ406+$AX406</f>
        <v>1396</v>
      </c>
      <c r="G406" s="23">
        <f>$P406+$W406+$AD406+$AK406+$AR406+$AY406</f>
        <v>78</v>
      </c>
      <c r="H406" s="23">
        <f>$Q406+X406+AE406+AL406+AS406+AZ406</f>
        <v>4</v>
      </c>
      <c r="I406" s="25" t="s">
        <v>1160</v>
      </c>
      <c r="J406" s="22">
        <f>IF(G406&lt;&gt;0,F406/G406,"")</f>
        <v>17.897435897435898</v>
      </c>
      <c r="K406" s="22">
        <f>IF(D406&lt;&gt;0,F406/D406,"")</f>
        <v>4.223903177004539</v>
      </c>
      <c r="L406" s="22">
        <f>IF(G406&lt;&gt;0,(INT(D406)*6+(10*(D406-INT(D406))))/G406,"")</f>
        <v>25.44871794871795</v>
      </c>
      <c r="M406" s="26"/>
      <c r="N406" s="26"/>
      <c r="O406" s="26"/>
      <c r="P406" s="26"/>
      <c r="Q406" s="26"/>
      <c r="R406" s="26"/>
      <c r="S406" s="28">
        <f>IF(P406&lt;&gt;0,O406/P406,"")</f>
      </c>
      <c r="T406" s="29">
        <v>40</v>
      </c>
      <c r="U406" s="29">
        <v>6</v>
      </c>
      <c r="V406" s="29">
        <v>142</v>
      </c>
      <c r="W406" s="29">
        <v>10</v>
      </c>
      <c r="X406" s="29"/>
      <c r="Y406" s="30" t="s">
        <v>1161</v>
      </c>
      <c r="Z406" s="31">
        <f>IF(W406&lt;&gt;0,V406/W406,"")</f>
        <v>14.2</v>
      </c>
      <c r="AA406" s="32">
        <f>93.1+4+6+5</f>
        <v>108.1</v>
      </c>
      <c r="AB406" s="32">
        <f>11</f>
        <v>11</v>
      </c>
      <c r="AC406" s="32">
        <f>366+27+48+26</f>
        <v>467</v>
      </c>
      <c r="AD406" s="33">
        <v>24</v>
      </c>
      <c r="AE406" s="33">
        <v>1</v>
      </c>
      <c r="AF406" s="33" t="s">
        <v>1162</v>
      </c>
      <c r="AG406" s="28">
        <f>IF(AD406&lt;&gt;0,AC406/AD406,"")</f>
        <v>19.458333333333332</v>
      </c>
      <c r="AH406" s="34">
        <v>85.4</v>
      </c>
      <c r="AI406" s="34">
        <f>6+1</f>
        <v>7</v>
      </c>
      <c r="AJ406" s="34">
        <v>412</v>
      </c>
      <c r="AK406" s="34">
        <f>14+2+3+8</f>
        <v>27</v>
      </c>
      <c r="AL406" s="34">
        <v>3</v>
      </c>
      <c r="AM406" s="34" t="s">
        <v>1160</v>
      </c>
      <c r="AN406" s="35">
        <f>IF(AK406&lt;&gt;0,AJ406/AK406,"")</f>
        <v>15.25925925925926</v>
      </c>
      <c r="AO406" s="36">
        <f>(66+20)+11</f>
        <v>97</v>
      </c>
      <c r="AP406" s="36">
        <f>(9+3)+1</f>
        <v>13</v>
      </c>
      <c r="AQ406" s="36">
        <f>(225+82)+68</f>
        <v>375</v>
      </c>
      <c r="AR406" s="36">
        <v>17</v>
      </c>
      <c r="AS406" s="36"/>
      <c r="AT406" s="48" t="s">
        <v>1163</v>
      </c>
      <c r="AU406" s="37">
        <f>IF(AR406&lt;&gt;0,AQ406/AR406,"")</f>
        <v>22.058823529411764</v>
      </c>
      <c r="AV406" s="38"/>
      <c r="AW406" s="38"/>
      <c r="AX406" s="39"/>
      <c r="AY406" s="40"/>
      <c r="AZ406" s="40"/>
      <c r="BA406" s="40"/>
      <c r="BB406" s="39">
        <f>IF(AY406&lt;&gt;0,AX406/AY406,"")</f>
      </c>
      <c r="BC406" s="41"/>
      <c r="BD406" s="41"/>
      <c r="BI406" s="41"/>
      <c r="BN406" s="41"/>
      <c r="BO406" s="43"/>
      <c r="BP406" s="43"/>
      <c r="BQ406" s="43"/>
      <c r="BR406" s="44"/>
      <c r="BS406" s="41"/>
      <c r="BT406" s="45"/>
      <c r="BU406" s="45"/>
      <c r="BV406" s="45"/>
      <c r="BW406" s="45"/>
      <c r="BX406" s="41"/>
      <c r="BY406" s="46"/>
      <c r="BZ406" s="46"/>
      <c r="CA406" s="46"/>
      <c r="CB406" s="19"/>
      <c r="CC406" s="41"/>
      <c r="CD406" s="18"/>
      <c r="CE406" s="47"/>
      <c r="CF406" s="41"/>
      <c r="CJ406" s="41"/>
      <c r="CK406" s="41"/>
      <c r="CL406" s="41"/>
      <c r="CQ406" s="41"/>
      <c r="CV406" s="41"/>
      <c r="CW406" s="43"/>
      <c r="CX406" s="43"/>
      <c r="CY406" s="43"/>
      <c r="CZ406" s="44"/>
      <c r="DA406" s="41"/>
      <c r="DB406" s="45"/>
      <c r="DC406" s="45"/>
      <c r="DD406" s="45"/>
      <c r="DE406" s="45"/>
      <c r="DF406" s="41"/>
      <c r="DG406" s="46"/>
      <c r="DH406" s="46"/>
      <c r="DI406" s="46"/>
      <c r="DJ406" s="19"/>
      <c r="DK406" s="41"/>
      <c r="DL406" s="18"/>
      <c r="DM406" s="47"/>
      <c r="DN406" s="41"/>
      <c r="DR406" s="41"/>
      <c r="DS406" s="41"/>
      <c r="DT406" s="41"/>
      <c r="DY406" s="41"/>
      <c r="ED406" s="41"/>
      <c r="EE406" s="43"/>
      <c r="EF406" s="43"/>
      <c r="EG406" s="43"/>
      <c r="EH406" s="44"/>
      <c r="EI406" s="41"/>
      <c r="EJ406" s="45"/>
      <c r="EK406" s="45"/>
      <c r="EL406" s="45"/>
      <c r="EM406" s="45"/>
      <c r="EN406" s="41"/>
      <c r="EO406" s="46"/>
      <c r="EP406" s="46"/>
      <c r="EQ406" s="46"/>
      <c r="ER406" s="19"/>
      <c r="ES406" s="41"/>
      <c r="ET406" s="18"/>
      <c r="EU406" s="47"/>
      <c r="EV406" s="41"/>
      <c r="EZ406" s="41"/>
      <c r="FA406" s="41"/>
      <c r="FB406" s="41"/>
      <c r="FG406" s="41"/>
      <c r="FL406" s="41"/>
      <c r="FM406" s="43"/>
      <c r="FN406" s="43"/>
      <c r="FO406" s="43"/>
      <c r="FP406" s="44"/>
      <c r="FQ406" s="41"/>
      <c r="FR406" s="45"/>
      <c r="FS406" s="45"/>
      <c r="FT406" s="45"/>
      <c r="FU406" s="45"/>
      <c r="FV406" s="41"/>
      <c r="FW406" s="46"/>
      <c r="FX406" s="46"/>
      <c r="FY406" s="46"/>
      <c r="FZ406" s="19"/>
      <c r="GA406" s="41"/>
      <c r="GB406" s="18"/>
      <c r="GC406" s="47"/>
      <c r="GD406" s="41"/>
      <c r="GH406" s="41"/>
      <c r="GI406" s="41"/>
      <c r="GJ406" s="41"/>
      <c r="GO406" s="41"/>
      <c r="GT406" s="41"/>
      <c r="GU406" s="43"/>
      <c r="GV406" s="43"/>
      <c r="GW406" s="43"/>
      <c r="GX406" s="44"/>
      <c r="GY406" s="41"/>
      <c r="GZ406" s="45"/>
      <c r="HA406" s="45"/>
      <c r="HB406" s="45"/>
      <c r="HC406" s="45"/>
      <c r="HD406" s="41"/>
      <c r="HE406" s="46"/>
      <c r="HF406" s="46"/>
      <c r="HG406" s="46"/>
      <c r="HH406" s="19"/>
      <c r="HI406" s="41"/>
      <c r="HJ406" s="18"/>
      <c r="HK406" s="47"/>
      <c r="HL406" s="41"/>
      <c r="HP406" s="41"/>
      <c r="HQ406" s="41"/>
      <c r="HR406" s="41"/>
      <c r="HW406" s="41"/>
      <c r="IB406" s="41"/>
      <c r="IC406" s="43"/>
      <c r="ID406" s="43"/>
      <c r="IE406" s="43"/>
      <c r="IF406" s="44"/>
      <c r="IG406" s="41"/>
      <c r="IH406" s="45"/>
      <c r="II406" s="45"/>
      <c r="IJ406" s="45"/>
      <c r="IK406" s="45"/>
      <c r="IL406" s="41"/>
      <c r="IM406" s="46"/>
      <c r="IN406" s="46"/>
      <c r="IO406" s="46"/>
      <c r="IP406" s="19"/>
      <c r="IQ406" s="41"/>
      <c r="IR406" s="18"/>
      <c r="IS406" s="47"/>
      <c r="IT406" s="41"/>
    </row>
    <row r="407" spans="1:254" s="42" customFormat="1" ht="12.75">
      <c r="A407" s="20" t="s">
        <v>1164</v>
      </c>
      <c r="B407" s="20"/>
      <c r="C407" s="63"/>
      <c r="D407" s="22">
        <f>IF(MOD(SUM($M407+$T407+$AA407+$AH407+$AO407+$AV407),1)&gt;=0.6,INT(SUM($M407+$T407+$AA407+$AH407+$AO407+$AV407))+1+MOD(SUM($M407+$T407+$AA407+$AH407+$AO407+$AV407),1)-0.6,SUM($M407+$T407+$AA407+$AH407+$AO407+$AV407))</f>
        <v>52</v>
      </c>
      <c r="E407" s="23">
        <f>$N407+$U407+$AB407+$AI407+$AP407+$AW407</f>
        <v>4</v>
      </c>
      <c r="F407" s="24">
        <f>$O407+$V407+$AC407+$AJ407+$AQ407+$AX407</f>
        <v>319</v>
      </c>
      <c r="G407" s="23">
        <f>$P407+$W407+$AD407+$AK407+$AR407+$AY407</f>
        <v>19</v>
      </c>
      <c r="H407" s="23">
        <f>$Q407+X407+AE407+AL407+AS407+AZ407</f>
        <v>0</v>
      </c>
      <c r="I407" s="25" t="s">
        <v>1165</v>
      </c>
      <c r="J407" s="22">
        <f>IF(G407&lt;&gt;0,F407/G407,"")</f>
        <v>16.789473684210527</v>
      </c>
      <c r="K407" s="22">
        <f>IF(D407&lt;&gt;0,F407/D407,"")</f>
        <v>6.134615384615385</v>
      </c>
      <c r="L407" s="22">
        <f>IF(G407&lt;&gt;0,(INT(D407)*6+(10*(D407-INT(D407))))/G407,"")</f>
        <v>16.42105263157895</v>
      </c>
      <c r="M407" s="26"/>
      <c r="N407" s="26"/>
      <c r="O407" s="26"/>
      <c r="P407" s="26"/>
      <c r="Q407" s="26"/>
      <c r="R407" s="26"/>
      <c r="S407" s="28">
        <f>IF(P407&lt;&gt;0,O407/P407,"")</f>
      </c>
      <c r="T407" s="29">
        <v>24</v>
      </c>
      <c r="U407" s="29">
        <v>0</v>
      </c>
      <c r="V407" s="29">
        <v>158</v>
      </c>
      <c r="W407" s="29">
        <v>6</v>
      </c>
      <c r="X407" s="29"/>
      <c r="Y407" s="30" t="s">
        <v>1166</v>
      </c>
      <c r="Z407" s="31">
        <f>IF(W407&lt;&gt;0,V407/W407,"")</f>
        <v>26.333333333333332</v>
      </c>
      <c r="AA407" s="26">
        <v>20</v>
      </c>
      <c r="AB407" s="26">
        <v>2</v>
      </c>
      <c r="AC407" s="26">
        <v>116</v>
      </c>
      <c r="AD407" s="26">
        <v>12</v>
      </c>
      <c r="AE407" s="26"/>
      <c r="AF407" s="27" t="s">
        <v>1165</v>
      </c>
      <c r="AG407" s="28">
        <f>IF(AD407&lt;&gt;0,AC407/AD407,"")</f>
        <v>9.666666666666666</v>
      </c>
      <c r="AH407" s="64">
        <v>8</v>
      </c>
      <c r="AI407" s="64">
        <v>2</v>
      </c>
      <c r="AJ407" s="64">
        <v>45</v>
      </c>
      <c r="AK407" s="64">
        <v>1</v>
      </c>
      <c r="AL407" s="64"/>
      <c r="AM407" s="66" t="s">
        <v>1167</v>
      </c>
      <c r="AN407" s="35">
        <f>IF(AK407&lt;&gt;0,AJ407/AK407,"")</f>
        <v>45</v>
      </c>
      <c r="AO407" s="36"/>
      <c r="AP407" s="36"/>
      <c r="AQ407" s="36"/>
      <c r="AR407" s="36"/>
      <c r="AS407" s="36"/>
      <c r="AT407" s="36"/>
      <c r="AU407" s="37">
        <f>IF(AR407&lt;&gt;0,AQ407/AR407,"")</f>
      </c>
      <c r="AV407" s="38"/>
      <c r="AW407" s="38"/>
      <c r="AX407" s="39"/>
      <c r="AY407" s="40"/>
      <c r="AZ407" s="40"/>
      <c r="BA407" s="40"/>
      <c r="BB407" s="39">
        <f>IF(AY407&lt;&gt;0,AX407/AY407,"")</f>
      </c>
      <c r="BC407" s="41"/>
      <c r="BD407" s="41"/>
      <c r="BI407" s="41"/>
      <c r="BN407" s="41"/>
      <c r="BO407" s="43"/>
      <c r="BP407" s="43"/>
      <c r="BQ407" s="43"/>
      <c r="BR407" s="44"/>
      <c r="BS407" s="41"/>
      <c r="BT407" s="45"/>
      <c r="BU407" s="45"/>
      <c r="BV407" s="45"/>
      <c r="BW407" s="45"/>
      <c r="BX407" s="41"/>
      <c r="BY407" s="46"/>
      <c r="BZ407" s="46"/>
      <c r="CA407" s="46"/>
      <c r="CB407" s="19"/>
      <c r="CC407" s="41"/>
      <c r="CD407" s="18"/>
      <c r="CE407" s="47"/>
      <c r="CF407" s="41"/>
      <c r="CJ407" s="41"/>
      <c r="CK407" s="41"/>
      <c r="CL407" s="41"/>
      <c r="CQ407" s="41"/>
      <c r="CV407" s="41"/>
      <c r="CW407" s="43"/>
      <c r="CX407" s="43"/>
      <c r="CY407" s="43"/>
      <c r="CZ407" s="44"/>
      <c r="DA407" s="41"/>
      <c r="DB407" s="45"/>
      <c r="DC407" s="45"/>
      <c r="DD407" s="45"/>
      <c r="DE407" s="45"/>
      <c r="DF407" s="41"/>
      <c r="DG407" s="46"/>
      <c r="DH407" s="46"/>
      <c r="DI407" s="46"/>
      <c r="DJ407" s="19"/>
      <c r="DK407" s="41"/>
      <c r="DL407" s="18"/>
      <c r="DM407" s="47"/>
      <c r="DN407" s="41"/>
      <c r="DR407" s="41"/>
      <c r="DS407" s="41"/>
      <c r="DT407" s="41"/>
      <c r="DY407" s="41"/>
      <c r="ED407" s="41"/>
      <c r="EE407" s="43"/>
      <c r="EF407" s="43"/>
      <c r="EG407" s="43"/>
      <c r="EH407" s="44"/>
      <c r="EI407" s="41"/>
      <c r="EJ407" s="45"/>
      <c r="EK407" s="45"/>
      <c r="EL407" s="45"/>
      <c r="EM407" s="45"/>
      <c r="EN407" s="41"/>
      <c r="EO407" s="46"/>
      <c r="EP407" s="46"/>
      <c r="EQ407" s="46"/>
      <c r="ER407" s="19"/>
      <c r="ES407" s="41"/>
      <c r="ET407" s="18"/>
      <c r="EU407" s="47"/>
      <c r="EV407" s="41"/>
      <c r="EZ407" s="41"/>
      <c r="FA407" s="41"/>
      <c r="FB407" s="41"/>
      <c r="FG407" s="41"/>
      <c r="FL407" s="41"/>
      <c r="FM407" s="43"/>
      <c r="FN407" s="43"/>
      <c r="FO407" s="43"/>
      <c r="FP407" s="44"/>
      <c r="FQ407" s="41"/>
      <c r="FR407" s="45"/>
      <c r="FS407" s="45"/>
      <c r="FT407" s="45"/>
      <c r="FU407" s="45"/>
      <c r="FV407" s="41"/>
      <c r="FW407" s="46"/>
      <c r="FX407" s="46"/>
      <c r="FY407" s="46"/>
      <c r="FZ407" s="19"/>
      <c r="GA407" s="41"/>
      <c r="GB407" s="18"/>
      <c r="GC407" s="47"/>
      <c r="GD407" s="41"/>
      <c r="GH407" s="41"/>
      <c r="GI407" s="41"/>
      <c r="GJ407" s="41"/>
      <c r="GO407" s="41"/>
      <c r="GT407" s="41"/>
      <c r="GU407" s="43"/>
      <c r="GV407" s="43"/>
      <c r="GW407" s="43"/>
      <c r="GX407" s="44"/>
      <c r="GY407" s="41"/>
      <c r="GZ407" s="45"/>
      <c r="HA407" s="45"/>
      <c r="HB407" s="45"/>
      <c r="HC407" s="45"/>
      <c r="HD407" s="41"/>
      <c r="HE407" s="46"/>
      <c r="HF407" s="46"/>
      <c r="HG407" s="46"/>
      <c r="HH407" s="19"/>
      <c r="HI407" s="41"/>
      <c r="HJ407" s="18"/>
      <c r="HK407" s="47"/>
      <c r="HL407" s="41"/>
      <c r="HP407" s="41"/>
      <c r="HQ407" s="41"/>
      <c r="HR407" s="41"/>
      <c r="HW407" s="41"/>
      <c r="IB407" s="41"/>
      <c r="IC407" s="43"/>
      <c r="ID407" s="43"/>
      <c r="IE407" s="43"/>
      <c r="IF407" s="44"/>
      <c r="IG407" s="41"/>
      <c r="IH407" s="45"/>
      <c r="II407" s="45"/>
      <c r="IJ407" s="45"/>
      <c r="IK407" s="45"/>
      <c r="IL407" s="41"/>
      <c r="IM407" s="46"/>
      <c r="IN407" s="46"/>
      <c r="IO407" s="46"/>
      <c r="IP407" s="19"/>
      <c r="IQ407" s="41"/>
      <c r="IR407" s="18"/>
      <c r="IS407" s="47"/>
      <c r="IT407" s="41"/>
    </row>
    <row r="408" spans="1:254" s="42" customFormat="1" ht="12.75">
      <c r="A408" s="20" t="s">
        <v>1168</v>
      </c>
      <c r="B408" s="20"/>
      <c r="C408" s="21"/>
      <c r="D408" s="22">
        <f>IF(MOD(SUM($M408+$T408+$AA408+$AH408+$AO408+$AV408),1)&gt;=0.6,INT(SUM($M408+$T408+$AA408+$AH408+$AO408+$AV408))+1+MOD(SUM($M408+$T408+$AA408+$AH408+$AO408+$AV408),1)-0.6,SUM($M408+$T408+$AA408+$AH408+$AO408+$AV408))</f>
        <v>111</v>
      </c>
      <c r="E408" s="23">
        <f>$N408+$U408+$AB408+$AI408+$AP408+$AW408</f>
        <v>33</v>
      </c>
      <c r="F408" s="24">
        <f>$O408+$V408+$AC408+$AJ408+$AQ408+$AX408</f>
        <v>353</v>
      </c>
      <c r="G408" s="23">
        <f>$P408+$W408+$AD408+$AK408+$AR408+$AY408</f>
        <v>21</v>
      </c>
      <c r="H408" s="23">
        <f>$Q408+X408+AE408+AL408+AS408+AZ408</f>
        <v>0</v>
      </c>
      <c r="I408" s="25" t="s">
        <v>1169</v>
      </c>
      <c r="J408" s="22">
        <f>IF(G408&lt;&gt;0,F408/G408,"")</f>
        <v>16.80952380952381</v>
      </c>
      <c r="K408" s="22">
        <f>IF(D408&lt;&gt;0,F408/D408,"")</f>
        <v>3.18018018018018</v>
      </c>
      <c r="L408" s="22">
        <f>IF(G408&lt;&gt;0,(INT(D408)*6+(10*(D408-INT(D408))))/G408,"")</f>
        <v>31.714285714285715</v>
      </c>
      <c r="M408" s="26">
        <v>26</v>
      </c>
      <c r="N408" s="26">
        <v>8</v>
      </c>
      <c r="O408" s="26">
        <v>109</v>
      </c>
      <c r="P408" s="26">
        <v>3</v>
      </c>
      <c r="Q408" s="26"/>
      <c r="R408" s="27" t="s">
        <v>1170</v>
      </c>
      <c r="S408" s="28">
        <f>IF(P408&lt;&gt;0,O408/P408,"")</f>
        <v>36.333333333333336</v>
      </c>
      <c r="T408" s="29">
        <v>71</v>
      </c>
      <c r="U408" s="29">
        <v>19</v>
      </c>
      <c r="V408" s="29">
        <v>209</v>
      </c>
      <c r="W408" s="29">
        <v>17</v>
      </c>
      <c r="X408" s="29"/>
      <c r="Y408" s="30" t="s">
        <v>1169</v>
      </c>
      <c r="Z408" s="31">
        <f>IF(W408&lt;&gt;0,V408/W408,"")</f>
        <v>12.294117647058824</v>
      </c>
      <c r="AA408" s="32">
        <v>14</v>
      </c>
      <c r="AB408" s="32">
        <v>6</v>
      </c>
      <c r="AC408" s="32">
        <v>35</v>
      </c>
      <c r="AD408" s="33">
        <v>1</v>
      </c>
      <c r="AE408" s="33"/>
      <c r="AF408" s="33" t="s">
        <v>1171</v>
      </c>
      <c r="AG408" s="28">
        <f>IF(AD408&lt;&gt;0,AC408/AD408,"")</f>
        <v>35</v>
      </c>
      <c r="AH408" s="34"/>
      <c r="AI408" s="34"/>
      <c r="AJ408" s="34"/>
      <c r="AK408" s="34"/>
      <c r="AL408" s="34"/>
      <c r="AM408" s="34"/>
      <c r="AN408" s="35">
        <f>IF(AK408&lt;&gt;0,AJ408/AK408,"")</f>
      </c>
      <c r="AO408" s="36"/>
      <c r="AP408" s="36"/>
      <c r="AQ408" s="36"/>
      <c r="AR408" s="36"/>
      <c r="AS408" s="36"/>
      <c r="AT408" s="36"/>
      <c r="AU408" s="37">
        <f>IF(AR408&lt;&gt;0,AQ408/AR408,"")</f>
      </c>
      <c r="AV408" s="38"/>
      <c r="AW408" s="38"/>
      <c r="AX408" s="39"/>
      <c r="AY408" s="40"/>
      <c r="AZ408" s="40"/>
      <c r="BA408" s="40"/>
      <c r="BB408" s="39">
        <f>IF(AY408&lt;&gt;0,AX408/AY408,"")</f>
      </c>
      <c r="BC408" s="41"/>
      <c r="BD408" s="41"/>
      <c r="BI408" s="41"/>
      <c r="BN408" s="41"/>
      <c r="BO408" s="43"/>
      <c r="BP408" s="43"/>
      <c r="BQ408" s="43"/>
      <c r="BR408" s="44"/>
      <c r="BS408" s="41"/>
      <c r="BT408" s="45"/>
      <c r="BU408" s="45"/>
      <c r="BV408" s="45"/>
      <c r="BW408" s="45"/>
      <c r="BX408" s="41"/>
      <c r="BY408" s="46"/>
      <c r="BZ408" s="46"/>
      <c r="CA408" s="46"/>
      <c r="CB408" s="19"/>
      <c r="CC408" s="41"/>
      <c r="CD408" s="18"/>
      <c r="CE408" s="47"/>
      <c r="CF408" s="41"/>
      <c r="CJ408" s="41"/>
      <c r="CK408" s="41"/>
      <c r="CL408" s="41"/>
      <c r="CQ408" s="41"/>
      <c r="CV408" s="41"/>
      <c r="CW408" s="43"/>
      <c r="CX408" s="43"/>
      <c r="CY408" s="43"/>
      <c r="CZ408" s="44"/>
      <c r="DA408" s="41"/>
      <c r="DB408" s="45"/>
      <c r="DC408" s="45"/>
      <c r="DD408" s="45"/>
      <c r="DE408" s="45"/>
      <c r="DF408" s="41"/>
      <c r="DG408" s="46"/>
      <c r="DH408" s="46"/>
      <c r="DI408" s="46"/>
      <c r="DJ408" s="19"/>
      <c r="DK408" s="41"/>
      <c r="DL408" s="18"/>
      <c r="DM408" s="47"/>
      <c r="DN408" s="41"/>
      <c r="DR408" s="41"/>
      <c r="DS408" s="41"/>
      <c r="DT408" s="41"/>
      <c r="DY408" s="41"/>
      <c r="ED408" s="41"/>
      <c r="EE408" s="43"/>
      <c r="EF408" s="43"/>
      <c r="EG408" s="43"/>
      <c r="EH408" s="44"/>
      <c r="EI408" s="41"/>
      <c r="EJ408" s="45"/>
      <c r="EK408" s="45"/>
      <c r="EL408" s="45"/>
      <c r="EM408" s="45"/>
      <c r="EN408" s="41"/>
      <c r="EO408" s="46"/>
      <c r="EP408" s="46"/>
      <c r="EQ408" s="46"/>
      <c r="ER408" s="19"/>
      <c r="ES408" s="41"/>
      <c r="ET408" s="18"/>
      <c r="EU408" s="47"/>
      <c r="EV408" s="41"/>
      <c r="EZ408" s="41"/>
      <c r="FA408" s="41"/>
      <c r="FB408" s="41"/>
      <c r="FG408" s="41"/>
      <c r="FL408" s="41"/>
      <c r="FM408" s="43"/>
      <c r="FN408" s="43"/>
      <c r="FO408" s="43"/>
      <c r="FP408" s="44"/>
      <c r="FQ408" s="41"/>
      <c r="FR408" s="45"/>
      <c r="FS408" s="45"/>
      <c r="FT408" s="45"/>
      <c r="FU408" s="45"/>
      <c r="FV408" s="41"/>
      <c r="FW408" s="46"/>
      <c r="FX408" s="46"/>
      <c r="FY408" s="46"/>
      <c r="FZ408" s="19"/>
      <c r="GA408" s="41"/>
      <c r="GB408" s="18"/>
      <c r="GC408" s="47"/>
      <c r="GD408" s="41"/>
      <c r="GH408" s="41"/>
      <c r="GI408" s="41"/>
      <c r="GJ408" s="41"/>
      <c r="GO408" s="41"/>
      <c r="GT408" s="41"/>
      <c r="GU408" s="43"/>
      <c r="GV408" s="43"/>
      <c r="GW408" s="43"/>
      <c r="GX408" s="44"/>
      <c r="GY408" s="41"/>
      <c r="GZ408" s="45"/>
      <c r="HA408" s="45"/>
      <c r="HB408" s="45"/>
      <c r="HC408" s="45"/>
      <c r="HD408" s="41"/>
      <c r="HE408" s="46"/>
      <c r="HF408" s="46"/>
      <c r="HG408" s="46"/>
      <c r="HH408" s="19"/>
      <c r="HI408" s="41"/>
      <c r="HJ408" s="18"/>
      <c r="HK408" s="47"/>
      <c r="HL408" s="41"/>
      <c r="HP408" s="41"/>
      <c r="HQ408" s="41"/>
      <c r="HR408" s="41"/>
      <c r="HW408" s="41"/>
      <c r="IB408" s="41"/>
      <c r="IC408" s="43"/>
      <c r="ID408" s="43"/>
      <c r="IE408" s="43"/>
      <c r="IF408" s="44"/>
      <c r="IG408" s="41"/>
      <c r="IH408" s="45"/>
      <c r="II408" s="45"/>
      <c r="IJ408" s="45"/>
      <c r="IK408" s="45"/>
      <c r="IL408" s="41"/>
      <c r="IM408" s="46"/>
      <c r="IN408" s="46"/>
      <c r="IO408" s="46"/>
      <c r="IP408" s="19"/>
      <c r="IQ408" s="41"/>
      <c r="IR408" s="18"/>
      <c r="IS408" s="47"/>
      <c r="IT408" s="41"/>
    </row>
    <row r="409" spans="1:254" s="42" customFormat="1" ht="12.75">
      <c r="A409" s="20" t="s">
        <v>1172</v>
      </c>
      <c r="B409" s="20"/>
      <c r="C409" s="63"/>
      <c r="D409" s="22">
        <f>IF(MOD(SUM($M409+$T409+$AA409+$AH409+$AO409+$AV409),1)&gt;=0.6,INT(SUM($M409+$T409+$AA409+$AH409+$AO409+$AV409))+1+MOD(SUM($M409+$T409+$AA409+$AH409+$AO409+$AV409),1)-0.6,SUM($M409+$T409+$AA409+$AH409+$AO409+$AV409))</f>
        <v>75.2</v>
      </c>
      <c r="E409" s="23">
        <f>$N409+$U409+$AB409+$AI409+$AP409+$AW409</f>
        <v>9</v>
      </c>
      <c r="F409" s="24">
        <f>$O409+$V409+$AC409+$AJ409+$AQ409+$AX409</f>
        <v>257</v>
      </c>
      <c r="G409" s="23">
        <f>$P409+$W409+$AD409+$AK409+$AR409+$AY409</f>
        <v>9</v>
      </c>
      <c r="H409" s="23">
        <f>$Q409+X409+AE409+AL409+AS409+AZ409</f>
        <v>0</v>
      </c>
      <c r="I409" s="25" t="s">
        <v>1173</v>
      </c>
      <c r="J409" s="22">
        <f>IF(G409&lt;&gt;0,F409/G409,"")</f>
        <v>28.555555555555557</v>
      </c>
      <c r="K409" s="22">
        <f>IF(D409&lt;&gt;0,F409/D409,"")</f>
        <v>3.4175531914893615</v>
      </c>
      <c r="L409" s="22">
        <f>IF(G409&lt;&gt;0,(INT(D409)*6+(10*(D409-INT(D409))))/G409,"")</f>
        <v>50.22222222222222</v>
      </c>
      <c r="M409" s="26"/>
      <c r="N409" s="26"/>
      <c r="O409" s="26"/>
      <c r="P409" s="26"/>
      <c r="Q409" s="26"/>
      <c r="R409" s="26"/>
      <c r="S409" s="28">
        <f>IF(P409&lt;&gt;0,O409/P409,"")</f>
      </c>
      <c r="T409" s="29"/>
      <c r="U409" s="29"/>
      <c r="V409" s="29"/>
      <c r="W409" s="29"/>
      <c r="X409" s="29"/>
      <c r="Y409" s="29"/>
      <c r="Z409" s="31">
        <f>IF(W409&lt;&gt;0,V409/W409,"")</f>
      </c>
      <c r="AA409" s="26">
        <v>65.2</v>
      </c>
      <c r="AB409" s="26">
        <v>8</v>
      </c>
      <c r="AC409" s="26">
        <v>216</v>
      </c>
      <c r="AD409" s="26">
        <v>8</v>
      </c>
      <c r="AE409" s="26"/>
      <c r="AF409" s="27" t="s">
        <v>1173</v>
      </c>
      <c r="AG409" s="28">
        <f>IF(AD409&lt;&gt;0,AC409/AD409,"")</f>
        <v>27</v>
      </c>
      <c r="AH409" s="64">
        <v>10</v>
      </c>
      <c r="AI409" s="64">
        <v>1</v>
      </c>
      <c r="AJ409" s="64">
        <v>41</v>
      </c>
      <c r="AK409" s="64">
        <v>1</v>
      </c>
      <c r="AL409" s="64"/>
      <c r="AM409" s="66" t="s">
        <v>122</v>
      </c>
      <c r="AN409" s="35">
        <f>IF(AK409&lt;&gt;0,AJ409/AK409,"")</f>
        <v>41</v>
      </c>
      <c r="AO409" s="36"/>
      <c r="AP409" s="36"/>
      <c r="AQ409" s="36"/>
      <c r="AR409" s="36"/>
      <c r="AS409" s="36"/>
      <c r="AT409" s="36"/>
      <c r="AU409" s="37">
        <f>IF(AR409&lt;&gt;0,AQ409/AR409,"")</f>
      </c>
      <c r="AV409" s="38"/>
      <c r="AW409" s="38"/>
      <c r="AX409" s="39"/>
      <c r="AY409" s="40"/>
      <c r="AZ409" s="40"/>
      <c r="BA409" s="40"/>
      <c r="BB409" s="39">
        <f>IF(AY409&lt;&gt;0,AX409/AY409,"")</f>
      </c>
      <c r="BC409" s="41"/>
      <c r="BD409" s="41"/>
      <c r="BI409" s="41"/>
      <c r="BN409" s="41"/>
      <c r="BO409" s="43"/>
      <c r="BP409" s="43"/>
      <c r="BQ409" s="43"/>
      <c r="BR409" s="44"/>
      <c r="BS409" s="41"/>
      <c r="BT409" s="45"/>
      <c r="BU409" s="45"/>
      <c r="BV409" s="45"/>
      <c r="BW409" s="45"/>
      <c r="BX409" s="41"/>
      <c r="BY409" s="46"/>
      <c r="BZ409" s="46"/>
      <c r="CA409" s="46"/>
      <c r="CB409" s="19"/>
      <c r="CC409" s="41"/>
      <c r="CD409" s="18"/>
      <c r="CE409" s="47"/>
      <c r="CF409" s="41"/>
      <c r="CJ409" s="41"/>
      <c r="CK409" s="41"/>
      <c r="CL409" s="41"/>
      <c r="CQ409" s="41"/>
      <c r="CV409" s="41"/>
      <c r="CW409" s="43"/>
      <c r="CX409" s="43"/>
      <c r="CY409" s="43"/>
      <c r="CZ409" s="44"/>
      <c r="DA409" s="41"/>
      <c r="DB409" s="45"/>
      <c r="DC409" s="45"/>
      <c r="DD409" s="45"/>
      <c r="DE409" s="45"/>
      <c r="DF409" s="41"/>
      <c r="DG409" s="46"/>
      <c r="DH409" s="46"/>
      <c r="DI409" s="46"/>
      <c r="DJ409" s="19"/>
      <c r="DK409" s="41"/>
      <c r="DL409" s="18"/>
      <c r="DM409" s="47"/>
      <c r="DN409" s="41"/>
      <c r="DR409" s="41"/>
      <c r="DS409" s="41"/>
      <c r="DT409" s="41"/>
      <c r="DY409" s="41"/>
      <c r="ED409" s="41"/>
      <c r="EE409" s="43"/>
      <c r="EF409" s="43"/>
      <c r="EG409" s="43"/>
      <c r="EH409" s="44"/>
      <c r="EI409" s="41"/>
      <c r="EJ409" s="45"/>
      <c r="EK409" s="45"/>
      <c r="EL409" s="45"/>
      <c r="EM409" s="45"/>
      <c r="EN409" s="41"/>
      <c r="EO409" s="46"/>
      <c r="EP409" s="46"/>
      <c r="EQ409" s="46"/>
      <c r="ER409" s="19"/>
      <c r="ES409" s="41"/>
      <c r="ET409" s="18"/>
      <c r="EU409" s="47"/>
      <c r="EV409" s="41"/>
      <c r="EZ409" s="41"/>
      <c r="FA409" s="41"/>
      <c r="FB409" s="41"/>
      <c r="FG409" s="41"/>
      <c r="FL409" s="41"/>
      <c r="FM409" s="43"/>
      <c r="FN409" s="43"/>
      <c r="FO409" s="43"/>
      <c r="FP409" s="44"/>
      <c r="FQ409" s="41"/>
      <c r="FR409" s="45"/>
      <c r="FS409" s="45"/>
      <c r="FT409" s="45"/>
      <c r="FU409" s="45"/>
      <c r="FV409" s="41"/>
      <c r="FW409" s="46"/>
      <c r="FX409" s="46"/>
      <c r="FY409" s="46"/>
      <c r="FZ409" s="19"/>
      <c r="GA409" s="41"/>
      <c r="GB409" s="18"/>
      <c r="GC409" s="47"/>
      <c r="GD409" s="41"/>
      <c r="GH409" s="41"/>
      <c r="GI409" s="41"/>
      <c r="GJ409" s="41"/>
      <c r="GO409" s="41"/>
      <c r="GT409" s="41"/>
      <c r="GU409" s="43"/>
      <c r="GV409" s="43"/>
      <c r="GW409" s="43"/>
      <c r="GX409" s="44"/>
      <c r="GY409" s="41"/>
      <c r="GZ409" s="45"/>
      <c r="HA409" s="45"/>
      <c r="HB409" s="45"/>
      <c r="HC409" s="45"/>
      <c r="HD409" s="41"/>
      <c r="HE409" s="46"/>
      <c r="HF409" s="46"/>
      <c r="HG409" s="46"/>
      <c r="HH409" s="19"/>
      <c r="HI409" s="41"/>
      <c r="HJ409" s="18"/>
      <c r="HK409" s="47"/>
      <c r="HL409" s="41"/>
      <c r="HP409" s="41"/>
      <c r="HQ409" s="41"/>
      <c r="HR409" s="41"/>
      <c r="HW409" s="41"/>
      <c r="IB409" s="41"/>
      <c r="IC409" s="43"/>
      <c r="ID409" s="43"/>
      <c r="IE409" s="43"/>
      <c r="IF409" s="44"/>
      <c r="IG409" s="41"/>
      <c r="IH409" s="45"/>
      <c r="II409" s="45"/>
      <c r="IJ409" s="45"/>
      <c r="IK409" s="45"/>
      <c r="IL409" s="41"/>
      <c r="IM409" s="46"/>
      <c r="IN409" s="46"/>
      <c r="IO409" s="46"/>
      <c r="IP409" s="19"/>
      <c r="IQ409" s="41"/>
      <c r="IR409" s="18"/>
      <c r="IS409" s="47"/>
      <c r="IT409" s="41"/>
    </row>
    <row r="410" spans="1:254" s="42" customFormat="1" ht="12.75">
      <c r="A410" s="20" t="s">
        <v>1174</v>
      </c>
      <c r="B410" s="20"/>
      <c r="C410" s="21"/>
      <c r="D410" s="22">
        <f>IF(MOD(SUM($M410+$T410+$AA410+$AH410+$AO410+$AV410),1)&gt;=0.6,INT(SUM($M410+$T410+$AA410+$AH410+$AO410+$AV410))+1+MOD(SUM($M410+$T410+$AA410+$AH410+$AO410+$AV410),1)-0.6,SUM($M410+$T410+$AA410+$AH410+$AO410+$AV410))</f>
        <v>42</v>
      </c>
      <c r="E410" s="23">
        <f>$N410+$U410+$AB410+$AI410+$AP410+$AW410</f>
        <v>4</v>
      </c>
      <c r="F410" s="24">
        <f>$O410+$V410+$AC410+$AJ410+$AQ410+$AX410</f>
        <v>192</v>
      </c>
      <c r="G410" s="23">
        <f>$P410+$W410+$AD410+$AK410+$AR410+$AY410</f>
        <v>6</v>
      </c>
      <c r="H410" s="23">
        <f>$Q410+X410+AE410+AL410+AS410+AZ410</f>
        <v>0</v>
      </c>
      <c r="I410" s="25" t="s">
        <v>1175</v>
      </c>
      <c r="J410" s="22">
        <f>IF(G410&lt;&gt;0,F410/G410,"")</f>
        <v>32</v>
      </c>
      <c r="K410" s="22">
        <f>IF(D410&lt;&gt;0,F410/D410,"")</f>
        <v>4.571428571428571</v>
      </c>
      <c r="L410" s="22">
        <f>IF(G410&lt;&gt;0,(INT(D410)*6+(10*(D410-INT(D410))))/G410,"")</f>
        <v>42</v>
      </c>
      <c r="M410" s="26"/>
      <c r="N410" s="26"/>
      <c r="O410" s="26"/>
      <c r="P410" s="26"/>
      <c r="Q410" s="26"/>
      <c r="R410" s="26"/>
      <c r="S410" s="28">
        <f>IF(P410&lt;&gt;0,O410/P410,"")</f>
      </c>
      <c r="T410" s="29">
        <v>13</v>
      </c>
      <c r="U410" s="29">
        <v>1</v>
      </c>
      <c r="V410" s="29">
        <v>70</v>
      </c>
      <c r="W410" s="29">
        <v>2</v>
      </c>
      <c r="X410" s="29"/>
      <c r="Y410" s="30" t="s">
        <v>1176</v>
      </c>
      <c r="Z410" s="31">
        <f>IF(W410&lt;&gt;0,V410/W410,"")</f>
        <v>35</v>
      </c>
      <c r="AA410" s="32">
        <v>29</v>
      </c>
      <c r="AB410" s="32">
        <v>3</v>
      </c>
      <c r="AC410" s="32">
        <v>122</v>
      </c>
      <c r="AD410" s="33">
        <v>4</v>
      </c>
      <c r="AE410" s="33"/>
      <c r="AF410" s="33" t="s">
        <v>1175</v>
      </c>
      <c r="AG410" s="28">
        <f>IF(AD410&lt;&gt;0,AC410/AD410,"")</f>
        <v>30.5</v>
      </c>
      <c r="AH410" s="34"/>
      <c r="AI410" s="34"/>
      <c r="AJ410" s="34"/>
      <c r="AK410" s="34"/>
      <c r="AL410" s="34"/>
      <c r="AM410" s="34"/>
      <c r="AN410" s="35">
        <f>IF(AK410&lt;&gt;0,AJ410/AK410,"")</f>
      </c>
      <c r="AO410" s="36"/>
      <c r="AP410" s="36"/>
      <c r="AQ410" s="36"/>
      <c r="AR410" s="36"/>
      <c r="AS410" s="36"/>
      <c r="AT410" s="36"/>
      <c r="AU410" s="37">
        <f>IF(AR410&lt;&gt;0,AQ410/AR410,"")</f>
      </c>
      <c r="AV410" s="38"/>
      <c r="AW410" s="38"/>
      <c r="AX410" s="39"/>
      <c r="AY410" s="40"/>
      <c r="AZ410" s="40"/>
      <c r="BA410" s="40"/>
      <c r="BB410" s="39">
        <f>IF(AY410&lt;&gt;0,AX410/AY410,"")</f>
      </c>
      <c r="BC410" s="41"/>
      <c r="BD410" s="41"/>
      <c r="BI410" s="41"/>
      <c r="BN410" s="41"/>
      <c r="BO410" s="43"/>
      <c r="BP410" s="43"/>
      <c r="BQ410" s="43"/>
      <c r="BR410" s="44"/>
      <c r="BS410" s="41"/>
      <c r="BT410" s="45"/>
      <c r="BU410" s="45"/>
      <c r="BV410" s="45"/>
      <c r="BW410" s="45"/>
      <c r="BX410" s="41"/>
      <c r="BY410" s="46"/>
      <c r="BZ410" s="46"/>
      <c r="CA410" s="46"/>
      <c r="CB410" s="19"/>
      <c r="CC410" s="41"/>
      <c r="CD410" s="18"/>
      <c r="CE410" s="47"/>
      <c r="CF410" s="41"/>
      <c r="CJ410" s="41"/>
      <c r="CK410" s="41"/>
      <c r="CL410" s="41"/>
      <c r="CQ410" s="41"/>
      <c r="CV410" s="41"/>
      <c r="CW410" s="43"/>
      <c r="CX410" s="43"/>
      <c r="CY410" s="43"/>
      <c r="CZ410" s="44"/>
      <c r="DA410" s="41"/>
      <c r="DB410" s="45"/>
      <c r="DC410" s="45"/>
      <c r="DD410" s="45"/>
      <c r="DE410" s="45"/>
      <c r="DF410" s="41"/>
      <c r="DG410" s="46"/>
      <c r="DH410" s="46"/>
      <c r="DI410" s="46"/>
      <c r="DJ410" s="19"/>
      <c r="DK410" s="41"/>
      <c r="DL410" s="18"/>
      <c r="DM410" s="47"/>
      <c r="DN410" s="41"/>
      <c r="DR410" s="41"/>
      <c r="DS410" s="41"/>
      <c r="DT410" s="41"/>
      <c r="DY410" s="41"/>
      <c r="ED410" s="41"/>
      <c r="EE410" s="43"/>
      <c r="EF410" s="43"/>
      <c r="EG410" s="43"/>
      <c r="EH410" s="44"/>
      <c r="EI410" s="41"/>
      <c r="EJ410" s="45"/>
      <c r="EK410" s="45"/>
      <c r="EL410" s="45"/>
      <c r="EM410" s="45"/>
      <c r="EN410" s="41"/>
      <c r="EO410" s="46"/>
      <c r="EP410" s="46"/>
      <c r="EQ410" s="46"/>
      <c r="ER410" s="19"/>
      <c r="ES410" s="41"/>
      <c r="ET410" s="18"/>
      <c r="EU410" s="47"/>
      <c r="EV410" s="41"/>
      <c r="EZ410" s="41"/>
      <c r="FA410" s="41"/>
      <c r="FB410" s="41"/>
      <c r="FG410" s="41"/>
      <c r="FL410" s="41"/>
      <c r="FM410" s="43"/>
      <c r="FN410" s="43"/>
      <c r="FO410" s="43"/>
      <c r="FP410" s="44"/>
      <c r="FQ410" s="41"/>
      <c r="FR410" s="45"/>
      <c r="FS410" s="45"/>
      <c r="FT410" s="45"/>
      <c r="FU410" s="45"/>
      <c r="FV410" s="41"/>
      <c r="FW410" s="46"/>
      <c r="FX410" s="46"/>
      <c r="FY410" s="46"/>
      <c r="FZ410" s="19"/>
      <c r="GA410" s="41"/>
      <c r="GB410" s="18"/>
      <c r="GC410" s="47"/>
      <c r="GD410" s="41"/>
      <c r="GH410" s="41"/>
      <c r="GI410" s="41"/>
      <c r="GJ410" s="41"/>
      <c r="GO410" s="41"/>
      <c r="GT410" s="41"/>
      <c r="GU410" s="43"/>
      <c r="GV410" s="43"/>
      <c r="GW410" s="43"/>
      <c r="GX410" s="44"/>
      <c r="GY410" s="41"/>
      <c r="GZ410" s="45"/>
      <c r="HA410" s="45"/>
      <c r="HB410" s="45"/>
      <c r="HC410" s="45"/>
      <c r="HD410" s="41"/>
      <c r="HE410" s="46"/>
      <c r="HF410" s="46"/>
      <c r="HG410" s="46"/>
      <c r="HH410" s="19"/>
      <c r="HI410" s="41"/>
      <c r="HJ410" s="18"/>
      <c r="HK410" s="47"/>
      <c r="HL410" s="41"/>
      <c r="HP410" s="41"/>
      <c r="HQ410" s="41"/>
      <c r="HR410" s="41"/>
      <c r="HW410" s="41"/>
      <c r="IB410" s="41"/>
      <c r="IC410" s="43"/>
      <c r="ID410" s="43"/>
      <c r="IE410" s="43"/>
      <c r="IF410" s="44"/>
      <c r="IG410" s="41"/>
      <c r="IH410" s="45"/>
      <c r="II410" s="45"/>
      <c r="IJ410" s="45"/>
      <c r="IK410" s="45"/>
      <c r="IL410" s="41"/>
      <c r="IM410" s="46"/>
      <c r="IN410" s="46"/>
      <c r="IO410" s="46"/>
      <c r="IP410" s="19"/>
      <c r="IQ410" s="41"/>
      <c r="IR410" s="18"/>
      <c r="IS410" s="47"/>
      <c r="IT410" s="41"/>
    </row>
    <row r="411" spans="1:254" s="42" customFormat="1" ht="12.75">
      <c r="A411" s="20" t="s">
        <v>1177</v>
      </c>
      <c r="B411" s="20"/>
      <c r="C411" s="21"/>
      <c r="D411" s="22">
        <f>IF(MOD(SUM($M411+$T411+$AA411+$AH411+$AO411+$AV411),1)&gt;=0.6,INT(SUM($M411+$T411+$AA411+$AH411+$AO411+$AV411))+1+MOD(SUM($M411+$T411+$AA411+$AH411+$AO411+$AV411),1)-0.6,SUM($M411+$T411+$AA411+$AH411+$AO411+$AV411))</f>
        <v>36</v>
      </c>
      <c r="E411" s="23">
        <f>$N411+$U411+$AB411+$AI411+$AP411+$AW411</f>
        <v>1</v>
      </c>
      <c r="F411" s="24">
        <f>$O411+$V411+$AC411+$AJ411+$AQ411+$AX411</f>
        <v>150</v>
      </c>
      <c r="G411" s="23">
        <f>$P411+$W411+$AD411+$AK411+$AR411+$AY411</f>
        <v>7</v>
      </c>
      <c r="H411" s="23">
        <f>$Q411+X411+AE411+AL411+AS411+AZ411</f>
        <v>0</v>
      </c>
      <c r="I411" s="25" t="s">
        <v>626</v>
      </c>
      <c r="J411" s="22">
        <f>IF(G411&lt;&gt;0,F411/G411,"")</f>
        <v>21.428571428571427</v>
      </c>
      <c r="K411" s="22">
        <f>IF(D411&lt;&gt;0,F411/D411,"")</f>
        <v>4.166666666666667</v>
      </c>
      <c r="L411" s="22">
        <f>IF(G411&lt;&gt;0,(INT(D411)*6+(10*(D411-INT(D411))))/G411,"")</f>
        <v>30.857142857142858</v>
      </c>
      <c r="M411" s="26"/>
      <c r="N411" s="26"/>
      <c r="O411" s="26"/>
      <c r="P411" s="26"/>
      <c r="Q411" s="26"/>
      <c r="R411" s="26"/>
      <c r="S411" s="28">
        <f>IF(P411&lt;&gt;0,O411/P411,"")</f>
      </c>
      <c r="T411" s="29">
        <v>2</v>
      </c>
      <c r="U411" s="29">
        <v>0</v>
      </c>
      <c r="V411" s="29">
        <v>20</v>
      </c>
      <c r="W411" s="29">
        <v>0</v>
      </c>
      <c r="X411" s="29"/>
      <c r="Y411" s="30" t="s">
        <v>626</v>
      </c>
      <c r="Z411" s="31">
        <f>IF(W411&lt;&gt;0,V411/W411,"")</f>
      </c>
      <c r="AA411" s="32">
        <v>34</v>
      </c>
      <c r="AB411" s="32">
        <v>1</v>
      </c>
      <c r="AC411" s="32">
        <v>130</v>
      </c>
      <c r="AD411" s="33">
        <v>7</v>
      </c>
      <c r="AE411" s="33"/>
      <c r="AF411" s="33"/>
      <c r="AG411" s="28">
        <f>IF(AD411&lt;&gt;0,AC411/AD411,"")</f>
        <v>18.571428571428573</v>
      </c>
      <c r="AH411" s="34"/>
      <c r="AI411" s="34"/>
      <c r="AJ411" s="34"/>
      <c r="AK411" s="34"/>
      <c r="AL411" s="34"/>
      <c r="AM411" s="34"/>
      <c r="AN411" s="35">
        <f>IF(AK411&lt;&gt;0,AJ411/AK411,"")</f>
      </c>
      <c r="AO411" s="36"/>
      <c r="AP411" s="36"/>
      <c r="AQ411" s="36"/>
      <c r="AR411" s="36"/>
      <c r="AS411" s="36"/>
      <c r="AT411" s="36"/>
      <c r="AU411" s="37">
        <f>IF(AR411&lt;&gt;0,AQ411/AR411,"")</f>
      </c>
      <c r="AV411" s="38"/>
      <c r="AW411" s="38"/>
      <c r="AX411" s="39"/>
      <c r="AY411" s="40"/>
      <c r="AZ411" s="40"/>
      <c r="BA411" s="40"/>
      <c r="BB411" s="39">
        <f>IF(AY411&lt;&gt;0,AX411/AY411,"")</f>
      </c>
      <c r="BC411" s="41"/>
      <c r="BD411" s="41"/>
      <c r="BI411" s="41"/>
      <c r="BN411" s="41"/>
      <c r="BO411" s="43"/>
      <c r="BP411" s="43"/>
      <c r="BQ411" s="43"/>
      <c r="BR411" s="44"/>
      <c r="BS411" s="41"/>
      <c r="BT411" s="45"/>
      <c r="BU411" s="45"/>
      <c r="BV411" s="45"/>
      <c r="BW411" s="45"/>
      <c r="BX411" s="41"/>
      <c r="BY411" s="46"/>
      <c r="BZ411" s="46"/>
      <c r="CA411" s="46"/>
      <c r="CB411" s="19"/>
      <c r="CC411" s="41"/>
      <c r="CD411" s="18"/>
      <c r="CE411" s="47"/>
      <c r="CF411" s="41"/>
      <c r="CJ411" s="41"/>
      <c r="CK411" s="41"/>
      <c r="CL411" s="41"/>
      <c r="CQ411" s="41"/>
      <c r="CV411" s="41"/>
      <c r="CW411" s="43"/>
      <c r="CX411" s="43"/>
      <c r="CY411" s="43"/>
      <c r="CZ411" s="44"/>
      <c r="DA411" s="41"/>
      <c r="DB411" s="45"/>
      <c r="DC411" s="45"/>
      <c r="DD411" s="45"/>
      <c r="DE411" s="45"/>
      <c r="DF411" s="41"/>
      <c r="DG411" s="46"/>
      <c r="DH411" s="46"/>
      <c r="DI411" s="46"/>
      <c r="DJ411" s="19"/>
      <c r="DK411" s="41"/>
      <c r="DL411" s="18"/>
      <c r="DM411" s="47"/>
      <c r="DN411" s="41"/>
      <c r="DR411" s="41"/>
      <c r="DS411" s="41"/>
      <c r="DT411" s="41"/>
      <c r="DY411" s="41"/>
      <c r="ED411" s="41"/>
      <c r="EE411" s="43"/>
      <c r="EF411" s="43"/>
      <c r="EG411" s="43"/>
      <c r="EH411" s="44"/>
      <c r="EI411" s="41"/>
      <c r="EJ411" s="45"/>
      <c r="EK411" s="45"/>
      <c r="EL411" s="45"/>
      <c r="EM411" s="45"/>
      <c r="EN411" s="41"/>
      <c r="EO411" s="46"/>
      <c r="EP411" s="46"/>
      <c r="EQ411" s="46"/>
      <c r="ER411" s="19"/>
      <c r="ES411" s="41"/>
      <c r="ET411" s="18"/>
      <c r="EU411" s="47"/>
      <c r="EV411" s="41"/>
      <c r="EZ411" s="41"/>
      <c r="FA411" s="41"/>
      <c r="FB411" s="41"/>
      <c r="FG411" s="41"/>
      <c r="FL411" s="41"/>
      <c r="FM411" s="43"/>
      <c r="FN411" s="43"/>
      <c r="FO411" s="43"/>
      <c r="FP411" s="44"/>
      <c r="FQ411" s="41"/>
      <c r="FR411" s="45"/>
      <c r="FS411" s="45"/>
      <c r="FT411" s="45"/>
      <c r="FU411" s="45"/>
      <c r="FV411" s="41"/>
      <c r="FW411" s="46"/>
      <c r="FX411" s="46"/>
      <c r="FY411" s="46"/>
      <c r="FZ411" s="19"/>
      <c r="GA411" s="41"/>
      <c r="GB411" s="18"/>
      <c r="GC411" s="47"/>
      <c r="GD411" s="41"/>
      <c r="GH411" s="41"/>
      <c r="GI411" s="41"/>
      <c r="GJ411" s="41"/>
      <c r="GO411" s="41"/>
      <c r="GT411" s="41"/>
      <c r="GU411" s="43"/>
      <c r="GV411" s="43"/>
      <c r="GW411" s="43"/>
      <c r="GX411" s="44"/>
      <c r="GY411" s="41"/>
      <c r="GZ411" s="45"/>
      <c r="HA411" s="45"/>
      <c r="HB411" s="45"/>
      <c r="HC411" s="45"/>
      <c r="HD411" s="41"/>
      <c r="HE411" s="46"/>
      <c r="HF411" s="46"/>
      <c r="HG411" s="46"/>
      <c r="HH411" s="19"/>
      <c r="HI411" s="41"/>
      <c r="HJ411" s="18"/>
      <c r="HK411" s="47"/>
      <c r="HL411" s="41"/>
      <c r="HP411" s="41"/>
      <c r="HQ411" s="41"/>
      <c r="HR411" s="41"/>
      <c r="HW411" s="41"/>
      <c r="IB411" s="41"/>
      <c r="IC411" s="43"/>
      <c r="ID411" s="43"/>
      <c r="IE411" s="43"/>
      <c r="IF411" s="44"/>
      <c r="IG411" s="41"/>
      <c r="IH411" s="45"/>
      <c r="II411" s="45"/>
      <c r="IJ411" s="45"/>
      <c r="IK411" s="45"/>
      <c r="IL411" s="41"/>
      <c r="IM411" s="46"/>
      <c r="IN411" s="46"/>
      <c r="IO411" s="46"/>
      <c r="IP411" s="19"/>
      <c r="IQ411" s="41"/>
      <c r="IR411" s="18"/>
      <c r="IS411" s="47"/>
      <c r="IT411" s="41"/>
    </row>
    <row r="412" spans="1:254" s="42" customFormat="1" ht="12.75">
      <c r="A412" s="20" t="s">
        <v>1178</v>
      </c>
      <c r="B412" s="20"/>
      <c r="C412" s="21"/>
      <c r="D412" s="22">
        <f>IF(MOD(SUM($M412+$T412+$AA412+$AH412+$AO412+$AV412),1)&gt;=0.6,INT(SUM($M412+$T412+$AA412+$AH412+$AO412+$AV412))+1+MOD(SUM($M412+$T412+$AA412+$AH412+$AO412+$AV412),1)-0.6,SUM($M412+$T412+$AA412+$AH412+$AO412+$AV412))</f>
        <v>138</v>
      </c>
      <c r="E412" s="23">
        <f>$N412+$U412+$AB412+$AI412+$AP412+$AW412</f>
        <v>10</v>
      </c>
      <c r="F412" s="24">
        <f>$O412+$V412+$AC412+$AJ412+$AQ412+$AX412</f>
        <v>576</v>
      </c>
      <c r="G412" s="23">
        <f>$P412+$W412+$AD412+$AK412+$AR412+$AY412</f>
        <v>11</v>
      </c>
      <c r="H412" s="23">
        <f>$Q412+X412+AE412+AL412+AS412+AZ412</f>
        <v>0</v>
      </c>
      <c r="I412" s="25" t="s">
        <v>1179</v>
      </c>
      <c r="J412" s="22">
        <f>IF(G412&lt;&gt;0,F412/G412,"")</f>
        <v>52.36363636363637</v>
      </c>
      <c r="K412" s="22">
        <f>IF(D412&lt;&gt;0,F412/D412,"")</f>
        <v>4.173913043478261</v>
      </c>
      <c r="L412" s="22">
        <f>IF(G412&lt;&gt;0,(INT(D412)*6+(10*(D412-INT(D412))))/G412,"")</f>
        <v>75.27272727272727</v>
      </c>
      <c r="M412" s="26">
        <v>138</v>
      </c>
      <c r="N412" s="26">
        <v>10</v>
      </c>
      <c r="O412" s="26">
        <v>576</v>
      </c>
      <c r="P412" s="26">
        <v>11</v>
      </c>
      <c r="Q412" s="26"/>
      <c r="R412" s="65" t="s">
        <v>1179</v>
      </c>
      <c r="S412" s="28">
        <f>IF(P412&lt;&gt;0,O412/P412,"")</f>
        <v>52.36363636363637</v>
      </c>
      <c r="T412" s="29"/>
      <c r="U412" s="29"/>
      <c r="V412" s="29"/>
      <c r="W412" s="29"/>
      <c r="X412" s="29"/>
      <c r="Y412" s="30"/>
      <c r="Z412" s="31">
        <f>IF(W412&lt;&gt;0,V412/W412,"")</f>
      </c>
      <c r="AA412" s="32"/>
      <c r="AB412" s="32"/>
      <c r="AC412" s="32"/>
      <c r="AD412" s="33"/>
      <c r="AE412" s="33"/>
      <c r="AF412" s="33"/>
      <c r="AG412" s="28">
        <f>IF(AD412&lt;&gt;0,AC412/AD412,"")</f>
      </c>
      <c r="AH412" s="34"/>
      <c r="AI412" s="34"/>
      <c r="AJ412" s="34"/>
      <c r="AK412" s="34"/>
      <c r="AL412" s="34"/>
      <c r="AM412" s="34"/>
      <c r="AN412" s="35">
        <f>IF(AK412&lt;&gt;0,AJ412/AK412,"")</f>
      </c>
      <c r="AO412" s="36"/>
      <c r="AP412" s="36"/>
      <c r="AQ412" s="36"/>
      <c r="AR412" s="36"/>
      <c r="AS412" s="36"/>
      <c r="AT412" s="36"/>
      <c r="AU412" s="37">
        <f>IF(AR412&lt;&gt;0,AQ412/AR412,"")</f>
      </c>
      <c r="AV412" s="38"/>
      <c r="AW412" s="38"/>
      <c r="AX412" s="39"/>
      <c r="AY412" s="40"/>
      <c r="AZ412" s="40"/>
      <c r="BA412" s="40"/>
      <c r="BB412" s="39">
        <f>IF(AY412&lt;&gt;0,AX412/AY412,"")</f>
      </c>
      <c r="BC412" s="41"/>
      <c r="BD412" s="41"/>
      <c r="BI412" s="41"/>
      <c r="BN412" s="41"/>
      <c r="BO412" s="43"/>
      <c r="BP412" s="43"/>
      <c r="BQ412" s="43"/>
      <c r="BR412" s="44"/>
      <c r="BS412" s="41"/>
      <c r="BT412" s="45"/>
      <c r="BU412" s="45"/>
      <c r="BV412" s="45"/>
      <c r="BW412" s="45"/>
      <c r="BX412" s="41"/>
      <c r="BY412" s="46"/>
      <c r="BZ412" s="46"/>
      <c r="CA412" s="46"/>
      <c r="CB412" s="19"/>
      <c r="CC412" s="41"/>
      <c r="CD412" s="18"/>
      <c r="CE412" s="47"/>
      <c r="CF412" s="41"/>
      <c r="CJ412" s="41"/>
      <c r="CK412" s="41"/>
      <c r="CL412" s="41"/>
      <c r="CQ412" s="41"/>
      <c r="CV412" s="41"/>
      <c r="CW412" s="43"/>
      <c r="CX412" s="43"/>
      <c r="CY412" s="43"/>
      <c r="CZ412" s="44"/>
      <c r="DA412" s="41"/>
      <c r="DB412" s="45"/>
      <c r="DC412" s="45"/>
      <c r="DD412" s="45"/>
      <c r="DE412" s="45"/>
      <c r="DF412" s="41"/>
      <c r="DG412" s="46"/>
      <c r="DH412" s="46"/>
      <c r="DI412" s="46"/>
      <c r="DJ412" s="19"/>
      <c r="DK412" s="41"/>
      <c r="DL412" s="18"/>
      <c r="DM412" s="47"/>
      <c r="DN412" s="41"/>
      <c r="DR412" s="41"/>
      <c r="DS412" s="41"/>
      <c r="DT412" s="41"/>
      <c r="DY412" s="41"/>
      <c r="ED412" s="41"/>
      <c r="EE412" s="43"/>
      <c r="EF412" s="43"/>
      <c r="EG412" s="43"/>
      <c r="EH412" s="44"/>
      <c r="EI412" s="41"/>
      <c r="EJ412" s="45"/>
      <c r="EK412" s="45"/>
      <c r="EL412" s="45"/>
      <c r="EM412" s="45"/>
      <c r="EN412" s="41"/>
      <c r="EO412" s="46"/>
      <c r="EP412" s="46"/>
      <c r="EQ412" s="46"/>
      <c r="ER412" s="19"/>
      <c r="ES412" s="41"/>
      <c r="ET412" s="18"/>
      <c r="EU412" s="47"/>
      <c r="EV412" s="41"/>
      <c r="EZ412" s="41"/>
      <c r="FA412" s="41"/>
      <c r="FB412" s="41"/>
      <c r="FG412" s="41"/>
      <c r="FL412" s="41"/>
      <c r="FM412" s="43"/>
      <c r="FN412" s="43"/>
      <c r="FO412" s="43"/>
      <c r="FP412" s="44"/>
      <c r="FQ412" s="41"/>
      <c r="FR412" s="45"/>
      <c r="FS412" s="45"/>
      <c r="FT412" s="45"/>
      <c r="FU412" s="45"/>
      <c r="FV412" s="41"/>
      <c r="FW412" s="46"/>
      <c r="FX412" s="46"/>
      <c r="FY412" s="46"/>
      <c r="FZ412" s="19"/>
      <c r="GA412" s="41"/>
      <c r="GB412" s="18"/>
      <c r="GC412" s="47"/>
      <c r="GD412" s="41"/>
      <c r="GH412" s="41"/>
      <c r="GI412" s="41"/>
      <c r="GJ412" s="41"/>
      <c r="GO412" s="41"/>
      <c r="GT412" s="41"/>
      <c r="GU412" s="43"/>
      <c r="GV412" s="43"/>
      <c r="GW412" s="43"/>
      <c r="GX412" s="44"/>
      <c r="GY412" s="41"/>
      <c r="GZ412" s="45"/>
      <c r="HA412" s="45"/>
      <c r="HB412" s="45"/>
      <c r="HC412" s="45"/>
      <c r="HD412" s="41"/>
      <c r="HE412" s="46"/>
      <c r="HF412" s="46"/>
      <c r="HG412" s="46"/>
      <c r="HH412" s="19"/>
      <c r="HI412" s="41"/>
      <c r="HJ412" s="18"/>
      <c r="HK412" s="47"/>
      <c r="HL412" s="41"/>
      <c r="HP412" s="41"/>
      <c r="HQ412" s="41"/>
      <c r="HR412" s="41"/>
      <c r="HW412" s="41"/>
      <c r="IB412" s="41"/>
      <c r="IC412" s="43"/>
      <c r="ID412" s="43"/>
      <c r="IE412" s="43"/>
      <c r="IF412" s="44"/>
      <c r="IG412" s="41"/>
      <c r="IH412" s="45"/>
      <c r="II412" s="45"/>
      <c r="IJ412" s="45"/>
      <c r="IK412" s="45"/>
      <c r="IL412" s="41"/>
      <c r="IM412" s="46"/>
      <c r="IN412" s="46"/>
      <c r="IO412" s="46"/>
      <c r="IP412" s="19"/>
      <c r="IQ412" s="41"/>
      <c r="IR412" s="18"/>
      <c r="IS412" s="47"/>
      <c r="IT412" s="41"/>
    </row>
    <row r="413" spans="1:254" s="42" customFormat="1" ht="12.75">
      <c r="A413" s="20" t="s">
        <v>1180</v>
      </c>
      <c r="B413" s="20"/>
      <c r="C413" s="21"/>
      <c r="D413" s="22">
        <f>IF(MOD(SUM($M413+$T413+$AA413+$AH413+$AO413+$AV413),1)&gt;=0.6,INT(SUM($M413+$T413+$AA413+$AH413+$AO413+$AV413))+1+MOD(SUM($M413+$T413+$AA413+$AH413+$AO413+$AV413),1)-0.6,SUM($M413+$T413+$AA413+$AH413+$AO413+$AV413))</f>
        <v>85.3</v>
      </c>
      <c r="E413" s="23">
        <f>$N413+$U413+$AB413+$AI413+$AP413+$AW413</f>
        <v>10</v>
      </c>
      <c r="F413" s="24">
        <f>$O413+$V413+$AC413+$AJ413+$AQ413+$AX413</f>
        <v>340</v>
      </c>
      <c r="G413" s="23">
        <f>$P413+$W413+$AD413+$AK413+$AR413+$AY413</f>
        <v>15</v>
      </c>
      <c r="H413" s="23">
        <f>$Q413+X413+AE413+AL413+AS413+AZ413</f>
        <v>0</v>
      </c>
      <c r="I413" s="25" t="s">
        <v>747</v>
      </c>
      <c r="J413" s="22">
        <f>IF(G413&lt;&gt;0,F413/G413,"")</f>
        <v>22.666666666666668</v>
      </c>
      <c r="K413" s="22">
        <f>IF(D413&lt;&gt;0,F413/D413,"")</f>
        <v>3.985932004689332</v>
      </c>
      <c r="L413" s="22">
        <f>IF(G413&lt;&gt;0,(INT(D413)*6+(10*(D413-INT(D413))))/G413,"")</f>
        <v>34.2</v>
      </c>
      <c r="M413" s="26"/>
      <c r="N413" s="26"/>
      <c r="O413" s="26"/>
      <c r="P413" s="26"/>
      <c r="Q413" s="26"/>
      <c r="R413" s="26"/>
      <c r="S413" s="28">
        <f>IF(P413&lt;&gt;0,O413/P413,"")</f>
      </c>
      <c r="T413" s="29">
        <v>85.3</v>
      </c>
      <c r="U413" s="29">
        <v>10</v>
      </c>
      <c r="V413" s="29">
        <v>340</v>
      </c>
      <c r="W413" s="29">
        <v>15</v>
      </c>
      <c r="X413" s="29"/>
      <c r="Y413" s="30" t="s">
        <v>747</v>
      </c>
      <c r="Z413" s="31">
        <f>IF(W413&lt;&gt;0,V413/W413,"")</f>
        <v>22.666666666666668</v>
      </c>
      <c r="AA413" s="32"/>
      <c r="AB413" s="32"/>
      <c r="AC413" s="32"/>
      <c r="AD413" s="33"/>
      <c r="AE413" s="33"/>
      <c r="AF413" s="33"/>
      <c r="AG413" s="28">
        <f>IF(AD413&lt;&gt;0,AC413/AD413,"")</f>
      </c>
      <c r="AH413" s="34"/>
      <c r="AI413" s="34"/>
      <c r="AJ413" s="34"/>
      <c r="AK413" s="34"/>
      <c r="AL413" s="34"/>
      <c r="AM413" s="34"/>
      <c r="AN413" s="35">
        <f>IF(AK413&lt;&gt;0,AJ413/AK413,"")</f>
      </c>
      <c r="AO413" s="36"/>
      <c r="AP413" s="36"/>
      <c r="AQ413" s="36"/>
      <c r="AR413" s="36"/>
      <c r="AS413" s="36"/>
      <c r="AT413" s="36"/>
      <c r="AU413" s="37">
        <f>IF(AR413&lt;&gt;0,AQ413/AR413,"")</f>
      </c>
      <c r="AV413" s="38"/>
      <c r="AW413" s="38"/>
      <c r="AX413" s="39"/>
      <c r="AY413" s="40"/>
      <c r="AZ413" s="40"/>
      <c r="BA413" s="40"/>
      <c r="BB413" s="39">
        <f>IF(AY413&lt;&gt;0,AX413/AY413,"")</f>
      </c>
      <c r="BC413" s="41"/>
      <c r="BD413" s="41"/>
      <c r="BI413" s="41"/>
      <c r="BN413" s="41"/>
      <c r="BO413" s="43"/>
      <c r="BP413" s="43"/>
      <c r="BQ413" s="43"/>
      <c r="BR413" s="44"/>
      <c r="BS413" s="41"/>
      <c r="BT413" s="45"/>
      <c r="BU413" s="45"/>
      <c r="BV413" s="45"/>
      <c r="BW413" s="45"/>
      <c r="BX413" s="41"/>
      <c r="BY413" s="46"/>
      <c r="BZ413" s="46"/>
      <c r="CA413" s="46"/>
      <c r="CB413" s="19"/>
      <c r="CC413" s="41"/>
      <c r="CD413" s="18"/>
      <c r="CE413" s="47"/>
      <c r="CF413" s="41"/>
      <c r="CJ413" s="41"/>
      <c r="CK413" s="41"/>
      <c r="CL413" s="41"/>
      <c r="CQ413" s="41"/>
      <c r="CV413" s="41"/>
      <c r="CW413" s="43"/>
      <c r="CX413" s="43"/>
      <c r="CY413" s="43"/>
      <c r="CZ413" s="44"/>
      <c r="DA413" s="41"/>
      <c r="DB413" s="45"/>
      <c r="DC413" s="45"/>
      <c r="DD413" s="45"/>
      <c r="DE413" s="45"/>
      <c r="DF413" s="41"/>
      <c r="DG413" s="46"/>
      <c r="DH413" s="46"/>
      <c r="DI413" s="46"/>
      <c r="DJ413" s="19"/>
      <c r="DK413" s="41"/>
      <c r="DL413" s="18"/>
      <c r="DM413" s="47"/>
      <c r="DN413" s="41"/>
      <c r="DR413" s="41"/>
      <c r="DS413" s="41"/>
      <c r="DT413" s="41"/>
      <c r="DY413" s="41"/>
      <c r="ED413" s="41"/>
      <c r="EE413" s="43"/>
      <c r="EF413" s="43"/>
      <c r="EG413" s="43"/>
      <c r="EH413" s="44"/>
      <c r="EI413" s="41"/>
      <c r="EJ413" s="45"/>
      <c r="EK413" s="45"/>
      <c r="EL413" s="45"/>
      <c r="EM413" s="45"/>
      <c r="EN413" s="41"/>
      <c r="EO413" s="46"/>
      <c r="EP413" s="46"/>
      <c r="EQ413" s="46"/>
      <c r="ER413" s="19"/>
      <c r="ES413" s="41"/>
      <c r="ET413" s="18"/>
      <c r="EU413" s="47"/>
      <c r="EV413" s="41"/>
      <c r="EZ413" s="41"/>
      <c r="FA413" s="41"/>
      <c r="FB413" s="41"/>
      <c r="FG413" s="41"/>
      <c r="FL413" s="41"/>
      <c r="FM413" s="43"/>
      <c r="FN413" s="43"/>
      <c r="FO413" s="43"/>
      <c r="FP413" s="44"/>
      <c r="FQ413" s="41"/>
      <c r="FR413" s="45"/>
      <c r="FS413" s="45"/>
      <c r="FT413" s="45"/>
      <c r="FU413" s="45"/>
      <c r="FV413" s="41"/>
      <c r="FW413" s="46"/>
      <c r="FX413" s="46"/>
      <c r="FY413" s="46"/>
      <c r="FZ413" s="19"/>
      <c r="GA413" s="41"/>
      <c r="GB413" s="18"/>
      <c r="GC413" s="47"/>
      <c r="GD413" s="41"/>
      <c r="GH413" s="41"/>
      <c r="GI413" s="41"/>
      <c r="GJ413" s="41"/>
      <c r="GO413" s="41"/>
      <c r="GT413" s="41"/>
      <c r="GU413" s="43"/>
      <c r="GV413" s="43"/>
      <c r="GW413" s="43"/>
      <c r="GX413" s="44"/>
      <c r="GY413" s="41"/>
      <c r="GZ413" s="45"/>
      <c r="HA413" s="45"/>
      <c r="HB413" s="45"/>
      <c r="HC413" s="45"/>
      <c r="HD413" s="41"/>
      <c r="HE413" s="46"/>
      <c r="HF413" s="46"/>
      <c r="HG413" s="46"/>
      <c r="HH413" s="19"/>
      <c r="HI413" s="41"/>
      <c r="HJ413" s="18"/>
      <c r="HK413" s="47"/>
      <c r="HL413" s="41"/>
      <c r="HP413" s="41"/>
      <c r="HQ413" s="41"/>
      <c r="HR413" s="41"/>
      <c r="HW413" s="41"/>
      <c r="IB413" s="41"/>
      <c r="IC413" s="43"/>
      <c r="ID413" s="43"/>
      <c r="IE413" s="43"/>
      <c r="IF413" s="44"/>
      <c r="IG413" s="41"/>
      <c r="IH413" s="45"/>
      <c r="II413" s="45"/>
      <c r="IJ413" s="45"/>
      <c r="IK413" s="45"/>
      <c r="IL413" s="41"/>
      <c r="IM413" s="46"/>
      <c r="IN413" s="46"/>
      <c r="IO413" s="46"/>
      <c r="IP413" s="19"/>
      <c r="IQ413" s="41"/>
      <c r="IR413" s="18"/>
      <c r="IS413" s="47"/>
      <c r="IT413" s="41"/>
    </row>
    <row r="414" spans="1:254" s="42" customFormat="1" ht="12.75">
      <c r="A414" s="20" t="s">
        <v>1181</v>
      </c>
      <c r="B414" s="20"/>
      <c r="C414" s="21"/>
      <c r="D414" s="22">
        <f>IF(MOD(SUM($M414+$T414+$AA414+$AH414+$AO414+$AV414),1)&gt;=0.6,INT(SUM($M414+$T414+$AA414+$AH414+$AO414+$AV414))+1+MOD(SUM($M414+$T414+$AA414+$AH414+$AO414+$AV414),1)-0.6,SUM($M414+$T414+$AA414+$AH414+$AO414+$AV414))</f>
        <v>26</v>
      </c>
      <c r="E414" s="23">
        <f>$N414+$U414+$AB414+$AI414+$AP414+$AW414</f>
        <v>0</v>
      </c>
      <c r="F414" s="24">
        <f>$O414+$V414+$AC414+$AJ414+$AQ414+$AX414</f>
        <v>172</v>
      </c>
      <c r="G414" s="23">
        <f>$P414+$W414+$AD414+$AK414+$AR414+$AY414</f>
        <v>5</v>
      </c>
      <c r="H414" s="23">
        <f>$Q414+X414+AE414+AL414+AS414+AZ414</f>
        <v>0</v>
      </c>
      <c r="I414" s="25"/>
      <c r="J414" s="22">
        <f>IF(G414&lt;&gt;0,F414/G414,"")</f>
        <v>34.4</v>
      </c>
      <c r="K414" s="22">
        <f>IF(D414&lt;&gt;0,F414/D414,"")</f>
        <v>6.615384615384615</v>
      </c>
      <c r="L414" s="22">
        <f>IF(G414&lt;&gt;0,(INT(D414)*6+(10*(D414-INT(D414))))/G414,"")</f>
        <v>31.2</v>
      </c>
      <c r="M414" s="26"/>
      <c r="N414" s="26"/>
      <c r="O414" s="26"/>
      <c r="P414" s="26"/>
      <c r="Q414" s="26"/>
      <c r="R414" s="26"/>
      <c r="S414" s="28">
        <f>IF(P414&lt;&gt;0,O414/P414,"")</f>
      </c>
      <c r="T414" s="29">
        <v>18</v>
      </c>
      <c r="U414" s="29">
        <v>0</v>
      </c>
      <c r="V414" s="29">
        <v>126</v>
      </c>
      <c r="W414" s="29">
        <v>5</v>
      </c>
      <c r="X414" s="29"/>
      <c r="Y414" s="30" t="s">
        <v>1182</v>
      </c>
      <c r="Z414" s="31">
        <f>IF(W414&lt;&gt;0,V414/W414,"")</f>
        <v>25.2</v>
      </c>
      <c r="AA414" s="32">
        <v>4</v>
      </c>
      <c r="AB414" s="32">
        <v>0</v>
      </c>
      <c r="AC414" s="32">
        <v>21</v>
      </c>
      <c r="AD414" s="33">
        <v>0</v>
      </c>
      <c r="AE414" s="33"/>
      <c r="AF414" s="33" t="s">
        <v>360</v>
      </c>
      <c r="AG414" s="28">
        <f>IF(AD414&lt;&gt;0,AC414/AD414,"")</f>
      </c>
      <c r="AH414" s="34">
        <v>4</v>
      </c>
      <c r="AI414" s="34">
        <v>0</v>
      </c>
      <c r="AJ414" s="34">
        <v>25</v>
      </c>
      <c r="AK414" s="34">
        <v>0</v>
      </c>
      <c r="AL414" s="34"/>
      <c r="AM414" s="34" t="s">
        <v>1183</v>
      </c>
      <c r="AN414" s="35">
        <f>IF(AK414&lt;&gt;0,AJ414/AK414,"")</f>
      </c>
      <c r="AO414" s="36"/>
      <c r="AP414" s="36"/>
      <c r="AQ414" s="36"/>
      <c r="AR414" s="36"/>
      <c r="AS414" s="36"/>
      <c r="AT414" s="36"/>
      <c r="AU414" s="37">
        <f>IF(AR414&lt;&gt;0,AQ414/AR414,"")</f>
      </c>
      <c r="AV414" s="38"/>
      <c r="AW414" s="38"/>
      <c r="AX414" s="39"/>
      <c r="AY414" s="40"/>
      <c r="AZ414" s="40"/>
      <c r="BA414" s="40"/>
      <c r="BB414" s="39">
        <f>IF(AY414&lt;&gt;0,AX414/AY414,"")</f>
      </c>
      <c r="BC414" s="41"/>
      <c r="BD414" s="41"/>
      <c r="BI414" s="41"/>
      <c r="BN414" s="41"/>
      <c r="BO414" s="43"/>
      <c r="BP414" s="43"/>
      <c r="BQ414" s="43"/>
      <c r="BR414" s="44"/>
      <c r="BS414" s="41"/>
      <c r="BT414" s="45"/>
      <c r="BU414" s="45"/>
      <c r="BV414" s="45"/>
      <c r="BW414" s="45"/>
      <c r="BX414" s="41"/>
      <c r="BY414" s="46"/>
      <c r="BZ414" s="46"/>
      <c r="CA414" s="46"/>
      <c r="CB414" s="19"/>
      <c r="CC414" s="41"/>
      <c r="CD414" s="18"/>
      <c r="CE414" s="47"/>
      <c r="CF414" s="41"/>
      <c r="CJ414" s="41"/>
      <c r="CK414" s="41"/>
      <c r="CL414" s="41"/>
      <c r="CQ414" s="41"/>
      <c r="CV414" s="41"/>
      <c r="CW414" s="43"/>
      <c r="CX414" s="43"/>
      <c r="CY414" s="43"/>
      <c r="CZ414" s="44"/>
      <c r="DA414" s="41"/>
      <c r="DB414" s="45"/>
      <c r="DC414" s="45"/>
      <c r="DD414" s="45"/>
      <c r="DE414" s="45"/>
      <c r="DF414" s="41"/>
      <c r="DG414" s="46"/>
      <c r="DH414" s="46"/>
      <c r="DI414" s="46"/>
      <c r="DJ414" s="19"/>
      <c r="DK414" s="41"/>
      <c r="DL414" s="18"/>
      <c r="DM414" s="47"/>
      <c r="DN414" s="41"/>
      <c r="DR414" s="41"/>
      <c r="DS414" s="41"/>
      <c r="DT414" s="41"/>
      <c r="DY414" s="41"/>
      <c r="ED414" s="41"/>
      <c r="EE414" s="43"/>
      <c r="EF414" s="43"/>
      <c r="EG414" s="43"/>
      <c r="EH414" s="44"/>
      <c r="EI414" s="41"/>
      <c r="EJ414" s="45"/>
      <c r="EK414" s="45"/>
      <c r="EL414" s="45"/>
      <c r="EM414" s="45"/>
      <c r="EN414" s="41"/>
      <c r="EO414" s="46"/>
      <c r="EP414" s="46"/>
      <c r="EQ414" s="46"/>
      <c r="ER414" s="19"/>
      <c r="ES414" s="41"/>
      <c r="ET414" s="18"/>
      <c r="EU414" s="47"/>
      <c r="EV414" s="41"/>
      <c r="EZ414" s="41"/>
      <c r="FA414" s="41"/>
      <c r="FB414" s="41"/>
      <c r="FG414" s="41"/>
      <c r="FL414" s="41"/>
      <c r="FM414" s="43"/>
      <c r="FN414" s="43"/>
      <c r="FO414" s="43"/>
      <c r="FP414" s="44"/>
      <c r="FQ414" s="41"/>
      <c r="FR414" s="45"/>
      <c r="FS414" s="45"/>
      <c r="FT414" s="45"/>
      <c r="FU414" s="45"/>
      <c r="FV414" s="41"/>
      <c r="FW414" s="46"/>
      <c r="FX414" s="46"/>
      <c r="FY414" s="46"/>
      <c r="FZ414" s="19"/>
      <c r="GA414" s="41"/>
      <c r="GB414" s="18"/>
      <c r="GC414" s="47"/>
      <c r="GD414" s="41"/>
      <c r="GH414" s="41"/>
      <c r="GI414" s="41"/>
      <c r="GJ414" s="41"/>
      <c r="GO414" s="41"/>
      <c r="GT414" s="41"/>
      <c r="GU414" s="43"/>
      <c r="GV414" s="43"/>
      <c r="GW414" s="43"/>
      <c r="GX414" s="44"/>
      <c r="GY414" s="41"/>
      <c r="GZ414" s="45"/>
      <c r="HA414" s="45"/>
      <c r="HB414" s="45"/>
      <c r="HC414" s="45"/>
      <c r="HD414" s="41"/>
      <c r="HE414" s="46"/>
      <c r="HF414" s="46"/>
      <c r="HG414" s="46"/>
      <c r="HH414" s="19"/>
      <c r="HI414" s="41"/>
      <c r="HJ414" s="18"/>
      <c r="HK414" s="47"/>
      <c r="HL414" s="41"/>
      <c r="HP414" s="41"/>
      <c r="HQ414" s="41"/>
      <c r="HR414" s="41"/>
      <c r="HW414" s="41"/>
      <c r="IB414" s="41"/>
      <c r="IC414" s="43"/>
      <c r="ID414" s="43"/>
      <c r="IE414" s="43"/>
      <c r="IF414" s="44"/>
      <c r="IG414" s="41"/>
      <c r="IH414" s="45"/>
      <c r="II414" s="45"/>
      <c r="IJ414" s="45"/>
      <c r="IK414" s="45"/>
      <c r="IL414" s="41"/>
      <c r="IM414" s="46"/>
      <c r="IN414" s="46"/>
      <c r="IO414" s="46"/>
      <c r="IP414" s="19"/>
      <c r="IQ414" s="41"/>
      <c r="IR414" s="18"/>
      <c r="IS414" s="47"/>
      <c r="IT414" s="41"/>
    </row>
    <row r="415" spans="1:254" s="42" customFormat="1" ht="12.75">
      <c r="A415" s="20" t="s">
        <v>1184</v>
      </c>
      <c r="B415" s="20"/>
      <c r="C415" s="21">
        <v>202</v>
      </c>
      <c r="D415" s="22">
        <f>IF(MOD(SUM($M415+$T415+$AA415+$AH415+$AO415+$AV415),1)&gt;=0.6,INT(SUM($M415+$T415+$AA415+$AH415+$AO415+$AV415))+1+MOD(SUM($M415+$T415+$AA415+$AH415+$AO415+$AV415),1)-0.6,SUM($M415+$T415+$AA415+$AH415+$AO415+$AV415))</f>
        <v>7</v>
      </c>
      <c r="E415" s="23">
        <f>$N415+$U415+$AB415+$AI415+$AP415+$AW415</f>
        <v>0</v>
      </c>
      <c r="F415" s="24">
        <f>$O415+$V415+$AC415+$AJ415+$AQ415+$AX415</f>
        <v>40</v>
      </c>
      <c r="G415" s="23">
        <f>$P415+$W415+$AD415+$AK415+$AR415+$AY415</f>
        <v>0</v>
      </c>
      <c r="H415" s="23">
        <f>$Q415+X415+AE415+AL415+AS415+AZ415</f>
        <v>0</v>
      </c>
      <c r="I415" s="25" t="s">
        <v>1185</v>
      </c>
      <c r="J415" s="22">
        <f>IF(G415&lt;&gt;0,F415/G415,"")</f>
      </c>
      <c r="K415" s="22">
        <f>IF(D415&lt;&gt;0,F415/D415,"")</f>
        <v>5.714285714285714</v>
      </c>
      <c r="L415" s="22">
        <f>IF(G415&lt;&gt;0,(INT(D415)*6+(10*(D415-INT(D415))))/G415,"")</f>
      </c>
      <c r="M415" s="26"/>
      <c r="N415" s="26"/>
      <c r="O415" s="26"/>
      <c r="P415" s="26"/>
      <c r="Q415" s="26"/>
      <c r="R415" s="26"/>
      <c r="S415" s="28">
        <f>IF(P415&lt;&gt;0,O415/P415,"")</f>
      </c>
      <c r="T415" s="29"/>
      <c r="U415" s="29"/>
      <c r="V415" s="29"/>
      <c r="W415" s="29"/>
      <c r="X415" s="29"/>
      <c r="Y415" s="30"/>
      <c r="Z415" s="31">
        <f>IF(W415&lt;&gt;0,V415/W415,"")</f>
      </c>
      <c r="AA415" s="32">
        <v>7</v>
      </c>
      <c r="AB415" s="32">
        <v>0</v>
      </c>
      <c r="AC415" s="32">
        <v>40</v>
      </c>
      <c r="AD415" s="33">
        <v>0</v>
      </c>
      <c r="AE415" s="33"/>
      <c r="AF415" s="33" t="s">
        <v>1185</v>
      </c>
      <c r="AG415" s="28">
        <f>IF(AD415&lt;&gt;0,AC415/AD415,"")</f>
      </c>
      <c r="AH415" s="34"/>
      <c r="AI415" s="34"/>
      <c r="AJ415" s="34"/>
      <c r="AK415" s="34"/>
      <c r="AL415" s="34"/>
      <c r="AM415" s="34"/>
      <c r="AN415" s="35">
        <f>IF(AK415&lt;&gt;0,AJ415/AK415,"")</f>
      </c>
      <c r="AO415" s="36"/>
      <c r="AP415" s="36"/>
      <c r="AQ415" s="36"/>
      <c r="AR415" s="36"/>
      <c r="AS415" s="36"/>
      <c r="AT415" s="36"/>
      <c r="AU415" s="37">
        <f>IF(AR415&lt;&gt;0,AQ415/AR415,"")</f>
      </c>
      <c r="AV415" s="38"/>
      <c r="AW415" s="38"/>
      <c r="AX415" s="39"/>
      <c r="AY415" s="40"/>
      <c r="AZ415" s="40"/>
      <c r="BA415" s="40"/>
      <c r="BB415" s="39">
        <f>IF(AY415&lt;&gt;0,AX415/AY415,"")</f>
      </c>
      <c r="BC415" s="41"/>
      <c r="BD415" s="41"/>
      <c r="BI415" s="41"/>
      <c r="BN415" s="41"/>
      <c r="BO415" s="43"/>
      <c r="BP415" s="43"/>
      <c r="BQ415" s="43"/>
      <c r="BR415" s="44"/>
      <c r="BS415" s="41"/>
      <c r="BT415" s="45"/>
      <c r="BU415" s="45"/>
      <c r="BV415" s="45"/>
      <c r="BW415" s="45"/>
      <c r="BX415" s="41"/>
      <c r="BY415" s="46"/>
      <c r="BZ415" s="46"/>
      <c r="CA415" s="46"/>
      <c r="CB415" s="19"/>
      <c r="CC415" s="41"/>
      <c r="CD415" s="18"/>
      <c r="CE415" s="47"/>
      <c r="CF415" s="41"/>
      <c r="CJ415" s="41"/>
      <c r="CK415" s="41"/>
      <c r="CL415" s="41"/>
      <c r="CQ415" s="41"/>
      <c r="CV415" s="41"/>
      <c r="CW415" s="43"/>
      <c r="CX415" s="43"/>
      <c r="CY415" s="43"/>
      <c r="CZ415" s="44"/>
      <c r="DA415" s="41"/>
      <c r="DB415" s="45"/>
      <c r="DC415" s="45"/>
      <c r="DD415" s="45"/>
      <c r="DE415" s="45"/>
      <c r="DF415" s="41"/>
      <c r="DG415" s="46"/>
      <c r="DH415" s="46"/>
      <c r="DI415" s="46"/>
      <c r="DJ415" s="19"/>
      <c r="DK415" s="41"/>
      <c r="DL415" s="18"/>
      <c r="DM415" s="47"/>
      <c r="DN415" s="41"/>
      <c r="DR415" s="41"/>
      <c r="DS415" s="41"/>
      <c r="DT415" s="41"/>
      <c r="DY415" s="41"/>
      <c r="ED415" s="41"/>
      <c r="EE415" s="43"/>
      <c r="EF415" s="43"/>
      <c r="EG415" s="43"/>
      <c r="EH415" s="44"/>
      <c r="EI415" s="41"/>
      <c r="EJ415" s="45"/>
      <c r="EK415" s="45"/>
      <c r="EL415" s="45"/>
      <c r="EM415" s="45"/>
      <c r="EN415" s="41"/>
      <c r="EO415" s="46"/>
      <c r="EP415" s="46"/>
      <c r="EQ415" s="46"/>
      <c r="ER415" s="19"/>
      <c r="ES415" s="41"/>
      <c r="ET415" s="18"/>
      <c r="EU415" s="47"/>
      <c r="EV415" s="41"/>
      <c r="EZ415" s="41"/>
      <c r="FA415" s="41"/>
      <c r="FB415" s="41"/>
      <c r="FG415" s="41"/>
      <c r="FL415" s="41"/>
      <c r="FM415" s="43"/>
      <c r="FN415" s="43"/>
      <c r="FO415" s="43"/>
      <c r="FP415" s="44"/>
      <c r="FQ415" s="41"/>
      <c r="FR415" s="45"/>
      <c r="FS415" s="45"/>
      <c r="FT415" s="45"/>
      <c r="FU415" s="45"/>
      <c r="FV415" s="41"/>
      <c r="FW415" s="46"/>
      <c r="FX415" s="46"/>
      <c r="FY415" s="46"/>
      <c r="FZ415" s="19"/>
      <c r="GA415" s="41"/>
      <c r="GB415" s="18"/>
      <c r="GC415" s="47"/>
      <c r="GD415" s="41"/>
      <c r="GH415" s="41"/>
      <c r="GI415" s="41"/>
      <c r="GJ415" s="41"/>
      <c r="GO415" s="41"/>
      <c r="GT415" s="41"/>
      <c r="GU415" s="43"/>
      <c r="GV415" s="43"/>
      <c r="GW415" s="43"/>
      <c r="GX415" s="44"/>
      <c r="GY415" s="41"/>
      <c r="GZ415" s="45"/>
      <c r="HA415" s="45"/>
      <c r="HB415" s="45"/>
      <c r="HC415" s="45"/>
      <c r="HD415" s="41"/>
      <c r="HE415" s="46"/>
      <c r="HF415" s="46"/>
      <c r="HG415" s="46"/>
      <c r="HH415" s="19"/>
      <c r="HI415" s="41"/>
      <c r="HJ415" s="18"/>
      <c r="HK415" s="47"/>
      <c r="HL415" s="41"/>
      <c r="HP415" s="41"/>
      <c r="HQ415" s="41"/>
      <c r="HR415" s="41"/>
      <c r="HW415" s="41"/>
      <c r="IB415" s="41"/>
      <c r="IC415" s="43"/>
      <c r="ID415" s="43"/>
      <c r="IE415" s="43"/>
      <c r="IF415" s="44"/>
      <c r="IG415" s="41"/>
      <c r="IH415" s="45"/>
      <c r="II415" s="45"/>
      <c r="IJ415" s="45"/>
      <c r="IK415" s="45"/>
      <c r="IL415" s="41"/>
      <c r="IM415" s="46"/>
      <c r="IN415" s="46"/>
      <c r="IO415" s="46"/>
      <c r="IP415" s="19"/>
      <c r="IQ415" s="41"/>
      <c r="IR415" s="18"/>
      <c r="IS415" s="47"/>
      <c r="IT415" s="41"/>
    </row>
    <row r="416" spans="1:254" s="42" customFormat="1" ht="12.75">
      <c r="A416" s="20" t="s">
        <v>1186</v>
      </c>
      <c r="B416" s="20"/>
      <c r="C416" s="21"/>
      <c r="D416" s="22">
        <f>IF(MOD(SUM($M416+$T416+$AA416+$AH416+$AO416+$AV416),1)&gt;=0.6,INT(SUM($M416+$T416+$AA416+$AH416+$AO416+$AV416))+1+MOD(SUM($M416+$T416+$AA416+$AH416+$AO416+$AV416),1)-0.6,SUM($M416+$T416+$AA416+$AH416+$AO416+$AV416))</f>
        <v>572</v>
      </c>
      <c r="E416" s="23">
        <f>$N416+$U416+$AB416+$AI416+$AP416+$AW416</f>
        <v>85</v>
      </c>
      <c r="F416" s="24">
        <f>$O416+$V416+$AC416+$AJ416+$AQ416+$AX416</f>
        <v>2087</v>
      </c>
      <c r="G416" s="23">
        <f>$P416+$W416+$AD416+$AK416+$AR416+$AY416</f>
        <v>93</v>
      </c>
      <c r="H416" s="23">
        <f>$Q416+X416+AE416+AL416+AS416+AZ416</f>
        <v>2</v>
      </c>
      <c r="I416" s="25" t="s">
        <v>1187</v>
      </c>
      <c r="J416" s="22">
        <f>IF(G416&lt;&gt;0,F416/G416,"")</f>
        <v>22.440860215053764</v>
      </c>
      <c r="K416" s="22">
        <f>IF(D416&lt;&gt;0,F416/D416,"")</f>
        <v>3.6486013986013988</v>
      </c>
      <c r="L416" s="22">
        <f>IF(G416&lt;&gt;0,(INT(D416)*6+(10*(D416-INT(D416))))/G416,"")</f>
        <v>36.903225806451616</v>
      </c>
      <c r="M416" s="26">
        <v>40</v>
      </c>
      <c r="N416" s="26">
        <v>9</v>
      </c>
      <c r="O416" s="26">
        <v>130</v>
      </c>
      <c r="P416" s="26">
        <v>5</v>
      </c>
      <c r="Q416" s="26"/>
      <c r="R416" s="27" t="s">
        <v>1188</v>
      </c>
      <c r="S416" s="28">
        <f>IF(P416&lt;&gt;0,O416/P416,"")</f>
        <v>26</v>
      </c>
      <c r="T416" s="29">
        <v>361</v>
      </c>
      <c r="U416" s="29">
        <v>54</v>
      </c>
      <c r="V416" s="29">
        <v>1256</v>
      </c>
      <c r="W416" s="29">
        <v>58</v>
      </c>
      <c r="X416" s="29">
        <v>2</v>
      </c>
      <c r="Y416" s="30" t="s">
        <v>1187</v>
      </c>
      <c r="Z416" s="31">
        <f>IF(W416&lt;&gt;0,V416/W416,"")</f>
        <v>21.655172413793103</v>
      </c>
      <c r="AA416" s="32">
        <v>169</v>
      </c>
      <c r="AB416" s="32">
        <v>21</v>
      </c>
      <c r="AC416" s="32">
        <v>693</v>
      </c>
      <c r="AD416" s="33">
        <v>29</v>
      </c>
      <c r="AE416" s="33"/>
      <c r="AF416" s="33" t="s">
        <v>1189</v>
      </c>
      <c r="AG416" s="28">
        <f>IF(AD416&lt;&gt;0,AC416/AD416,"")</f>
        <v>23.896551724137932</v>
      </c>
      <c r="AH416" s="34"/>
      <c r="AI416" s="34"/>
      <c r="AJ416" s="34"/>
      <c r="AK416" s="34"/>
      <c r="AL416" s="34"/>
      <c r="AM416" s="34"/>
      <c r="AN416" s="35">
        <f>IF(AK416&lt;&gt;0,AJ416/AK416,"")</f>
      </c>
      <c r="AO416" s="36">
        <v>2</v>
      </c>
      <c r="AP416" s="36">
        <v>1</v>
      </c>
      <c r="AQ416" s="36">
        <v>8</v>
      </c>
      <c r="AR416" s="36">
        <v>1</v>
      </c>
      <c r="AS416" s="36"/>
      <c r="AT416" s="48" t="s">
        <v>1190</v>
      </c>
      <c r="AU416" s="37">
        <f>IF(AR416&lt;&gt;0,AQ416/AR416,"")</f>
        <v>8</v>
      </c>
      <c r="AV416" s="38"/>
      <c r="AW416" s="38"/>
      <c r="AX416" s="39"/>
      <c r="AY416" s="40"/>
      <c r="AZ416" s="40"/>
      <c r="BA416" s="40"/>
      <c r="BB416" s="39">
        <f>IF(AY416&lt;&gt;0,AX416/AY416,"")</f>
      </c>
      <c r="BC416" s="41"/>
      <c r="BD416" s="41"/>
      <c r="BI416" s="41"/>
      <c r="BN416" s="41"/>
      <c r="BO416" s="43"/>
      <c r="BP416" s="43"/>
      <c r="BQ416" s="43"/>
      <c r="BR416" s="44"/>
      <c r="BS416" s="41"/>
      <c r="BT416" s="45"/>
      <c r="BU416" s="45"/>
      <c r="BV416" s="45"/>
      <c r="BW416" s="45"/>
      <c r="BX416" s="41"/>
      <c r="BY416" s="46"/>
      <c r="BZ416" s="46"/>
      <c r="CA416" s="46"/>
      <c r="CB416" s="19"/>
      <c r="CC416" s="41"/>
      <c r="CD416" s="18"/>
      <c r="CE416" s="47"/>
      <c r="CF416" s="41"/>
      <c r="CJ416" s="41"/>
      <c r="CK416" s="41"/>
      <c r="CL416" s="41"/>
      <c r="CQ416" s="41"/>
      <c r="CV416" s="41"/>
      <c r="CW416" s="43"/>
      <c r="CX416" s="43"/>
      <c r="CY416" s="43"/>
      <c r="CZ416" s="44"/>
      <c r="DA416" s="41"/>
      <c r="DB416" s="45"/>
      <c r="DC416" s="45"/>
      <c r="DD416" s="45"/>
      <c r="DE416" s="45"/>
      <c r="DF416" s="41"/>
      <c r="DG416" s="46"/>
      <c r="DH416" s="46"/>
      <c r="DI416" s="46"/>
      <c r="DJ416" s="19"/>
      <c r="DK416" s="41"/>
      <c r="DL416" s="18"/>
      <c r="DM416" s="47"/>
      <c r="DN416" s="41"/>
      <c r="DR416" s="41"/>
      <c r="DS416" s="41"/>
      <c r="DT416" s="41"/>
      <c r="DY416" s="41"/>
      <c r="ED416" s="41"/>
      <c r="EE416" s="43"/>
      <c r="EF416" s="43"/>
      <c r="EG416" s="43"/>
      <c r="EH416" s="44"/>
      <c r="EI416" s="41"/>
      <c r="EJ416" s="45"/>
      <c r="EK416" s="45"/>
      <c r="EL416" s="45"/>
      <c r="EM416" s="45"/>
      <c r="EN416" s="41"/>
      <c r="EO416" s="46"/>
      <c r="EP416" s="46"/>
      <c r="EQ416" s="46"/>
      <c r="ER416" s="19"/>
      <c r="ES416" s="41"/>
      <c r="ET416" s="18"/>
      <c r="EU416" s="47"/>
      <c r="EV416" s="41"/>
      <c r="EZ416" s="41"/>
      <c r="FA416" s="41"/>
      <c r="FB416" s="41"/>
      <c r="FG416" s="41"/>
      <c r="FL416" s="41"/>
      <c r="FM416" s="43"/>
      <c r="FN416" s="43"/>
      <c r="FO416" s="43"/>
      <c r="FP416" s="44"/>
      <c r="FQ416" s="41"/>
      <c r="FR416" s="45"/>
      <c r="FS416" s="45"/>
      <c r="FT416" s="45"/>
      <c r="FU416" s="45"/>
      <c r="FV416" s="41"/>
      <c r="FW416" s="46"/>
      <c r="FX416" s="46"/>
      <c r="FY416" s="46"/>
      <c r="FZ416" s="19"/>
      <c r="GA416" s="41"/>
      <c r="GB416" s="18"/>
      <c r="GC416" s="47"/>
      <c r="GD416" s="41"/>
      <c r="GH416" s="41"/>
      <c r="GI416" s="41"/>
      <c r="GJ416" s="41"/>
      <c r="GO416" s="41"/>
      <c r="GT416" s="41"/>
      <c r="GU416" s="43"/>
      <c r="GV416" s="43"/>
      <c r="GW416" s="43"/>
      <c r="GX416" s="44"/>
      <c r="GY416" s="41"/>
      <c r="GZ416" s="45"/>
      <c r="HA416" s="45"/>
      <c r="HB416" s="45"/>
      <c r="HC416" s="45"/>
      <c r="HD416" s="41"/>
      <c r="HE416" s="46"/>
      <c r="HF416" s="46"/>
      <c r="HG416" s="46"/>
      <c r="HH416" s="19"/>
      <c r="HI416" s="41"/>
      <c r="HJ416" s="18"/>
      <c r="HK416" s="47"/>
      <c r="HL416" s="41"/>
      <c r="HP416" s="41"/>
      <c r="HQ416" s="41"/>
      <c r="HR416" s="41"/>
      <c r="HW416" s="41"/>
      <c r="IB416" s="41"/>
      <c r="IC416" s="43"/>
      <c r="ID416" s="43"/>
      <c r="IE416" s="43"/>
      <c r="IF416" s="44"/>
      <c r="IG416" s="41"/>
      <c r="IH416" s="45"/>
      <c r="II416" s="45"/>
      <c r="IJ416" s="45"/>
      <c r="IK416" s="45"/>
      <c r="IL416" s="41"/>
      <c r="IM416" s="46"/>
      <c r="IN416" s="46"/>
      <c r="IO416" s="46"/>
      <c r="IP416" s="19"/>
      <c r="IQ416" s="41"/>
      <c r="IR416" s="18"/>
      <c r="IS416" s="47"/>
      <c r="IT416" s="41"/>
    </row>
    <row r="417" spans="1:254" s="42" customFormat="1" ht="12.75">
      <c r="A417" s="20" t="s">
        <v>1191</v>
      </c>
      <c r="B417" s="20"/>
      <c r="C417" s="21"/>
      <c r="D417" s="22">
        <f>IF(MOD(SUM($M417+$T417+$AA417+$AH417+$AO417+$AV417),1)&gt;=0.6,INT(SUM($M417+$T417+$AA417+$AH417+$AO417+$AV417))+1+MOD(SUM($M417+$T417+$AA417+$AH417+$AO417+$AV417),1)-0.6,SUM($M417+$T417+$AA417+$AH417+$AO417+$AV417))</f>
        <v>294.5</v>
      </c>
      <c r="E417" s="23">
        <f>$N417+$U417+$AB417+$AI417+$AP417+$AW417</f>
        <v>55</v>
      </c>
      <c r="F417" s="24">
        <f>$O417+$V417+$AC417+$AJ417+$AQ417+$AX417</f>
        <v>907</v>
      </c>
      <c r="G417" s="23">
        <f>$P417+$W417+$AD417+$AK417+$AR417+$AY417</f>
        <v>63</v>
      </c>
      <c r="H417" s="23">
        <f>$Q417+X417+AE417+AL417+AS417+AZ417</f>
        <v>0</v>
      </c>
      <c r="I417" s="25" t="s">
        <v>717</v>
      </c>
      <c r="J417" s="22">
        <f>IF(G417&lt;&gt;0,F417/G417,"")</f>
        <v>14.396825396825397</v>
      </c>
      <c r="K417" s="22">
        <f>IF(D417&lt;&gt;0,F417/D417,"")</f>
        <v>3.0797962648556876</v>
      </c>
      <c r="L417" s="22">
        <f>IF(G417&lt;&gt;0,(INT(D417)*6+(10*(D417-INT(D417))))/G417,"")</f>
        <v>28.07936507936508</v>
      </c>
      <c r="M417" s="26">
        <v>11</v>
      </c>
      <c r="N417" s="26">
        <v>0</v>
      </c>
      <c r="O417" s="26">
        <v>48</v>
      </c>
      <c r="P417" s="26">
        <v>2</v>
      </c>
      <c r="Q417" s="26"/>
      <c r="R417" s="27" t="s">
        <v>753</v>
      </c>
      <c r="S417" s="28">
        <f>IF(P417&lt;&gt;0,O417/P417,"")</f>
        <v>24</v>
      </c>
      <c r="T417" s="29">
        <v>231.5</v>
      </c>
      <c r="U417" s="29">
        <v>43</v>
      </c>
      <c r="V417" s="29">
        <v>695</v>
      </c>
      <c r="W417" s="29">
        <v>53</v>
      </c>
      <c r="X417" s="29"/>
      <c r="Y417" s="30" t="s">
        <v>717</v>
      </c>
      <c r="Z417" s="31">
        <f>IF(W417&lt;&gt;0,V417/W417,"")</f>
        <v>13.11320754716981</v>
      </c>
      <c r="AA417" s="32">
        <v>52</v>
      </c>
      <c r="AB417" s="32">
        <v>12</v>
      </c>
      <c r="AC417" s="32">
        <v>164</v>
      </c>
      <c r="AD417" s="33">
        <v>8</v>
      </c>
      <c r="AE417" s="33"/>
      <c r="AF417" s="33" t="s">
        <v>1192</v>
      </c>
      <c r="AG417" s="28">
        <f>IF(AD417&lt;&gt;0,AC417/AD417,"")</f>
        <v>20.5</v>
      </c>
      <c r="AH417" s="34"/>
      <c r="AI417" s="34"/>
      <c r="AJ417" s="34"/>
      <c r="AK417" s="34"/>
      <c r="AL417" s="34"/>
      <c r="AM417" s="34"/>
      <c r="AN417" s="35">
        <f>IF(AK417&lt;&gt;0,AJ417/AK417,"")</f>
      </c>
      <c r="AO417" s="36"/>
      <c r="AP417" s="36"/>
      <c r="AQ417" s="36"/>
      <c r="AR417" s="36"/>
      <c r="AS417" s="36"/>
      <c r="AT417" s="36"/>
      <c r="AU417" s="37">
        <f>IF(AR417&lt;&gt;0,AQ417/AR417,"")</f>
      </c>
      <c r="AV417" s="38"/>
      <c r="AW417" s="38"/>
      <c r="AX417" s="39"/>
      <c r="AY417" s="40"/>
      <c r="AZ417" s="40"/>
      <c r="BA417" s="40"/>
      <c r="BB417" s="39">
        <f>IF(AY417&lt;&gt;0,AX417/AY417,"")</f>
      </c>
      <c r="BC417" s="41"/>
      <c r="BD417" s="41"/>
      <c r="BI417" s="41"/>
      <c r="BN417" s="41"/>
      <c r="BO417" s="43"/>
      <c r="BP417" s="43"/>
      <c r="BQ417" s="43"/>
      <c r="BR417" s="44"/>
      <c r="BS417" s="41"/>
      <c r="BT417" s="45"/>
      <c r="BU417" s="45"/>
      <c r="BV417" s="45"/>
      <c r="BW417" s="45"/>
      <c r="BX417" s="41"/>
      <c r="BY417" s="46"/>
      <c r="BZ417" s="46"/>
      <c r="CA417" s="46"/>
      <c r="CB417" s="19"/>
      <c r="CC417" s="41"/>
      <c r="CD417" s="18"/>
      <c r="CE417" s="47"/>
      <c r="CF417" s="41"/>
      <c r="CJ417" s="41"/>
      <c r="CK417" s="41"/>
      <c r="CL417" s="41"/>
      <c r="CQ417" s="41"/>
      <c r="CV417" s="41"/>
      <c r="CW417" s="43"/>
      <c r="CX417" s="43"/>
      <c r="CY417" s="43"/>
      <c r="CZ417" s="44"/>
      <c r="DA417" s="41"/>
      <c r="DB417" s="45"/>
      <c r="DC417" s="45"/>
      <c r="DD417" s="45"/>
      <c r="DE417" s="45"/>
      <c r="DF417" s="41"/>
      <c r="DG417" s="46"/>
      <c r="DH417" s="46"/>
      <c r="DI417" s="46"/>
      <c r="DJ417" s="19"/>
      <c r="DK417" s="41"/>
      <c r="DL417" s="18"/>
      <c r="DM417" s="47"/>
      <c r="DN417" s="41"/>
      <c r="DR417" s="41"/>
      <c r="DS417" s="41"/>
      <c r="DT417" s="41"/>
      <c r="DY417" s="41"/>
      <c r="ED417" s="41"/>
      <c r="EE417" s="43"/>
      <c r="EF417" s="43"/>
      <c r="EG417" s="43"/>
      <c r="EH417" s="44"/>
      <c r="EI417" s="41"/>
      <c r="EJ417" s="45"/>
      <c r="EK417" s="45"/>
      <c r="EL417" s="45"/>
      <c r="EM417" s="45"/>
      <c r="EN417" s="41"/>
      <c r="EO417" s="46"/>
      <c r="EP417" s="46"/>
      <c r="EQ417" s="46"/>
      <c r="ER417" s="19"/>
      <c r="ES417" s="41"/>
      <c r="ET417" s="18"/>
      <c r="EU417" s="47"/>
      <c r="EV417" s="41"/>
      <c r="EZ417" s="41"/>
      <c r="FA417" s="41"/>
      <c r="FB417" s="41"/>
      <c r="FG417" s="41"/>
      <c r="FL417" s="41"/>
      <c r="FM417" s="43"/>
      <c r="FN417" s="43"/>
      <c r="FO417" s="43"/>
      <c r="FP417" s="44"/>
      <c r="FQ417" s="41"/>
      <c r="FR417" s="45"/>
      <c r="FS417" s="45"/>
      <c r="FT417" s="45"/>
      <c r="FU417" s="45"/>
      <c r="FV417" s="41"/>
      <c r="FW417" s="46"/>
      <c r="FX417" s="46"/>
      <c r="FY417" s="46"/>
      <c r="FZ417" s="19"/>
      <c r="GA417" s="41"/>
      <c r="GB417" s="18"/>
      <c r="GC417" s="47"/>
      <c r="GD417" s="41"/>
      <c r="GH417" s="41"/>
      <c r="GI417" s="41"/>
      <c r="GJ417" s="41"/>
      <c r="GO417" s="41"/>
      <c r="GT417" s="41"/>
      <c r="GU417" s="43"/>
      <c r="GV417" s="43"/>
      <c r="GW417" s="43"/>
      <c r="GX417" s="44"/>
      <c r="GY417" s="41"/>
      <c r="GZ417" s="45"/>
      <c r="HA417" s="45"/>
      <c r="HB417" s="45"/>
      <c r="HC417" s="45"/>
      <c r="HD417" s="41"/>
      <c r="HE417" s="46"/>
      <c r="HF417" s="46"/>
      <c r="HG417" s="46"/>
      <c r="HH417" s="19"/>
      <c r="HI417" s="41"/>
      <c r="HJ417" s="18"/>
      <c r="HK417" s="47"/>
      <c r="HL417" s="41"/>
      <c r="HP417" s="41"/>
      <c r="HQ417" s="41"/>
      <c r="HR417" s="41"/>
      <c r="HW417" s="41"/>
      <c r="IB417" s="41"/>
      <c r="IC417" s="43"/>
      <c r="ID417" s="43"/>
      <c r="IE417" s="43"/>
      <c r="IF417" s="44"/>
      <c r="IG417" s="41"/>
      <c r="IH417" s="45"/>
      <c r="II417" s="45"/>
      <c r="IJ417" s="45"/>
      <c r="IK417" s="45"/>
      <c r="IL417" s="41"/>
      <c r="IM417" s="46"/>
      <c r="IN417" s="46"/>
      <c r="IO417" s="46"/>
      <c r="IP417" s="19"/>
      <c r="IQ417" s="41"/>
      <c r="IR417" s="18"/>
      <c r="IS417" s="47"/>
      <c r="IT417" s="41"/>
    </row>
    <row r="418" spans="1:254" s="42" customFormat="1" ht="12.75">
      <c r="A418" s="20" t="s">
        <v>1193</v>
      </c>
      <c r="B418" s="20"/>
      <c r="C418" s="21"/>
      <c r="D418" s="22">
        <f>IF(MOD(SUM($M418+$T418+$AA418+$AH418+$AO418+$AV418),1)&gt;=0.6,INT(SUM($M418+$T418+$AA418+$AH418+$AO418+$AV418))+1+MOD(SUM($M418+$T418+$AA418+$AH418+$AO418+$AV418),1)-0.6,SUM($M418+$T418+$AA418+$AH418+$AO418+$AV418))</f>
        <v>13</v>
      </c>
      <c r="E418" s="23">
        <f>$N418+$U418+$AB418+$AI418+$AP418+$AW418</f>
        <v>1</v>
      </c>
      <c r="F418" s="24">
        <f>$O418+$V418+$AC418+$AJ418+$AQ418+$AX418</f>
        <v>46</v>
      </c>
      <c r="G418" s="23">
        <f>$P418+$W418+$AD418+$AK418+$AR418+$AY418</f>
        <v>2</v>
      </c>
      <c r="H418" s="23">
        <f>$Q418+X418+AE418+AL418+AS418+AZ418</f>
        <v>0</v>
      </c>
      <c r="I418" s="25" t="s">
        <v>828</v>
      </c>
      <c r="J418" s="22">
        <f>IF(G418&lt;&gt;0,F418/G418,"")</f>
        <v>23</v>
      </c>
      <c r="K418" s="22">
        <f>IF(D418&lt;&gt;0,F418/D418,"")</f>
        <v>3.5384615384615383</v>
      </c>
      <c r="L418" s="22">
        <f>IF(G418&lt;&gt;0,(INT(D418)*6+(10*(D418-INT(D418))))/G418,"")</f>
        <v>39</v>
      </c>
      <c r="M418" s="26"/>
      <c r="N418" s="26"/>
      <c r="O418" s="26"/>
      <c r="P418" s="26"/>
      <c r="Q418" s="26"/>
      <c r="R418" s="26"/>
      <c r="S418" s="28">
        <f>IF(P418&lt;&gt;0,O418/P418,"")</f>
      </c>
      <c r="T418" s="29"/>
      <c r="U418" s="29"/>
      <c r="V418" s="29"/>
      <c r="W418" s="29"/>
      <c r="X418" s="29"/>
      <c r="Y418" s="30"/>
      <c r="Z418" s="31">
        <f>IF(W418&lt;&gt;0,V418/W418,"")</f>
      </c>
      <c r="AA418" s="32"/>
      <c r="AB418" s="32"/>
      <c r="AC418" s="32"/>
      <c r="AD418" s="33"/>
      <c r="AE418" s="33"/>
      <c r="AF418" s="33"/>
      <c r="AG418" s="28">
        <f>IF(AD418&lt;&gt;0,AC418/AD418,"")</f>
      </c>
      <c r="AH418" s="34">
        <v>13</v>
      </c>
      <c r="AI418" s="34">
        <v>1</v>
      </c>
      <c r="AJ418" s="34">
        <v>46</v>
      </c>
      <c r="AK418" s="34">
        <v>2</v>
      </c>
      <c r="AL418" s="34"/>
      <c r="AM418" s="34" t="s">
        <v>828</v>
      </c>
      <c r="AN418" s="35">
        <f>IF(AK418&lt;&gt;0,AJ418/AK418,"")</f>
        <v>23</v>
      </c>
      <c r="AO418" s="36"/>
      <c r="AP418" s="36"/>
      <c r="AQ418" s="36"/>
      <c r="AR418" s="36"/>
      <c r="AS418" s="36"/>
      <c r="AT418" s="36"/>
      <c r="AU418" s="37">
        <f>IF(AR418&lt;&gt;0,AQ418/AR418,"")</f>
      </c>
      <c r="AV418" s="38"/>
      <c r="AW418" s="38"/>
      <c r="AX418" s="39"/>
      <c r="AY418" s="40"/>
      <c r="AZ418" s="40"/>
      <c r="BA418" s="40"/>
      <c r="BB418" s="39">
        <f>IF(AY418&lt;&gt;0,AX418/AY418,"")</f>
      </c>
      <c r="BC418" s="41"/>
      <c r="BD418" s="41"/>
      <c r="BI418" s="41"/>
      <c r="BN418" s="41"/>
      <c r="BO418" s="43"/>
      <c r="BP418" s="43"/>
      <c r="BQ418" s="43"/>
      <c r="BR418" s="44"/>
      <c r="BS418" s="41"/>
      <c r="BT418" s="45"/>
      <c r="BU418" s="45"/>
      <c r="BV418" s="45"/>
      <c r="BW418" s="45"/>
      <c r="BX418" s="41"/>
      <c r="BY418" s="46"/>
      <c r="BZ418" s="46"/>
      <c r="CA418" s="46"/>
      <c r="CB418" s="19"/>
      <c r="CC418" s="41"/>
      <c r="CD418" s="18"/>
      <c r="CE418" s="47"/>
      <c r="CF418" s="41"/>
      <c r="CJ418" s="41"/>
      <c r="CK418" s="41"/>
      <c r="CL418" s="41"/>
      <c r="CQ418" s="41"/>
      <c r="CV418" s="41"/>
      <c r="CW418" s="43"/>
      <c r="CX418" s="43"/>
      <c r="CY418" s="43"/>
      <c r="CZ418" s="44"/>
      <c r="DA418" s="41"/>
      <c r="DB418" s="45"/>
      <c r="DC418" s="45"/>
      <c r="DD418" s="45"/>
      <c r="DE418" s="45"/>
      <c r="DF418" s="41"/>
      <c r="DG418" s="46"/>
      <c r="DH418" s="46"/>
      <c r="DI418" s="46"/>
      <c r="DJ418" s="19"/>
      <c r="DK418" s="41"/>
      <c r="DL418" s="18"/>
      <c r="DM418" s="47"/>
      <c r="DN418" s="41"/>
      <c r="DR418" s="41"/>
      <c r="DS418" s="41"/>
      <c r="DT418" s="41"/>
      <c r="DY418" s="41"/>
      <c r="ED418" s="41"/>
      <c r="EE418" s="43"/>
      <c r="EF418" s="43"/>
      <c r="EG418" s="43"/>
      <c r="EH418" s="44"/>
      <c r="EI418" s="41"/>
      <c r="EJ418" s="45"/>
      <c r="EK418" s="45"/>
      <c r="EL418" s="45"/>
      <c r="EM418" s="45"/>
      <c r="EN418" s="41"/>
      <c r="EO418" s="46"/>
      <c r="EP418" s="46"/>
      <c r="EQ418" s="46"/>
      <c r="ER418" s="19"/>
      <c r="ES418" s="41"/>
      <c r="ET418" s="18"/>
      <c r="EU418" s="47"/>
      <c r="EV418" s="41"/>
      <c r="EZ418" s="41"/>
      <c r="FA418" s="41"/>
      <c r="FB418" s="41"/>
      <c r="FG418" s="41"/>
      <c r="FL418" s="41"/>
      <c r="FM418" s="43"/>
      <c r="FN418" s="43"/>
      <c r="FO418" s="43"/>
      <c r="FP418" s="44"/>
      <c r="FQ418" s="41"/>
      <c r="FR418" s="45"/>
      <c r="FS418" s="45"/>
      <c r="FT418" s="45"/>
      <c r="FU418" s="45"/>
      <c r="FV418" s="41"/>
      <c r="FW418" s="46"/>
      <c r="FX418" s="46"/>
      <c r="FY418" s="46"/>
      <c r="FZ418" s="19"/>
      <c r="GA418" s="41"/>
      <c r="GB418" s="18"/>
      <c r="GC418" s="47"/>
      <c r="GD418" s="41"/>
      <c r="GH418" s="41"/>
      <c r="GI418" s="41"/>
      <c r="GJ418" s="41"/>
      <c r="GO418" s="41"/>
      <c r="GT418" s="41"/>
      <c r="GU418" s="43"/>
      <c r="GV418" s="43"/>
      <c r="GW418" s="43"/>
      <c r="GX418" s="44"/>
      <c r="GY418" s="41"/>
      <c r="GZ418" s="45"/>
      <c r="HA418" s="45"/>
      <c r="HB418" s="45"/>
      <c r="HC418" s="45"/>
      <c r="HD418" s="41"/>
      <c r="HE418" s="46"/>
      <c r="HF418" s="46"/>
      <c r="HG418" s="46"/>
      <c r="HH418" s="19"/>
      <c r="HI418" s="41"/>
      <c r="HJ418" s="18"/>
      <c r="HK418" s="47"/>
      <c r="HL418" s="41"/>
      <c r="HP418" s="41"/>
      <c r="HQ418" s="41"/>
      <c r="HR418" s="41"/>
      <c r="HW418" s="41"/>
      <c r="IB418" s="41"/>
      <c r="IC418" s="43"/>
      <c r="ID418" s="43"/>
      <c r="IE418" s="43"/>
      <c r="IF418" s="44"/>
      <c r="IG418" s="41"/>
      <c r="IH418" s="45"/>
      <c r="II418" s="45"/>
      <c r="IJ418" s="45"/>
      <c r="IK418" s="45"/>
      <c r="IL418" s="41"/>
      <c r="IM418" s="46"/>
      <c r="IN418" s="46"/>
      <c r="IO418" s="46"/>
      <c r="IP418" s="19"/>
      <c r="IQ418" s="41"/>
      <c r="IR418" s="18"/>
      <c r="IS418" s="47"/>
      <c r="IT418" s="41"/>
    </row>
    <row r="419" spans="1:254" s="42" customFormat="1" ht="12.75">
      <c r="A419" s="20" t="s">
        <v>1194</v>
      </c>
      <c r="B419" s="20"/>
      <c r="C419" s="21"/>
      <c r="D419" s="22">
        <f>IF(MOD(SUM($M419+$T419+$AA419+$AH419+$AO419+$AV419),1)&gt;=0.6,INT(SUM($M419+$T419+$AA419+$AH419+$AO419+$AV419))+1+MOD(SUM($M419+$T419+$AA419+$AH419+$AO419+$AV419),1)-0.6,SUM($M419+$T419+$AA419+$AH419+$AO419+$AV419))</f>
        <v>4.1</v>
      </c>
      <c r="E419" s="23">
        <f>$N419+$U419+$AB419+$AI419+$AP419+$AW419</f>
        <v>1</v>
      </c>
      <c r="F419" s="24">
        <f>$O419+$V419+$AC419+$AJ419+$AQ419+$AX419</f>
        <v>17</v>
      </c>
      <c r="G419" s="23">
        <f>$P419+$W419+$AD419+$AK419+$AR419+$AY419</f>
        <v>0</v>
      </c>
      <c r="H419" s="23">
        <f>$Q419+X419+AE419+AL419+AS419+AZ419</f>
        <v>0</v>
      </c>
      <c r="I419" s="25" t="s">
        <v>1195</v>
      </c>
      <c r="J419" s="22">
        <f>IF(G419&lt;&gt;0,F419/G419,"")</f>
      </c>
      <c r="K419" s="22">
        <f>IF(D419&lt;&gt;0,F419/D419,"")</f>
        <v>4.146341463414634</v>
      </c>
      <c r="L419" s="22">
        <f>IF(G419&lt;&gt;0,(INT(D419)*6+(10*(D419-INT(D419))))/G419,"")</f>
      </c>
      <c r="M419" s="26"/>
      <c r="N419" s="26"/>
      <c r="O419" s="26"/>
      <c r="P419" s="26"/>
      <c r="Q419" s="26"/>
      <c r="R419" s="26"/>
      <c r="S419" s="28">
        <f>IF(P419&lt;&gt;0,O419/P419,"")</f>
      </c>
      <c r="T419" s="29"/>
      <c r="U419" s="29"/>
      <c r="V419" s="29"/>
      <c r="W419" s="29"/>
      <c r="X419" s="29"/>
      <c r="Y419" s="30"/>
      <c r="Z419" s="31">
        <f>IF(W419&lt;&gt;0,V419/W419,"")</f>
      </c>
      <c r="AA419" s="32">
        <v>4.1</v>
      </c>
      <c r="AB419" s="32">
        <v>1</v>
      </c>
      <c r="AC419" s="32">
        <v>17</v>
      </c>
      <c r="AD419" s="33">
        <v>0</v>
      </c>
      <c r="AE419" s="33"/>
      <c r="AF419" s="33" t="s">
        <v>1195</v>
      </c>
      <c r="AG419" s="28">
        <f>IF(AD419&lt;&gt;0,AC419/AD419,"")</f>
      </c>
      <c r="AH419" s="34"/>
      <c r="AI419" s="34"/>
      <c r="AJ419" s="34"/>
      <c r="AK419" s="34"/>
      <c r="AL419" s="34"/>
      <c r="AM419" s="34"/>
      <c r="AN419" s="35">
        <f>IF(AK419&lt;&gt;0,AJ419/AK419,"")</f>
      </c>
      <c r="AO419" s="36"/>
      <c r="AP419" s="36"/>
      <c r="AQ419" s="36"/>
      <c r="AR419" s="36"/>
      <c r="AS419" s="36"/>
      <c r="AT419" s="36"/>
      <c r="AU419" s="37">
        <f>IF(AR419&lt;&gt;0,AQ419/AR419,"")</f>
      </c>
      <c r="AV419" s="38"/>
      <c r="AW419" s="38"/>
      <c r="AX419" s="39"/>
      <c r="AY419" s="40"/>
      <c r="AZ419" s="40"/>
      <c r="BA419" s="40"/>
      <c r="BB419" s="39">
        <f>IF(AY419&lt;&gt;0,AX419/AY419,"")</f>
      </c>
      <c r="BC419" s="41"/>
      <c r="BD419" s="41"/>
      <c r="BI419" s="41"/>
      <c r="BN419" s="41"/>
      <c r="BO419" s="43"/>
      <c r="BP419" s="43"/>
      <c r="BQ419" s="43"/>
      <c r="BR419" s="44"/>
      <c r="BS419" s="41"/>
      <c r="BT419" s="45"/>
      <c r="BU419" s="45"/>
      <c r="BV419" s="45"/>
      <c r="BW419" s="45"/>
      <c r="BX419" s="41"/>
      <c r="BY419" s="46"/>
      <c r="BZ419" s="46"/>
      <c r="CA419" s="46"/>
      <c r="CB419" s="19"/>
      <c r="CC419" s="41"/>
      <c r="CD419" s="18"/>
      <c r="CE419" s="47"/>
      <c r="CF419" s="41"/>
      <c r="CJ419" s="41"/>
      <c r="CK419" s="41"/>
      <c r="CL419" s="41"/>
      <c r="CQ419" s="41"/>
      <c r="CV419" s="41"/>
      <c r="CW419" s="43"/>
      <c r="CX419" s="43"/>
      <c r="CY419" s="43"/>
      <c r="CZ419" s="44"/>
      <c r="DA419" s="41"/>
      <c r="DB419" s="45"/>
      <c r="DC419" s="45"/>
      <c r="DD419" s="45"/>
      <c r="DE419" s="45"/>
      <c r="DF419" s="41"/>
      <c r="DG419" s="46"/>
      <c r="DH419" s="46"/>
      <c r="DI419" s="46"/>
      <c r="DJ419" s="19"/>
      <c r="DK419" s="41"/>
      <c r="DL419" s="18"/>
      <c r="DM419" s="47"/>
      <c r="DN419" s="41"/>
      <c r="DR419" s="41"/>
      <c r="DS419" s="41"/>
      <c r="DT419" s="41"/>
      <c r="DY419" s="41"/>
      <c r="ED419" s="41"/>
      <c r="EE419" s="43"/>
      <c r="EF419" s="43"/>
      <c r="EG419" s="43"/>
      <c r="EH419" s="44"/>
      <c r="EI419" s="41"/>
      <c r="EJ419" s="45"/>
      <c r="EK419" s="45"/>
      <c r="EL419" s="45"/>
      <c r="EM419" s="45"/>
      <c r="EN419" s="41"/>
      <c r="EO419" s="46"/>
      <c r="EP419" s="46"/>
      <c r="EQ419" s="46"/>
      <c r="ER419" s="19"/>
      <c r="ES419" s="41"/>
      <c r="ET419" s="18"/>
      <c r="EU419" s="47"/>
      <c r="EV419" s="41"/>
      <c r="EZ419" s="41"/>
      <c r="FA419" s="41"/>
      <c r="FB419" s="41"/>
      <c r="FG419" s="41"/>
      <c r="FL419" s="41"/>
      <c r="FM419" s="43"/>
      <c r="FN419" s="43"/>
      <c r="FO419" s="43"/>
      <c r="FP419" s="44"/>
      <c r="FQ419" s="41"/>
      <c r="FR419" s="45"/>
      <c r="FS419" s="45"/>
      <c r="FT419" s="45"/>
      <c r="FU419" s="45"/>
      <c r="FV419" s="41"/>
      <c r="FW419" s="46"/>
      <c r="FX419" s="46"/>
      <c r="FY419" s="46"/>
      <c r="FZ419" s="19"/>
      <c r="GA419" s="41"/>
      <c r="GB419" s="18"/>
      <c r="GC419" s="47"/>
      <c r="GD419" s="41"/>
      <c r="GH419" s="41"/>
      <c r="GI419" s="41"/>
      <c r="GJ419" s="41"/>
      <c r="GO419" s="41"/>
      <c r="GT419" s="41"/>
      <c r="GU419" s="43"/>
      <c r="GV419" s="43"/>
      <c r="GW419" s="43"/>
      <c r="GX419" s="44"/>
      <c r="GY419" s="41"/>
      <c r="GZ419" s="45"/>
      <c r="HA419" s="45"/>
      <c r="HB419" s="45"/>
      <c r="HC419" s="45"/>
      <c r="HD419" s="41"/>
      <c r="HE419" s="46"/>
      <c r="HF419" s="46"/>
      <c r="HG419" s="46"/>
      <c r="HH419" s="19"/>
      <c r="HI419" s="41"/>
      <c r="HJ419" s="18"/>
      <c r="HK419" s="47"/>
      <c r="HL419" s="41"/>
      <c r="HP419" s="41"/>
      <c r="HQ419" s="41"/>
      <c r="HR419" s="41"/>
      <c r="HW419" s="41"/>
      <c r="IB419" s="41"/>
      <c r="IC419" s="43"/>
      <c r="ID419" s="43"/>
      <c r="IE419" s="43"/>
      <c r="IF419" s="44"/>
      <c r="IG419" s="41"/>
      <c r="IH419" s="45"/>
      <c r="II419" s="45"/>
      <c r="IJ419" s="45"/>
      <c r="IK419" s="45"/>
      <c r="IL419" s="41"/>
      <c r="IM419" s="46"/>
      <c r="IN419" s="46"/>
      <c r="IO419" s="46"/>
      <c r="IP419" s="19"/>
      <c r="IQ419" s="41"/>
      <c r="IR419" s="18"/>
      <c r="IS419" s="47"/>
      <c r="IT419" s="41"/>
    </row>
    <row r="420" spans="1:254" s="42" customFormat="1" ht="12.75">
      <c r="A420" s="20" t="s">
        <v>1196</v>
      </c>
      <c r="B420" s="20"/>
      <c r="C420" s="21"/>
      <c r="D420" s="22">
        <f>IF(MOD(SUM($M420+$T420+$AA420+$AH420+$AO420+$AV420),1)&gt;=0.6,INT(SUM($M420+$T420+$AA420+$AH420+$AO420+$AV420))+1+MOD(SUM($M420+$T420+$AA420+$AH420+$AO420+$AV420),1)-0.6,SUM($M420+$T420+$AA420+$AH420+$AO420+$AV420))</f>
        <v>54</v>
      </c>
      <c r="E420" s="23">
        <f>$N420+$U420+$AB420+$AI420+$AP420+$AW420</f>
        <v>8</v>
      </c>
      <c r="F420" s="24">
        <f>$O420+$V420+$AC420+$AJ420+$AQ420+$AX420</f>
        <v>159</v>
      </c>
      <c r="G420" s="23">
        <f>$P420+$W420+$AD420+$AK420+$AR420+$AY420</f>
        <v>11</v>
      </c>
      <c r="H420" s="23">
        <f>$Q420+X420+AE420+AL420+AS420+AZ420</f>
        <v>0</v>
      </c>
      <c r="I420" s="25" t="s">
        <v>1197</v>
      </c>
      <c r="J420" s="22">
        <f>IF(G420&lt;&gt;0,F420/G420,"")</f>
        <v>14.454545454545455</v>
      </c>
      <c r="K420" s="22">
        <f>IF(D420&lt;&gt;0,F420/D420,"")</f>
        <v>2.9444444444444446</v>
      </c>
      <c r="L420" s="22">
        <f>IF(G420&lt;&gt;0,(INT(D420)*6+(10*(D420-INT(D420))))/G420,"")</f>
        <v>29.454545454545453</v>
      </c>
      <c r="M420" s="26"/>
      <c r="N420" s="26"/>
      <c r="O420" s="26"/>
      <c r="P420" s="26"/>
      <c r="Q420" s="26"/>
      <c r="R420" s="26"/>
      <c r="S420" s="28">
        <f>IF(P420&lt;&gt;0,O420/P420,"")</f>
      </c>
      <c r="T420" s="29"/>
      <c r="U420" s="29"/>
      <c r="V420" s="29"/>
      <c r="W420" s="29"/>
      <c r="X420" s="29"/>
      <c r="Y420" s="30"/>
      <c r="Z420" s="31">
        <f>IF(W420&lt;&gt;0,V420/W420,"")</f>
      </c>
      <c r="AA420" s="32">
        <v>11</v>
      </c>
      <c r="AB420" s="32">
        <v>0</v>
      </c>
      <c r="AC420" s="32">
        <v>27</v>
      </c>
      <c r="AD420" s="33">
        <v>3</v>
      </c>
      <c r="AE420" s="33"/>
      <c r="AF420" s="33" t="s">
        <v>1198</v>
      </c>
      <c r="AG420" s="28">
        <f>IF(AD420&lt;&gt;0,AC420/AD420,"")</f>
        <v>9</v>
      </c>
      <c r="AH420" s="34">
        <v>43</v>
      </c>
      <c r="AI420" s="34">
        <v>8</v>
      </c>
      <c r="AJ420" s="34">
        <v>132</v>
      </c>
      <c r="AK420" s="34">
        <v>8</v>
      </c>
      <c r="AL420" s="34"/>
      <c r="AM420" s="34" t="s">
        <v>1197</v>
      </c>
      <c r="AN420" s="35">
        <f>IF(AK420&lt;&gt;0,AJ420/AK420,"")</f>
        <v>16.5</v>
      </c>
      <c r="AO420" s="36"/>
      <c r="AP420" s="36"/>
      <c r="AQ420" s="36"/>
      <c r="AR420" s="36"/>
      <c r="AS420" s="36"/>
      <c r="AT420" s="36"/>
      <c r="AU420" s="37">
        <f>IF(AR420&lt;&gt;0,AQ420/AR420,"")</f>
      </c>
      <c r="AV420" s="38"/>
      <c r="AW420" s="38"/>
      <c r="AX420" s="39"/>
      <c r="AY420" s="40"/>
      <c r="AZ420" s="40"/>
      <c r="BA420" s="40"/>
      <c r="BB420" s="39">
        <f>IF(AY420&lt;&gt;0,AX420/AY420,"")</f>
      </c>
      <c r="BC420" s="41"/>
      <c r="BD420" s="41"/>
      <c r="BI420" s="41"/>
      <c r="BN420" s="41"/>
      <c r="BO420" s="43"/>
      <c r="BP420" s="43"/>
      <c r="BQ420" s="43"/>
      <c r="BR420" s="44"/>
      <c r="BS420" s="41"/>
      <c r="BT420" s="45"/>
      <c r="BU420" s="45"/>
      <c r="BV420" s="45"/>
      <c r="BW420" s="45"/>
      <c r="BX420" s="41"/>
      <c r="BY420" s="46"/>
      <c r="BZ420" s="46"/>
      <c r="CA420" s="46"/>
      <c r="CB420" s="19"/>
      <c r="CC420" s="41"/>
      <c r="CD420" s="18"/>
      <c r="CE420" s="47"/>
      <c r="CF420" s="41"/>
      <c r="CJ420" s="41"/>
      <c r="CK420" s="41"/>
      <c r="CL420" s="41"/>
      <c r="CQ420" s="41"/>
      <c r="CV420" s="41"/>
      <c r="CW420" s="43"/>
      <c r="CX420" s="43"/>
      <c r="CY420" s="43"/>
      <c r="CZ420" s="44"/>
      <c r="DA420" s="41"/>
      <c r="DB420" s="45"/>
      <c r="DC420" s="45"/>
      <c r="DD420" s="45"/>
      <c r="DE420" s="45"/>
      <c r="DF420" s="41"/>
      <c r="DG420" s="46"/>
      <c r="DH420" s="46"/>
      <c r="DI420" s="46"/>
      <c r="DJ420" s="19"/>
      <c r="DK420" s="41"/>
      <c r="DL420" s="18"/>
      <c r="DM420" s="47"/>
      <c r="DN420" s="41"/>
      <c r="DR420" s="41"/>
      <c r="DS420" s="41"/>
      <c r="DT420" s="41"/>
      <c r="DY420" s="41"/>
      <c r="ED420" s="41"/>
      <c r="EE420" s="43"/>
      <c r="EF420" s="43"/>
      <c r="EG420" s="43"/>
      <c r="EH420" s="44"/>
      <c r="EI420" s="41"/>
      <c r="EJ420" s="45"/>
      <c r="EK420" s="45"/>
      <c r="EL420" s="45"/>
      <c r="EM420" s="45"/>
      <c r="EN420" s="41"/>
      <c r="EO420" s="46"/>
      <c r="EP420" s="46"/>
      <c r="EQ420" s="46"/>
      <c r="ER420" s="19"/>
      <c r="ES420" s="41"/>
      <c r="ET420" s="18"/>
      <c r="EU420" s="47"/>
      <c r="EV420" s="41"/>
      <c r="EZ420" s="41"/>
      <c r="FA420" s="41"/>
      <c r="FB420" s="41"/>
      <c r="FG420" s="41"/>
      <c r="FL420" s="41"/>
      <c r="FM420" s="43"/>
      <c r="FN420" s="43"/>
      <c r="FO420" s="43"/>
      <c r="FP420" s="44"/>
      <c r="FQ420" s="41"/>
      <c r="FR420" s="45"/>
      <c r="FS420" s="45"/>
      <c r="FT420" s="45"/>
      <c r="FU420" s="45"/>
      <c r="FV420" s="41"/>
      <c r="FW420" s="46"/>
      <c r="FX420" s="46"/>
      <c r="FY420" s="46"/>
      <c r="FZ420" s="19"/>
      <c r="GA420" s="41"/>
      <c r="GB420" s="18"/>
      <c r="GC420" s="47"/>
      <c r="GD420" s="41"/>
      <c r="GH420" s="41"/>
      <c r="GI420" s="41"/>
      <c r="GJ420" s="41"/>
      <c r="GO420" s="41"/>
      <c r="GT420" s="41"/>
      <c r="GU420" s="43"/>
      <c r="GV420" s="43"/>
      <c r="GW420" s="43"/>
      <c r="GX420" s="44"/>
      <c r="GY420" s="41"/>
      <c r="GZ420" s="45"/>
      <c r="HA420" s="45"/>
      <c r="HB420" s="45"/>
      <c r="HC420" s="45"/>
      <c r="HD420" s="41"/>
      <c r="HE420" s="46"/>
      <c r="HF420" s="46"/>
      <c r="HG420" s="46"/>
      <c r="HH420" s="19"/>
      <c r="HI420" s="41"/>
      <c r="HJ420" s="18"/>
      <c r="HK420" s="47"/>
      <c r="HL420" s="41"/>
      <c r="HP420" s="41"/>
      <c r="HQ420" s="41"/>
      <c r="HR420" s="41"/>
      <c r="HW420" s="41"/>
      <c r="IB420" s="41"/>
      <c r="IC420" s="43"/>
      <c r="ID420" s="43"/>
      <c r="IE420" s="43"/>
      <c r="IF420" s="44"/>
      <c r="IG420" s="41"/>
      <c r="IH420" s="45"/>
      <c r="II420" s="45"/>
      <c r="IJ420" s="45"/>
      <c r="IK420" s="45"/>
      <c r="IL420" s="41"/>
      <c r="IM420" s="46"/>
      <c r="IN420" s="46"/>
      <c r="IO420" s="46"/>
      <c r="IP420" s="19"/>
      <c r="IQ420" s="41"/>
      <c r="IR420" s="18"/>
      <c r="IS420" s="47"/>
      <c r="IT420" s="41"/>
    </row>
    <row r="421" spans="1:254" s="42" customFormat="1" ht="12.75">
      <c r="A421" s="20" t="s">
        <v>1199</v>
      </c>
      <c r="B421" s="20"/>
      <c r="C421" s="21"/>
      <c r="D421" s="22">
        <f>IF(MOD(SUM($M421+$T421+$AA421+$AH421+$AO421+$AV421),1)&gt;=0.6,INT(SUM($M421+$T421+$AA421+$AH421+$AO421+$AV421))+1+MOD(SUM($M421+$T421+$AA421+$AH421+$AO421+$AV421),1)-0.6,SUM($M421+$T421+$AA421+$AH421+$AO421+$AV421))</f>
        <v>0.1</v>
      </c>
      <c r="E421" s="23">
        <f>$N421+$U421+$AB421+$AI421+$AP421+$AW421</f>
        <v>0</v>
      </c>
      <c r="F421" s="24">
        <f>$O421+$V421+$AC421+$AJ421+$AQ421+$AX421</f>
        <v>6</v>
      </c>
      <c r="G421" s="23">
        <f>$P421+$W421+$AD421+$AK421+$AR421+$AY421</f>
        <v>0</v>
      </c>
      <c r="H421" s="23">
        <f>$Q421+X421+AE421+AL421+AS421+AZ421</f>
        <v>0</v>
      </c>
      <c r="I421" s="25" t="s">
        <v>1200</v>
      </c>
      <c r="J421" s="22">
        <f>IF(G421&lt;&gt;0,F421/G421,"")</f>
      </c>
      <c r="K421" s="22">
        <f>IF(D421&lt;&gt;0,F421/D421,"")</f>
        <v>60</v>
      </c>
      <c r="L421" s="22">
        <f>IF(G421&lt;&gt;0,(INT(D421)*6+(10*(D421-INT(D421))))/G421,"")</f>
      </c>
      <c r="M421" s="26"/>
      <c r="N421" s="26"/>
      <c r="O421" s="26"/>
      <c r="P421" s="26"/>
      <c r="Q421" s="26"/>
      <c r="R421" s="26"/>
      <c r="S421" s="28">
        <f>IF(P421&lt;&gt;0,O421/P421,"")</f>
      </c>
      <c r="T421" s="29"/>
      <c r="U421" s="29"/>
      <c r="V421" s="29"/>
      <c r="W421" s="29"/>
      <c r="X421" s="29"/>
      <c r="Y421" s="30"/>
      <c r="Z421" s="31">
        <f>IF(W421&lt;&gt;0,V421/W421,"")</f>
      </c>
      <c r="AA421" s="32"/>
      <c r="AB421" s="32"/>
      <c r="AC421" s="32"/>
      <c r="AD421" s="33"/>
      <c r="AE421" s="33"/>
      <c r="AF421" s="33"/>
      <c r="AG421" s="28">
        <f>IF(AD421&lt;&gt;0,AC421/AD421,"")</f>
      </c>
      <c r="AH421" s="34">
        <v>0.1</v>
      </c>
      <c r="AI421" s="34">
        <v>0</v>
      </c>
      <c r="AJ421" s="34">
        <v>6</v>
      </c>
      <c r="AK421" s="34">
        <v>0</v>
      </c>
      <c r="AL421" s="34"/>
      <c r="AM421" s="34" t="s">
        <v>1200</v>
      </c>
      <c r="AN421" s="35">
        <f>IF(AK421&lt;&gt;0,AJ421/AK421,"")</f>
      </c>
      <c r="AO421" s="36"/>
      <c r="AP421" s="36"/>
      <c r="AQ421" s="36"/>
      <c r="AR421" s="36"/>
      <c r="AS421" s="36"/>
      <c r="AT421" s="36"/>
      <c r="AU421" s="37">
        <f>IF(AR421&lt;&gt;0,AQ421/AR421,"")</f>
      </c>
      <c r="AV421" s="38"/>
      <c r="AW421" s="38"/>
      <c r="AX421" s="39"/>
      <c r="AY421" s="40"/>
      <c r="AZ421" s="40"/>
      <c r="BA421" s="40"/>
      <c r="BB421" s="39">
        <f>IF(AY421&lt;&gt;0,AX421/AY421,"")</f>
      </c>
      <c r="BC421" s="41"/>
      <c r="BD421" s="41"/>
      <c r="BI421" s="41"/>
      <c r="BN421" s="41"/>
      <c r="BO421" s="43"/>
      <c r="BP421" s="43"/>
      <c r="BQ421" s="43"/>
      <c r="BR421" s="44"/>
      <c r="BS421" s="41"/>
      <c r="BT421" s="45"/>
      <c r="BU421" s="45"/>
      <c r="BV421" s="45"/>
      <c r="BW421" s="45"/>
      <c r="BX421" s="41"/>
      <c r="BY421" s="46"/>
      <c r="BZ421" s="46"/>
      <c r="CA421" s="46"/>
      <c r="CB421" s="19"/>
      <c r="CC421" s="41"/>
      <c r="CD421" s="18"/>
      <c r="CE421" s="47"/>
      <c r="CF421" s="41"/>
      <c r="CJ421" s="41"/>
      <c r="CK421" s="41"/>
      <c r="CL421" s="41"/>
      <c r="CQ421" s="41"/>
      <c r="CV421" s="41"/>
      <c r="CW421" s="43"/>
      <c r="CX421" s="43"/>
      <c r="CY421" s="43"/>
      <c r="CZ421" s="44"/>
      <c r="DA421" s="41"/>
      <c r="DB421" s="45"/>
      <c r="DC421" s="45"/>
      <c r="DD421" s="45"/>
      <c r="DE421" s="45"/>
      <c r="DF421" s="41"/>
      <c r="DG421" s="46"/>
      <c r="DH421" s="46"/>
      <c r="DI421" s="46"/>
      <c r="DJ421" s="19"/>
      <c r="DK421" s="41"/>
      <c r="DL421" s="18"/>
      <c r="DM421" s="47"/>
      <c r="DN421" s="41"/>
      <c r="DR421" s="41"/>
      <c r="DS421" s="41"/>
      <c r="DT421" s="41"/>
      <c r="DY421" s="41"/>
      <c r="ED421" s="41"/>
      <c r="EE421" s="43"/>
      <c r="EF421" s="43"/>
      <c r="EG421" s="43"/>
      <c r="EH421" s="44"/>
      <c r="EI421" s="41"/>
      <c r="EJ421" s="45"/>
      <c r="EK421" s="45"/>
      <c r="EL421" s="45"/>
      <c r="EM421" s="45"/>
      <c r="EN421" s="41"/>
      <c r="EO421" s="46"/>
      <c r="EP421" s="46"/>
      <c r="EQ421" s="46"/>
      <c r="ER421" s="19"/>
      <c r="ES421" s="41"/>
      <c r="ET421" s="18"/>
      <c r="EU421" s="47"/>
      <c r="EV421" s="41"/>
      <c r="EZ421" s="41"/>
      <c r="FA421" s="41"/>
      <c r="FB421" s="41"/>
      <c r="FG421" s="41"/>
      <c r="FL421" s="41"/>
      <c r="FM421" s="43"/>
      <c r="FN421" s="43"/>
      <c r="FO421" s="43"/>
      <c r="FP421" s="44"/>
      <c r="FQ421" s="41"/>
      <c r="FR421" s="45"/>
      <c r="FS421" s="45"/>
      <c r="FT421" s="45"/>
      <c r="FU421" s="45"/>
      <c r="FV421" s="41"/>
      <c r="FW421" s="46"/>
      <c r="FX421" s="46"/>
      <c r="FY421" s="46"/>
      <c r="FZ421" s="19"/>
      <c r="GA421" s="41"/>
      <c r="GB421" s="18"/>
      <c r="GC421" s="47"/>
      <c r="GD421" s="41"/>
      <c r="GH421" s="41"/>
      <c r="GI421" s="41"/>
      <c r="GJ421" s="41"/>
      <c r="GO421" s="41"/>
      <c r="GT421" s="41"/>
      <c r="GU421" s="43"/>
      <c r="GV421" s="43"/>
      <c r="GW421" s="43"/>
      <c r="GX421" s="44"/>
      <c r="GY421" s="41"/>
      <c r="GZ421" s="45"/>
      <c r="HA421" s="45"/>
      <c r="HB421" s="45"/>
      <c r="HC421" s="45"/>
      <c r="HD421" s="41"/>
      <c r="HE421" s="46"/>
      <c r="HF421" s="46"/>
      <c r="HG421" s="46"/>
      <c r="HH421" s="19"/>
      <c r="HI421" s="41"/>
      <c r="HJ421" s="18"/>
      <c r="HK421" s="47"/>
      <c r="HL421" s="41"/>
      <c r="HP421" s="41"/>
      <c r="HQ421" s="41"/>
      <c r="HR421" s="41"/>
      <c r="HW421" s="41"/>
      <c r="IB421" s="41"/>
      <c r="IC421" s="43"/>
      <c r="ID421" s="43"/>
      <c r="IE421" s="43"/>
      <c r="IF421" s="44"/>
      <c r="IG421" s="41"/>
      <c r="IH421" s="45"/>
      <c r="II421" s="45"/>
      <c r="IJ421" s="45"/>
      <c r="IK421" s="45"/>
      <c r="IL421" s="41"/>
      <c r="IM421" s="46"/>
      <c r="IN421" s="46"/>
      <c r="IO421" s="46"/>
      <c r="IP421" s="19"/>
      <c r="IQ421" s="41"/>
      <c r="IR421" s="18"/>
      <c r="IS421" s="47"/>
      <c r="IT421" s="41"/>
    </row>
    <row r="422" spans="1:254" s="42" customFormat="1" ht="12.75">
      <c r="A422" s="20" t="s">
        <v>1201</v>
      </c>
      <c r="B422" s="20"/>
      <c r="C422" s="63">
        <v>652</v>
      </c>
      <c r="D422" s="22">
        <f>IF(MOD(SUM($M422+$T422+$AA422+$AH422+$AO422+$AV422),1)&gt;=0.6,INT(SUM($M422+$T422+$AA422+$AH422+$AO422+$AV422))+1+MOD(SUM($M422+$T422+$AA422+$AH422+$AO422+$AV422),1)-0.6,SUM($M422+$T422+$AA422+$AH422+$AO422+$AV422))</f>
        <v>14.5</v>
      </c>
      <c r="E422" s="23">
        <f>$N422+$U422+$AB422+$AI422+$AP422+$AW422</f>
        <v>1</v>
      </c>
      <c r="F422" s="24">
        <f>$O422+$V422+$AC422+$AJ422+$AQ422+$AX422</f>
        <v>74</v>
      </c>
      <c r="G422" s="23">
        <f>$P422+$W422+$AD422+$AK422+$AR422+$AY422</f>
        <v>1</v>
      </c>
      <c r="H422" s="23">
        <f>$Q422+X422+AE422+AL422+AS422+AZ422</f>
        <v>0</v>
      </c>
      <c r="I422" s="25" t="s">
        <v>230</v>
      </c>
      <c r="J422" s="22">
        <f>IF(G422&lt;&gt;0,F422/G422,"")</f>
        <v>74</v>
      </c>
      <c r="K422" s="22">
        <f>IF(D422&lt;&gt;0,F422/D422,"")</f>
        <v>5.103448275862069</v>
      </c>
      <c r="L422" s="22">
        <f>IF(G422&lt;&gt;0,(INT(D422)*6+(10*(D422-INT(D422))))/G422,"")</f>
        <v>89</v>
      </c>
      <c r="M422" s="26"/>
      <c r="N422" s="26"/>
      <c r="O422" s="26"/>
      <c r="P422" s="26"/>
      <c r="Q422" s="26"/>
      <c r="R422" s="26"/>
      <c r="S422" s="28">
        <f>IF(P422&lt;&gt;0,O422/P422,"")</f>
      </c>
      <c r="T422" s="29"/>
      <c r="U422" s="29"/>
      <c r="V422" s="29"/>
      <c r="W422" s="29"/>
      <c r="X422" s="29"/>
      <c r="Y422" s="29"/>
      <c r="Z422" s="31">
        <f>IF(W422&lt;&gt;0,V422/W422,"")</f>
      </c>
      <c r="AA422" s="26"/>
      <c r="AB422" s="26"/>
      <c r="AC422" s="26"/>
      <c r="AD422" s="26"/>
      <c r="AE422" s="26"/>
      <c r="AF422" s="26"/>
      <c r="AG422" s="28">
        <f>IF(AD422&lt;&gt;0,AC422/AD422,"")</f>
      </c>
      <c r="AH422" s="64"/>
      <c r="AI422" s="64"/>
      <c r="AJ422" s="64"/>
      <c r="AK422" s="64"/>
      <c r="AL422" s="64"/>
      <c r="AM422" s="64"/>
      <c r="AN422" s="35">
        <f>IF(AK422&lt;&gt;0,AJ422/AK422,"")</f>
      </c>
      <c r="AO422" s="36">
        <v>6.5</v>
      </c>
      <c r="AP422" s="36">
        <v>1</v>
      </c>
      <c r="AQ422" s="36">
        <v>28</v>
      </c>
      <c r="AR422" s="36">
        <v>1</v>
      </c>
      <c r="AS422" s="36"/>
      <c r="AT422" s="48" t="s">
        <v>230</v>
      </c>
      <c r="AU422" s="37">
        <f>IF(AR422&lt;&gt;0,AQ422/AR422,"")</f>
        <v>28</v>
      </c>
      <c r="AV422" s="38">
        <v>8</v>
      </c>
      <c r="AW422" s="38">
        <v>0</v>
      </c>
      <c r="AX422" s="39">
        <v>46</v>
      </c>
      <c r="AY422" s="40">
        <v>0</v>
      </c>
      <c r="AZ422" s="40"/>
      <c r="BA422" s="40" t="s">
        <v>1202</v>
      </c>
      <c r="BB422" s="39">
        <f>IF(AY422&lt;&gt;0,AX422/AY422,"")</f>
      </c>
      <c r="BC422" s="41"/>
      <c r="BD422" s="41"/>
      <c r="BI422" s="41"/>
      <c r="BN422" s="41"/>
      <c r="BO422" s="43"/>
      <c r="BP422" s="43"/>
      <c r="BQ422" s="43"/>
      <c r="BR422" s="44"/>
      <c r="BS422" s="41"/>
      <c r="BT422" s="45"/>
      <c r="BU422" s="45"/>
      <c r="BV422" s="45"/>
      <c r="BW422" s="45"/>
      <c r="BX422" s="41"/>
      <c r="BY422" s="46"/>
      <c r="BZ422" s="46"/>
      <c r="CA422" s="46"/>
      <c r="CB422" s="19"/>
      <c r="CC422" s="41"/>
      <c r="CD422" s="18"/>
      <c r="CE422" s="47"/>
      <c r="CF422" s="41"/>
      <c r="CJ422" s="41"/>
      <c r="CK422" s="41"/>
      <c r="CL422" s="41"/>
      <c r="CQ422" s="41"/>
      <c r="CV422" s="41"/>
      <c r="CW422" s="43"/>
      <c r="CX422" s="43"/>
      <c r="CY422" s="43"/>
      <c r="CZ422" s="44"/>
      <c r="DA422" s="41"/>
      <c r="DB422" s="45"/>
      <c r="DC422" s="45"/>
      <c r="DD422" s="45"/>
      <c r="DE422" s="45"/>
      <c r="DF422" s="41"/>
      <c r="DG422" s="46"/>
      <c r="DH422" s="46"/>
      <c r="DI422" s="46"/>
      <c r="DJ422" s="19"/>
      <c r="DK422" s="41"/>
      <c r="DL422" s="18"/>
      <c r="DM422" s="47"/>
      <c r="DN422" s="41"/>
      <c r="DR422" s="41"/>
      <c r="DS422" s="41"/>
      <c r="DT422" s="41"/>
      <c r="DY422" s="41"/>
      <c r="ED422" s="41"/>
      <c r="EE422" s="43"/>
      <c r="EF422" s="43"/>
      <c r="EG422" s="43"/>
      <c r="EH422" s="44"/>
      <c r="EI422" s="41"/>
      <c r="EJ422" s="45"/>
      <c r="EK422" s="45"/>
      <c r="EL422" s="45"/>
      <c r="EM422" s="45"/>
      <c r="EN422" s="41"/>
      <c r="EO422" s="46"/>
      <c r="EP422" s="46"/>
      <c r="EQ422" s="46"/>
      <c r="ER422" s="19"/>
      <c r="ES422" s="41"/>
      <c r="ET422" s="18"/>
      <c r="EU422" s="47"/>
      <c r="EV422" s="41"/>
      <c r="EZ422" s="41"/>
      <c r="FA422" s="41"/>
      <c r="FB422" s="41"/>
      <c r="FG422" s="41"/>
      <c r="FL422" s="41"/>
      <c r="FM422" s="43"/>
      <c r="FN422" s="43"/>
      <c r="FO422" s="43"/>
      <c r="FP422" s="44"/>
      <c r="FQ422" s="41"/>
      <c r="FR422" s="45"/>
      <c r="FS422" s="45"/>
      <c r="FT422" s="45"/>
      <c r="FU422" s="45"/>
      <c r="FV422" s="41"/>
      <c r="FW422" s="46"/>
      <c r="FX422" s="46"/>
      <c r="FY422" s="46"/>
      <c r="FZ422" s="19"/>
      <c r="GA422" s="41"/>
      <c r="GB422" s="18"/>
      <c r="GC422" s="47"/>
      <c r="GD422" s="41"/>
      <c r="GH422" s="41"/>
      <c r="GI422" s="41"/>
      <c r="GJ422" s="41"/>
      <c r="GO422" s="41"/>
      <c r="GT422" s="41"/>
      <c r="GU422" s="43"/>
      <c r="GV422" s="43"/>
      <c r="GW422" s="43"/>
      <c r="GX422" s="44"/>
      <c r="GY422" s="41"/>
      <c r="GZ422" s="45"/>
      <c r="HA422" s="45"/>
      <c r="HB422" s="45"/>
      <c r="HC422" s="45"/>
      <c r="HD422" s="41"/>
      <c r="HE422" s="46"/>
      <c r="HF422" s="46"/>
      <c r="HG422" s="46"/>
      <c r="HH422" s="19"/>
      <c r="HI422" s="41"/>
      <c r="HJ422" s="18"/>
      <c r="HK422" s="47"/>
      <c r="HL422" s="41"/>
      <c r="HP422" s="41"/>
      <c r="HQ422" s="41"/>
      <c r="HR422" s="41"/>
      <c r="HW422" s="41"/>
      <c r="IB422" s="41"/>
      <c r="IC422" s="43"/>
      <c r="ID422" s="43"/>
      <c r="IE422" s="43"/>
      <c r="IF422" s="44"/>
      <c r="IG422" s="41"/>
      <c r="IH422" s="45"/>
      <c r="II422" s="45"/>
      <c r="IJ422" s="45"/>
      <c r="IK422" s="45"/>
      <c r="IL422" s="41"/>
      <c r="IM422" s="46"/>
      <c r="IN422" s="46"/>
      <c r="IO422" s="46"/>
      <c r="IP422" s="19"/>
      <c r="IQ422" s="41"/>
      <c r="IR422" s="18"/>
      <c r="IS422" s="47"/>
      <c r="IT422" s="41"/>
    </row>
    <row r="423" spans="1:256" s="8" customFormat="1" ht="12.75">
      <c r="A423" s="20" t="s">
        <v>1203</v>
      </c>
      <c r="B423" s="20"/>
      <c r="C423" s="21"/>
      <c r="D423" s="22">
        <f>IF(MOD(SUM($M423+$T423+$AA423+$AH423+$AO423+$AV423),1)&gt;=0.6,INT(SUM($M423+$T423+$AA423+$AH423+$AO423+$AV423))+1+MOD(SUM($M423+$T423+$AA423+$AH423+$AO423+$AV423),1)-0.6,SUM($M423+$T423+$AA423+$AH423+$AO423+$AV423))</f>
        <v>1.5</v>
      </c>
      <c r="E423" s="23">
        <f>$N423+$U423+$AB423+$AI423+$AP423+$AW423</f>
        <v>0</v>
      </c>
      <c r="F423" s="24">
        <f>$O423+$V423+$AC423+$AJ423+$AQ423+$AX423</f>
        <v>14</v>
      </c>
      <c r="G423" s="23">
        <f>$P423+$W423+$AD423+$AK423+$AR423+$AY423</f>
        <v>0</v>
      </c>
      <c r="H423" s="23">
        <f>$Q423+X423+AE423+AL423+AS423+AZ423</f>
        <v>0</v>
      </c>
      <c r="I423" s="25" t="s">
        <v>1204</v>
      </c>
      <c r="J423" s="22">
        <f>IF(G423&lt;&gt;0,F423/G423,"")</f>
      </c>
      <c r="K423" s="22">
        <f>IF(D423&lt;&gt;0,F423/D423,"")</f>
        <v>9.333333333333334</v>
      </c>
      <c r="L423" s="22">
        <f>IF(G423&lt;&gt;0,(INT(D423)*6+(10*(D423-INT(D423))))/G423,"")</f>
      </c>
      <c r="M423" s="26"/>
      <c r="N423" s="26"/>
      <c r="O423" s="26"/>
      <c r="P423" s="26"/>
      <c r="Q423" s="26"/>
      <c r="R423" s="26"/>
      <c r="S423" s="28">
        <f>IF(P423&lt;&gt;0,O423/P423,"")</f>
      </c>
      <c r="T423" s="29"/>
      <c r="U423" s="29"/>
      <c r="V423" s="29"/>
      <c r="W423" s="29"/>
      <c r="X423" s="29"/>
      <c r="Y423" s="30"/>
      <c r="Z423" s="31">
        <f>IF(W423&lt;&gt;0,V423/W423,"")</f>
      </c>
      <c r="AA423" s="32"/>
      <c r="AB423" s="32"/>
      <c r="AC423" s="32"/>
      <c r="AD423" s="33"/>
      <c r="AE423" s="33"/>
      <c r="AF423" s="33"/>
      <c r="AG423" s="28">
        <f>IF(AD423&lt;&gt;0,AC423/AD423,"")</f>
      </c>
      <c r="AH423" s="34">
        <v>1.5</v>
      </c>
      <c r="AI423" s="34">
        <v>0</v>
      </c>
      <c r="AJ423" s="34">
        <v>14</v>
      </c>
      <c r="AK423" s="34">
        <v>0</v>
      </c>
      <c r="AL423" s="34"/>
      <c r="AM423" s="34" t="s">
        <v>1204</v>
      </c>
      <c r="AN423" s="35">
        <f>IF(AK423&lt;&gt;0,AJ423/AK423,"")</f>
      </c>
      <c r="AO423" s="36"/>
      <c r="AP423" s="36"/>
      <c r="AQ423" s="36"/>
      <c r="AR423" s="36"/>
      <c r="AS423" s="36"/>
      <c r="AT423" s="36"/>
      <c r="AU423" s="37">
        <f>IF(AR423&lt;&gt;0,AQ423/AR423,"")</f>
      </c>
      <c r="AV423" s="38"/>
      <c r="AW423" s="38"/>
      <c r="AX423" s="39"/>
      <c r="AY423" s="40"/>
      <c r="AZ423" s="40"/>
      <c r="BA423" s="40"/>
      <c r="BB423" s="39">
        <f>IF(AY423&lt;&gt;0,AX423/AY423,"")</f>
      </c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</row>
    <row r="424" spans="1:256" s="8" customFormat="1" ht="12.75">
      <c r="A424" s="20" t="s">
        <v>1205</v>
      </c>
      <c r="B424" s="20">
        <v>1982</v>
      </c>
      <c r="C424" s="21">
        <v>62</v>
      </c>
      <c r="D424" s="22">
        <f>IF(MOD(SUM($M424+$T424+$AA424+$AH424+$AO424+$AV424),1)&gt;=0.6,INT(SUM($M424+$T424+$AA424+$AH424+$AO424+$AV424))+1+MOD(SUM($M424+$T424+$AA424+$AH424+$AO424+$AV424),1)-0.6,SUM($M424+$T424+$AA424+$AH424+$AO424+$AV424))</f>
        <v>17.2</v>
      </c>
      <c r="E424" s="23">
        <f>$N424+$U424+$AB424+$AI424+$AP424+$AW424</f>
        <v>3</v>
      </c>
      <c r="F424" s="24">
        <f>$O424+$V424+$AC424+$AJ424+$AQ424+$AX424</f>
        <v>50</v>
      </c>
      <c r="G424" s="23">
        <f>$P424+$W424+$AD424+$AK424+$AR424+$AY424</f>
        <v>2</v>
      </c>
      <c r="H424" s="23">
        <f>$Q424+X424+AE424+AL424+AS424+AZ424</f>
        <v>0</v>
      </c>
      <c r="I424" s="23"/>
      <c r="J424" s="22">
        <f>IF(G424&lt;&gt;0,F424/G424,"")</f>
        <v>25</v>
      </c>
      <c r="K424" s="22">
        <f>IF(D424&lt;&gt;0,F424/D424,"")</f>
        <v>2.906976744186047</v>
      </c>
      <c r="L424" s="22">
        <f>IF(G424&lt;&gt;0,(INT(D424)*6+(10*(D424-INT(D424))))/G424,"")</f>
        <v>52</v>
      </c>
      <c r="M424" s="26"/>
      <c r="N424" s="26"/>
      <c r="O424" s="26"/>
      <c r="P424" s="26"/>
      <c r="Q424" s="26"/>
      <c r="R424" s="26"/>
      <c r="S424" s="28">
        <f>IF(P424&lt;&gt;0,O424/P424,"")</f>
      </c>
      <c r="T424" s="29">
        <v>17.2</v>
      </c>
      <c r="U424" s="29">
        <v>3</v>
      </c>
      <c r="V424" s="29">
        <v>50</v>
      </c>
      <c r="W424" s="29">
        <v>2</v>
      </c>
      <c r="X424" s="29"/>
      <c r="Y424" s="30"/>
      <c r="Z424" s="31">
        <f>IF(W424&lt;&gt;0,V424/W424,"")</f>
        <v>25</v>
      </c>
      <c r="AA424" s="32"/>
      <c r="AB424" s="32"/>
      <c r="AC424" s="32"/>
      <c r="AD424" s="33"/>
      <c r="AE424" s="33"/>
      <c r="AF424" s="33"/>
      <c r="AG424" s="28">
        <f>IF(AD424&lt;&gt;0,AC424/AD424,"")</f>
      </c>
      <c r="AH424" s="34"/>
      <c r="AI424" s="34"/>
      <c r="AJ424" s="34"/>
      <c r="AK424" s="34"/>
      <c r="AL424" s="34"/>
      <c r="AM424" s="34"/>
      <c r="AN424" s="35">
        <f>IF(AK424&lt;&gt;0,AJ424/AK424,"")</f>
      </c>
      <c r="AO424" s="36"/>
      <c r="AP424" s="36"/>
      <c r="AQ424" s="36"/>
      <c r="AR424" s="36"/>
      <c r="AS424" s="36"/>
      <c r="AT424" s="36"/>
      <c r="AU424" s="37">
        <f>IF(AR424&lt;&gt;0,AQ424/AR424,"")</f>
      </c>
      <c r="AV424" s="38"/>
      <c r="AW424" s="38"/>
      <c r="AX424" s="39"/>
      <c r="AY424" s="40"/>
      <c r="AZ424" s="40"/>
      <c r="BA424" s="40"/>
      <c r="BB424" s="39">
        <f>IF(AY424&lt;&gt;0,AX424/AY424,"")</f>
      </c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</row>
    <row r="425" spans="1:256" s="8" customFormat="1" ht="12.75">
      <c r="A425" s="20" t="s">
        <v>1206</v>
      </c>
      <c r="B425" s="20"/>
      <c r="C425" s="21"/>
      <c r="D425" s="22">
        <f>IF(MOD(SUM($M425+$T425+$AA425+$AH425+$AO425+$AV425),1)&gt;=0.6,INT(SUM($M425+$T425+$AA425+$AH425+$AO425+$AV425))+1+MOD(SUM($M425+$T425+$AA425+$AH425+$AO425+$AV425),1)-0.6,SUM($M425+$T425+$AA425+$AH425+$AO425+$AV425))</f>
        <v>281</v>
      </c>
      <c r="E425" s="23">
        <f>$N425+$U425+$AB425+$AI425+$AP425+$AW425</f>
        <v>34</v>
      </c>
      <c r="F425" s="24">
        <f>$O425+$V425+$AC425+$AJ425+$AQ425+$AX425</f>
        <v>918</v>
      </c>
      <c r="G425" s="23">
        <f>$P425+$W425+$AD425+$AK425+$AR425+$AY425</f>
        <v>51</v>
      </c>
      <c r="H425" s="23">
        <f>$Q425+X425+AE425+AL425+AS425+AZ425</f>
        <v>3</v>
      </c>
      <c r="I425" s="25" t="s">
        <v>1207</v>
      </c>
      <c r="J425" s="22">
        <f>IF(G425&lt;&gt;0,F425/G425,"")</f>
        <v>18</v>
      </c>
      <c r="K425" s="22">
        <f>IF(D425&lt;&gt;0,F425/D425,"")</f>
        <v>3.2669039145907472</v>
      </c>
      <c r="L425" s="22">
        <f>IF(G425&lt;&gt;0,(INT(D425)*6+(10*(D425-INT(D425))))/G425,"")</f>
        <v>33.05882352941177</v>
      </c>
      <c r="M425" s="26"/>
      <c r="N425" s="26"/>
      <c r="O425" s="26"/>
      <c r="P425" s="26"/>
      <c r="Q425" s="26"/>
      <c r="R425" s="26"/>
      <c r="S425" s="28">
        <f>IF(P425&lt;&gt;0,O425/P425,"")</f>
      </c>
      <c r="T425" s="29">
        <v>56.5</v>
      </c>
      <c r="U425" s="29">
        <v>4</v>
      </c>
      <c r="V425" s="29">
        <v>248</v>
      </c>
      <c r="W425" s="29">
        <v>17</v>
      </c>
      <c r="X425" s="29">
        <v>1</v>
      </c>
      <c r="Y425" s="30" t="s">
        <v>1208</v>
      </c>
      <c r="Z425" s="31">
        <f>IF(W425&lt;&gt;0,V425/W425,"")</f>
        <v>14.588235294117647</v>
      </c>
      <c r="AA425" s="32">
        <v>72.2</v>
      </c>
      <c r="AB425" s="32">
        <v>10</v>
      </c>
      <c r="AC425" s="32">
        <v>182</v>
      </c>
      <c r="AD425" s="33">
        <v>12</v>
      </c>
      <c r="AE425" s="33"/>
      <c r="AF425" s="33" t="s">
        <v>1209</v>
      </c>
      <c r="AG425" s="28">
        <f>IF(AD425&lt;&gt;0,AC425/AD425,"")</f>
        <v>15.166666666666666</v>
      </c>
      <c r="AH425" s="34">
        <v>152.3</v>
      </c>
      <c r="AI425" s="34">
        <v>20</v>
      </c>
      <c r="AJ425" s="34">
        <v>488</v>
      </c>
      <c r="AK425" s="34">
        <v>22</v>
      </c>
      <c r="AL425" s="34">
        <v>2</v>
      </c>
      <c r="AM425" s="34" t="s">
        <v>1207</v>
      </c>
      <c r="AN425" s="35">
        <f>IF(AK425&lt;&gt;0,AJ425/AK425,"")</f>
        <v>22.181818181818183</v>
      </c>
      <c r="AO425" s="36"/>
      <c r="AP425" s="36"/>
      <c r="AQ425" s="36"/>
      <c r="AR425" s="36"/>
      <c r="AS425" s="36"/>
      <c r="AT425" s="36"/>
      <c r="AU425" s="37">
        <f>IF(AR425&lt;&gt;0,AQ425/AR425,"")</f>
      </c>
      <c r="AV425" s="38"/>
      <c r="AW425" s="38"/>
      <c r="AX425" s="39"/>
      <c r="AY425" s="40"/>
      <c r="AZ425" s="40"/>
      <c r="BA425" s="40"/>
      <c r="BB425" s="39">
        <f>IF(AY425&lt;&gt;0,AX425/AY425,"")</f>
      </c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</row>
    <row r="426" spans="1:256" s="8" customFormat="1" ht="12.75">
      <c r="A426" s="20" t="s">
        <v>1210</v>
      </c>
      <c r="B426" s="20"/>
      <c r="C426" s="21"/>
      <c r="D426" s="22">
        <f>IF(MOD(SUM($M426+$T426+$AA426+$AH426+$AO426+$AV426),1)&gt;=0.6,INT(SUM($M426+$T426+$AA426+$AH426+$AO426+$AV426))+1+MOD(SUM($M426+$T426+$AA426+$AH426+$AO426+$AV426),1)-0.6,SUM($M426+$T426+$AA426+$AH426+$AO426+$AV426))</f>
        <v>14</v>
      </c>
      <c r="E426" s="23">
        <f>$N426+$U426+$AB426+$AI426+$AP426+$AW426</f>
        <v>2</v>
      </c>
      <c r="F426" s="24">
        <f>$O426+$V426+$AC426+$AJ426+$AQ426+$AX426</f>
        <v>41</v>
      </c>
      <c r="G426" s="23">
        <f>$P426+$W426+$AD426+$AK426+$AR426+$AY426</f>
        <v>4</v>
      </c>
      <c r="H426" s="23">
        <f>$Q426+X426+AE426+AL426+AS426+AZ426</f>
        <v>0</v>
      </c>
      <c r="I426" s="23"/>
      <c r="J426" s="22">
        <f>IF(G426&lt;&gt;0,F426/G426,"")</f>
        <v>10.25</v>
      </c>
      <c r="K426" s="22">
        <f>IF(D426&lt;&gt;0,F426/D426,"")</f>
        <v>2.9285714285714284</v>
      </c>
      <c r="L426" s="22">
        <f>IF(G426&lt;&gt;0,(INT(D426)*6+(10*(D426-INT(D426))))/G426,"")</f>
        <v>21</v>
      </c>
      <c r="M426" s="26"/>
      <c r="N426" s="26"/>
      <c r="O426" s="26"/>
      <c r="P426" s="26"/>
      <c r="Q426" s="26"/>
      <c r="R426" s="26"/>
      <c r="S426" s="28">
        <f>IF(P426&lt;&gt;0,O426/P426,"")</f>
      </c>
      <c r="T426" s="29"/>
      <c r="U426" s="29"/>
      <c r="V426" s="29"/>
      <c r="W426" s="29"/>
      <c r="X426" s="29"/>
      <c r="Y426" s="30"/>
      <c r="Z426" s="31">
        <f>IF(W426&lt;&gt;0,V426/W426,"")</f>
      </c>
      <c r="AA426" s="32">
        <v>14</v>
      </c>
      <c r="AB426" s="32">
        <v>2</v>
      </c>
      <c r="AC426" s="32">
        <v>41</v>
      </c>
      <c r="AD426" s="33">
        <v>4</v>
      </c>
      <c r="AE426" s="33"/>
      <c r="AF426" s="33"/>
      <c r="AG426" s="28">
        <f>IF(AD426&lt;&gt;0,AC426/AD426,"")</f>
        <v>10.25</v>
      </c>
      <c r="AH426" s="34"/>
      <c r="AI426" s="34"/>
      <c r="AJ426" s="34"/>
      <c r="AK426" s="34"/>
      <c r="AL426" s="34"/>
      <c r="AM426" s="34"/>
      <c r="AN426" s="35">
        <f>IF(AK426&lt;&gt;0,AJ426/AK426,"")</f>
      </c>
      <c r="AO426" s="36"/>
      <c r="AP426" s="36"/>
      <c r="AQ426" s="36"/>
      <c r="AR426" s="36"/>
      <c r="AS426" s="36"/>
      <c r="AT426" s="36"/>
      <c r="AU426" s="37">
        <f>IF(AR426&lt;&gt;0,AQ426/AR426,"")</f>
      </c>
      <c r="AV426" s="38"/>
      <c r="AW426" s="38"/>
      <c r="AX426" s="39"/>
      <c r="AY426" s="40"/>
      <c r="AZ426" s="40"/>
      <c r="BA426" s="40"/>
      <c r="BB426" s="39">
        <f>IF(AY426&lt;&gt;0,AX426/AY426,"")</f>
      </c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</row>
    <row r="427" spans="1:256" s="8" customFormat="1" ht="12.75">
      <c r="A427" s="20" t="s">
        <v>1211</v>
      </c>
      <c r="B427" s="20"/>
      <c r="C427" s="21"/>
      <c r="D427" s="22">
        <f>IF(MOD(SUM($M427+$T427+$AA427+$AH427+$AO427+$AV427),1)&gt;=0.6,INT(SUM($M427+$T427+$AA427+$AH427+$AO427+$AV427))+1+MOD(SUM($M427+$T427+$AA427+$AH427+$AO427+$AV427),1)-0.6,SUM($M427+$T427+$AA427+$AH427+$AO427+$AV427))</f>
        <v>130.4</v>
      </c>
      <c r="E427" s="23">
        <f>$N427+$U427+$AB427+$AI427+$AP427+$AW427</f>
        <v>11</v>
      </c>
      <c r="F427" s="24">
        <f>$O427+$V427+$AC427+$AJ427+$AQ427+$AX427</f>
        <v>497</v>
      </c>
      <c r="G427" s="23">
        <f>$P427+$W427+$AD427+$AK427+$AR427+$AY427</f>
        <v>42</v>
      </c>
      <c r="H427" s="23">
        <f>$Q427+X427+AE427+AL427+AS427+AZ427</f>
        <v>0</v>
      </c>
      <c r="I427" s="25" t="s">
        <v>1212</v>
      </c>
      <c r="J427" s="22">
        <f>IF(G427&lt;&gt;0,F427/G427,"")</f>
        <v>11.833333333333334</v>
      </c>
      <c r="K427" s="22">
        <f>IF(D427&lt;&gt;0,F427/D427,"")</f>
        <v>3.8113496932515334</v>
      </c>
      <c r="L427" s="22">
        <f>IF(G427&lt;&gt;0,(INT(D427)*6+(10*(D427-INT(D427))))/G427,"")</f>
        <v>18.666666666666668</v>
      </c>
      <c r="M427" s="26"/>
      <c r="N427" s="26"/>
      <c r="O427" s="26"/>
      <c r="P427" s="26"/>
      <c r="Q427" s="26"/>
      <c r="R427" s="26"/>
      <c r="S427" s="28">
        <f>IF(P427&lt;&gt;0,O427/P427,"")</f>
      </c>
      <c r="T427" s="29">
        <v>88.3</v>
      </c>
      <c r="U427" s="29">
        <v>9</v>
      </c>
      <c r="V427" s="29">
        <v>332</v>
      </c>
      <c r="W427" s="29">
        <v>29</v>
      </c>
      <c r="X427" s="29"/>
      <c r="Y427" s="30" t="s">
        <v>1212</v>
      </c>
      <c r="Z427" s="31">
        <f>IF(W427&lt;&gt;0,V427/W427,"")</f>
        <v>11.448275862068966</v>
      </c>
      <c r="AA427" s="32">
        <v>42.1</v>
      </c>
      <c r="AB427" s="32">
        <v>2</v>
      </c>
      <c r="AC427" s="32">
        <v>165</v>
      </c>
      <c r="AD427" s="33">
        <v>13</v>
      </c>
      <c r="AE427" s="33"/>
      <c r="AF427" s="33" t="s">
        <v>31</v>
      </c>
      <c r="AG427" s="28">
        <f>IF(AD427&lt;&gt;0,AC427/AD427,"")</f>
        <v>12.692307692307692</v>
      </c>
      <c r="AH427" s="34"/>
      <c r="AI427" s="34"/>
      <c r="AJ427" s="34"/>
      <c r="AK427" s="34"/>
      <c r="AL427" s="34"/>
      <c r="AM427" s="34"/>
      <c r="AN427" s="35">
        <f>IF(AK427&lt;&gt;0,AJ427/AK427,"")</f>
      </c>
      <c r="AO427" s="36"/>
      <c r="AP427" s="36"/>
      <c r="AQ427" s="36"/>
      <c r="AR427" s="36"/>
      <c r="AS427" s="36"/>
      <c r="AT427" s="36"/>
      <c r="AU427" s="37">
        <f>IF(AR427&lt;&gt;0,AQ427/AR427,"")</f>
      </c>
      <c r="AV427" s="38"/>
      <c r="AW427" s="38"/>
      <c r="AX427" s="39"/>
      <c r="AY427" s="40"/>
      <c r="AZ427" s="40"/>
      <c r="BA427" s="40"/>
      <c r="BB427" s="39">
        <f>IF(AY427&lt;&gt;0,AX427/AY427,"")</f>
      </c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</row>
    <row r="428" spans="1:256" s="8" customFormat="1" ht="12.75">
      <c r="A428" s="20" t="s">
        <v>1213</v>
      </c>
      <c r="B428" s="20"/>
      <c r="C428" s="21"/>
      <c r="D428" s="22">
        <f>IF(MOD(SUM($M428+$T428+$AA428+$AH428+$AO428+$AV428),1)&gt;=0.6,INT(SUM($M428+$T428+$AA428+$AH428+$AO428+$AV428))+1+MOD(SUM($M428+$T428+$AA428+$AH428+$AO428+$AV428),1)-0.6,SUM($M428+$T428+$AA428+$AH428+$AO428+$AV428))</f>
        <v>2</v>
      </c>
      <c r="E428" s="23">
        <f>$N428+$U428+$AB428+$AI428+$AP428+$AW428</f>
        <v>0</v>
      </c>
      <c r="F428" s="24">
        <f>$O428+$V428+$AC428+$AJ428+$AQ428+$AX428</f>
        <v>26</v>
      </c>
      <c r="G428" s="23">
        <f>$P428+$W428+$AD428+$AK428+$AR428+$AY428</f>
        <v>0</v>
      </c>
      <c r="H428" s="23">
        <f>$Q428+X428+AE428+AL428+AS428+AZ428</f>
        <v>0</v>
      </c>
      <c r="I428" s="25" t="s">
        <v>848</v>
      </c>
      <c r="J428" s="22">
        <f>IF(G428&lt;&gt;0,F428/G428,"")</f>
      </c>
      <c r="K428" s="22">
        <f>IF(D428&lt;&gt;0,F428/D428,"")</f>
        <v>13</v>
      </c>
      <c r="L428" s="22">
        <f>IF(G428&lt;&gt;0,(INT(D428)*6+(10*(D428-INT(D428))))/G428,"")</f>
      </c>
      <c r="M428" s="26"/>
      <c r="N428" s="26"/>
      <c r="O428" s="26"/>
      <c r="P428" s="26"/>
      <c r="Q428" s="26"/>
      <c r="R428" s="26"/>
      <c r="S428" s="28">
        <f>IF(P428&lt;&gt;0,O428/P428,"")</f>
      </c>
      <c r="T428" s="29"/>
      <c r="U428" s="29"/>
      <c r="V428" s="29"/>
      <c r="W428" s="29"/>
      <c r="X428" s="29"/>
      <c r="Y428" s="30"/>
      <c r="Z428" s="31">
        <f>IF(W428&lt;&gt;0,V428/W428,"")</f>
      </c>
      <c r="AA428" s="32">
        <v>2</v>
      </c>
      <c r="AB428" s="32">
        <v>0</v>
      </c>
      <c r="AC428" s="32">
        <v>26</v>
      </c>
      <c r="AD428" s="33">
        <v>0</v>
      </c>
      <c r="AE428" s="33"/>
      <c r="AF428" s="33" t="s">
        <v>848</v>
      </c>
      <c r="AG428" s="28">
        <f>IF(AD428&lt;&gt;0,AC428/AD428,"")</f>
      </c>
      <c r="AH428" s="34"/>
      <c r="AI428" s="34"/>
      <c r="AJ428" s="34"/>
      <c r="AK428" s="34"/>
      <c r="AL428" s="34"/>
      <c r="AM428" s="34"/>
      <c r="AN428" s="35">
        <f>IF(AK428&lt;&gt;0,AJ428/AK428,"")</f>
      </c>
      <c r="AO428" s="36"/>
      <c r="AP428" s="36"/>
      <c r="AQ428" s="36"/>
      <c r="AR428" s="36"/>
      <c r="AS428" s="36"/>
      <c r="AT428" s="36"/>
      <c r="AU428" s="37">
        <f>IF(AR428&lt;&gt;0,AQ428/AR428,"")</f>
      </c>
      <c r="AV428" s="38"/>
      <c r="AW428" s="38"/>
      <c r="AX428" s="39"/>
      <c r="AY428" s="40"/>
      <c r="AZ428" s="40"/>
      <c r="BA428" s="40"/>
      <c r="BB428" s="39">
        <f>IF(AY428&lt;&gt;0,AX428/AY428,"")</f>
      </c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</row>
    <row r="429" spans="1:256" s="8" customFormat="1" ht="12.75">
      <c r="A429" s="20" t="s">
        <v>1214</v>
      </c>
      <c r="B429" s="20"/>
      <c r="C429" s="21">
        <v>149</v>
      </c>
      <c r="D429" s="22">
        <f>IF(MOD(SUM($M429+$T429+$AA429+$AH429+$AO429+$AV429),1)&gt;=0.6,INT(SUM($M429+$T429+$AA429+$AH429+$AO429+$AV429))+1+MOD(SUM($M429+$T429+$AA429+$AH429+$AO429+$AV429),1)-0.6,SUM($M429+$T429+$AA429+$AH429+$AO429+$AV429))</f>
        <v>3</v>
      </c>
      <c r="E429" s="23">
        <f>$N429+$U429+$AB429+$AI429+$AP429+$AW429</f>
        <v>0</v>
      </c>
      <c r="F429" s="24">
        <f>$O429+$V429+$AC429+$AJ429+$AQ429+$AX429</f>
        <v>21</v>
      </c>
      <c r="G429" s="23">
        <f>$P429+$W429+$AD429+$AK429+$AR429+$AY429</f>
        <v>0</v>
      </c>
      <c r="H429" s="23">
        <f>$Q429+X429+AE429+AL429+AS429+AZ429</f>
        <v>0</v>
      </c>
      <c r="I429" s="25" t="s">
        <v>1215</v>
      </c>
      <c r="J429" s="22">
        <f>IF(G429&lt;&gt;0,F429/G429,"")</f>
      </c>
      <c r="K429" s="22">
        <f>IF(D429&lt;&gt;0,F429/D429,"")</f>
        <v>7</v>
      </c>
      <c r="L429" s="22">
        <f>IF(G429&lt;&gt;0,(INT(D429)*6+(10*(D429-INT(D429))))/G429,"")</f>
      </c>
      <c r="M429" s="26"/>
      <c r="N429" s="26"/>
      <c r="O429" s="26"/>
      <c r="P429" s="26"/>
      <c r="Q429" s="26"/>
      <c r="R429" s="26"/>
      <c r="S429" s="28">
        <f>IF(P429&lt;&gt;0,O429/P429,"")</f>
      </c>
      <c r="T429" s="29"/>
      <c r="U429" s="29"/>
      <c r="V429" s="29"/>
      <c r="W429" s="29"/>
      <c r="X429" s="29"/>
      <c r="Y429" s="30"/>
      <c r="Z429" s="31">
        <f>IF(W429&lt;&gt;0,V429/W429,"")</f>
      </c>
      <c r="AA429" s="32">
        <v>3</v>
      </c>
      <c r="AB429" s="32">
        <v>0</v>
      </c>
      <c r="AC429" s="32">
        <v>21</v>
      </c>
      <c r="AD429" s="33">
        <v>0</v>
      </c>
      <c r="AE429" s="33"/>
      <c r="AF429" s="33" t="s">
        <v>1215</v>
      </c>
      <c r="AG429" s="28">
        <f>IF(AD429&lt;&gt;0,AC429/AD429,"")</f>
      </c>
      <c r="AH429" s="34"/>
      <c r="AI429" s="34"/>
      <c r="AJ429" s="34"/>
      <c r="AK429" s="34"/>
      <c r="AL429" s="34"/>
      <c r="AM429" s="34"/>
      <c r="AN429" s="35">
        <f>IF(AK429&lt;&gt;0,AJ429/AK429,"")</f>
      </c>
      <c r="AO429" s="36"/>
      <c r="AP429" s="36"/>
      <c r="AQ429" s="36"/>
      <c r="AR429" s="36"/>
      <c r="AS429" s="36"/>
      <c r="AT429" s="36"/>
      <c r="AU429" s="37">
        <f>IF(AR429&lt;&gt;0,AQ429/AR429,"")</f>
      </c>
      <c r="AV429" s="38"/>
      <c r="AW429" s="38"/>
      <c r="AX429" s="39"/>
      <c r="AY429" s="40"/>
      <c r="AZ429" s="40"/>
      <c r="BA429" s="40"/>
      <c r="BB429" s="39">
        <f>IF(AY429&lt;&gt;0,AX429/AY429,"")</f>
      </c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</row>
    <row r="430" spans="1:256" s="8" customFormat="1" ht="12.75">
      <c r="A430" s="20" t="s">
        <v>1216</v>
      </c>
      <c r="B430" s="20"/>
      <c r="C430" s="21"/>
      <c r="D430" s="22">
        <f>IF(MOD(SUM($M430+$T430+$AA430+$AH430+$AO430+$AV430),1)&gt;=0.6,INT(SUM($M430+$T430+$AA430+$AH430+$AO430+$AV430))+1+MOD(SUM($M430+$T430+$AA430+$AH430+$AO430+$AV430),1)-0.6,SUM($M430+$T430+$AA430+$AH430+$AO430+$AV430))</f>
        <v>1</v>
      </c>
      <c r="E430" s="23">
        <f>$N430+$U430+$AB430+$AI430+$AP430+$AW430</f>
        <v>0</v>
      </c>
      <c r="F430" s="24">
        <f>$O430+$V430+$AC430+$AJ430+$AQ430+$AX430</f>
        <v>8</v>
      </c>
      <c r="G430" s="23">
        <f>$P430+$W430+$AD430+$AK430+$AR430+$AY430</f>
        <v>0</v>
      </c>
      <c r="H430" s="23">
        <f>$Q430+X430+AE430+AL430+AS430+AZ430</f>
        <v>0</v>
      </c>
      <c r="I430" s="25" t="s">
        <v>155</v>
      </c>
      <c r="J430" s="22">
        <f>IF(G430&lt;&gt;0,F430/G430,"")</f>
      </c>
      <c r="K430" s="22">
        <f>IF(D430&lt;&gt;0,F430/D430,"")</f>
        <v>8</v>
      </c>
      <c r="L430" s="22">
        <f>IF(G430&lt;&gt;0,(INT(D430)*6+(10*(D430-INT(D430))))/G430,"")</f>
      </c>
      <c r="M430" s="26"/>
      <c r="N430" s="26"/>
      <c r="O430" s="26"/>
      <c r="P430" s="26"/>
      <c r="Q430" s="26"/>
      <c r="R430" s="26"/>
      <c r="S430" s="28">
        <f>IF(P430&lt;&gt;0,O430/P430,"")</f>
      </c>
      <c r="T430" s="29"/>
      <c r="U430" s="29"/>
      <c r="V430" s="29"/>
      <c r="W430" s="29"/>
      <c r="X430" s="29"/>
      <c r="Y430" s="30"/>
      <c r="Z430" s="31">
        <f>IF(W430&lt;&gt;0,V430/W430,"")</f>
      </c>
      <c r="AA430" s="32"/>
      <c r="AB430" s="32"/>
      <c r="AC430" s="32"/>
      <c r="AD430" s="33"/>
      <c r="AE430" s="33"/>
      <c r="AF430" s="33"/>
      <c r="AG430" s="28">
        <f>IF(AD430&lt;&gt;0,AC430/AD430,"")</f>
      </c>
      <c r="AH430" s="34">
        <v>1</v>
      </c>
      <c r="AI430" s="34">
        <v>0</v>
      </c>
      <c r="AJ430" s="34">
        <v>8</v>
      </c>
      <c r="AK430" s="34">
        <v>0</v>
      </c>
      <c r="AL430" s="34"/>
      <c r="AM430" s="34" t="s">
        <v>155</v>
      </c>
      <c r="AN430" s="35">
        <f>IF(AK430&lt;&gt;0,AJ430/AK430,"")</f>
      </c>
      <c r="AO430" s="36"/>
      <c r="AP430" s="36"/>
      <c r="AQ430" s="36"/>
      <c r="AR430" s="36"/>
      <c r="AS430" s="36"/>
      <c r="AT430" s="36"/>
      <c r="AU430" s="37">
        <f>IF(AR430&lt;&gt;0,AQ430/AR430,"")</f>
      </c>
      <c r="AV430" s="38"/>
      <c r="AW430" s="38"/>
      <c r="AX430" s="39"/>
      <c r="AY430" s="40"/>
      <c r="AZ430" s="40"/>
      <c r="BA430" s="40"/>
      <c r="BB430" s="39">
        <f>IF(AY430&lt;&gt;0,AX430/AY430,"")</f>
      </c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</row>
    <row r="431" spans="1:256" s="8" customFormat="1" ht="12.75">
      <c r="A431" s="13" t="s">
        <v>1217</v>
      </c>
      <c r="B431" s="13"/>
      <c r="C431" s="13"/>
      <c r="D431" s="22">
        <f>IF(MOD(SUM($M431+$T431+$AA431+$AH431+$AO431+$AV431),1)&gt;=0.6,INT(SUM($M431+$T431+$AA431+$AH431+$AO431+$AV431))+1+MOD(SUM($M431+$T431+$AA431+$AH431+$AO431+$AV431),1)-0.6,SUM($M431+$T431+$AA431+$AH431+$AO431+$AV431))</f>
        <v>30</v>
      </c>
      <c r="E431" s="23">
        <f>$N431+$U431+$AB431+$AI431+$AP431+$AW431</f>
        <v>1</v>
      </c>
      <c r="F431" s="24">
        <f>$O431+$V431+$AC431+$AJ431+$AQ431+$AX431</f>
        <v>112</v>
      </c>
      <c r="G431" s="23">
        <f>$P431+$W431+$AD431+$AK431+$AR431+$AY431</f>
        <v>8</v>
      </c>
      <c r="H431" s="23">
        <f>$Q431+X431+AE431+AL431+AS431+AZ431</f>
        <v>0</v>
      </c>
      <c r="I431" s="49" t="s">
        <v>1218</v>
      </c>
      <c r="J431" s="22">
        <f>IF(G431&lt;&gt;0,F431/G431,"")</f>
        <v>14</v>
      </c>
      <c r="K431" s="22">
        <f>IF(D431&lt;&gt;0,F431/D431,"")</f>
        <v>3.7333333333333334</v>
      </c>
      <c r="L431" s="22">
        <f>IF(G431&lt;&gt;0,(INT(D431)*6+(10*(D431-INT(D431))))/G431,"")</f>
        <v>22.5</v>
      </c>
      <c r="M431" s="50">
        <v>30</v>
      </c>
      <c r="N431" s="50">
        <v>1</v>
      </c>
      <c r="O431" s="50">
        <v>112</v>
      </c>
      <c r="P431" s="50">
        <v>8</v>
      </c>
      <c r="Q431" s="50"/>
      <c r="R431" s="51" t="s">
        <v>1218</v>
      </c>
      <c r="S431" s="52">
        <f>IF(P431&lt;&gt;0,O431/P431,"")</f>
        <v>14</v>
      </c>
      <c r="T431" s="53"/>
      <c r="U431" s="53"/>
      <c r="V431" s="53"/>
      <c r="W431" s="53"/>
      <c r="X431" s="53"/>
      <c r="Y431" s="53"/>
      <c r="Z431" s="54">
        <f>IF(W431&lt;&gt;0,V431/W431,"")</f>
      </c>
      <c r="AA431" s="50"/>
      <c r="AB431" s="50"/>
      <c r="AC431" s="50"/>
      <c r="AD431" s="50"/>
      <c r="AE431" s="50"/>
      <c r="AF431" s="50"/>
      <c r="AG431" s="52">
        <f>IF(AD431&lt;&gt;0,AC431/AD431,"")</f>
      </c>
      <c r="AH431" s="55"/>
      <c r="AI431" s="55"/>
      <c r="AJ431" s="55"/>
      <c r="AK431" s="55"/>
      <c r="AL431" s="55"/>
      <c r="AM431" s="55"/>
      <c r="AN431" s="56">
        <f>IF(AK431&lt;&gt;0,AJ431/AK431,"")</f>
      </c>
      <c r="AO431" s="57"/>
      <c r="AP431" s="57"/>
      <c r="AQ431" s="57"/>
      <c r="AR431" s="57"/>
      <c r="AS431" s="57"/>
      <c r="AT431" s="57"/>
      <c r="AU431" s="58">
        <f>IF(AR431&lt;&gt;0,AQ431/AR431,"")</f>
      </c>
      <c r="AV431" s="59"/>
      <c r="AW431" s="59"/>
      <c r="AX431" s="59"/>
      <c r="AY431" s="59"/>
      <c r="AZ431" s="59"/>
      <c r="BA431" s="59"/>
      <c r="BB431" s="60">
        <f>IF(AY431&lt;&gt;0,AX431/AY431,"")</f>
      </c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</row>
    <row r="432" spans="1:256" s="8" customFormat="1" ht="12.75">
      <c r="A432" s="20" t="s">
        <v>1219</v>
      </c>
      <c r="B432" s="20"/>
      <c r="C432" s="21"/>
      <c r="D432" s="22">
        <f>IF(MOD(SUM($M432+$T432+$AA432+$AH432+$AO432+$AV432),1)&gt;=0.6,INT(SUM($M432+$T432+$AA432+$AH432+$AO432+$AV432))+1+MOD(SUM($M432+$T432+$AA432+$AH432+$AO432+$AV432),1)-0.6,SUM($M432+$T432+$AA432+$AH432+$AO432+$AV432))</f>
        <v>1.2</v>
      </c>
      <c r="E432" s="23">
        <f>$N432+$U432+$AB432+$AI432+$AP432+$AW432</f>
        <v>0</v>
      </c>
      <c r="F432" s="24">
        <f>$O432+$V432+$AC432+$AJ432+$AQ432+$AX432</f>
        <v>19</v>
      </c>
      <c r="G432" s="23">
        <f>$P432+$W432+$AD432+$AK432+$AR432+$AY432</f>
        <v>0</v>
      </c>
      <c r="H432" s="23">
        <f>$Q432+X432+AE432+AL432+AS432+AZ432</f>
        <v>0</v>
      </c>
      <c r="I432" s="25" t="s">
        <v>1220</v>
      </c>
      <c r="J432" s="22">
        <f>IF(G432&lt;&gt;0,F432/G432,"")</f>
      </c>
      <c r="K432" s="22">
        <f>IF(D432&lt;&gt;0,F432/D432,"")</f>
        <v>15.833333333333334</v>
      </c>
      <c r="L432" s="22">
        <f>IF(G432&lt;&gt;0,(INT(D432)*6+(10*(D432-INT(D432))))/G432,"")</f>
      </c>
      <c r="M432" s="26"/>
      <c r="N432" s="26"/>
      <c r="O432" s="26"/>
      <c r="P432" s="26"/>
      <c r="Q432" s="26"/>
      <c r="R432" s="26"/>
      <c r="S432" s="28">
        <f>IF(P432&lt;&gt;0,O432/P432,"")</f>
      </c>
      <c r="T432" s="29">
        <v>1.2</v>
      </c>
      <c r="U432" s="29">
        <v>0</v>
      </c>
      <c r="V432" s="29">
        <v>19</v>
      </c>
      <c r="W432" s="29">
        <v>0</v>
      </c>
      <c r="X432" s="29"/>
      <c r="Y432" s="30" t="s">
        <v>1220</v>
      </c>
      <c r="Z432" s="31">
        <f>IF(W432&lt;&gt;0,V432/W432,"")</f>
      </c>
      <c r="AA432" s="32"/>
      <c r="AB432" s="32"/>
      <c r="AC432" s="32"/>
      <c r="AD432" s="33"/>
      <c r="AE432" s="33"/>
      <c r="AF432" s="33"/>
      <c r="AG432" s="28">
        <f>IF(AD432&lt;&gt;0,AC432/AD432,"")</f>
      </c>
      <c r="AH432" s="34"/>
      <c r="AI432" s="34"/>
      <c r="AJ432" s="34"/>
      <c r="AK432" s="34"/>
      <c r="AL432" s="34"/>
      <c r="AM432" s="34"/>
      <c r="AN432" s="35">
        <f>IF(AK432&lt;&gt;0,AJ432/AK432,"")</f>
      </c>
      <c r="AO432" s="36"/>
      <c r="AP432" s="36"/>
      <c r="AQ432" s="36"/>
      <c r="AR432" s="36"/>
      <c r="AS432" s="36"/>
      <c r="AT432" s="36"/>
      <c r="AU432" s="37">
        <f>IF(AR432&lt;&gt;0,AQ432/AR432,"")</f>
      </c>
      <c r="AV432" s="38"/>
      <c r="AW432" s="38"/>
      <c r="AX432" s="39"/>
      <c r="AY432" s="40"/>
      <c r="AZ432" s="40"/>
      <c r="BA432" s="40"/>
      <c r="BB432" s="39">
        <f>IF(AY432&lt;&gt;0,AX432/AY432,"")</f>
      </c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</row>
    <row r="433" spans="1:256" s="8" customFormat="1" ht="12.75">
      <c r="A433" s="20" t="s">
        <v>1221</v>
      </c>
      <c r="B433" s="20"/>
      <c r="C433" s="21"/>
      <c r="D433" s="22">
        <f>IF(MOD(SUM($M433+$T433+$AA433+$AH433+$AO433+$AV433),1)&gt;=0.6,INT(SUM($M433+$T433+$AA433+$AH433+$AO433+$AV433))+1+MOD(SUM($M433+$T433+$AA433+$AH433+$AO433+$AV433),1)-0.6,SUM($M433+$T433+$AA433+$AH433+$AO433+$AV433))</f>
        <v>36</v>
      </c>
      <c r="E433" s="23">
        <f>$N433+$U433+$AB433+$AI433+$AP433+$AW433</f>
        <v>4</v>
      </c>
      <c r="F433" s="24">
        <f>$O433+$V433+$AC433+$AJ433+$AQ433+$AX433</f>
        <v>162</v>
      </c>
      <c r="G433" s="23">
        <f>$P433+$W433+$AD433+$AK433+$AR433+$AY433</f>
        <v>9</v>
      </c>
      <c r="H433" s="23">
        <f>$Q433+X433+AE433+AL433+AS433+AZ433</f>
        <v>0</v>
      </c>
      <c r="I433" s="25" t="s">
        <v>1222</v>
      </c>
      <c r="J433" s="22">
        <f>IF(G433&lt;&gt;0,F433/G433,"")</f>
        <v>18</v>
      </c>
      <c r="K433" s="22">
        <f>IF(D433&lt;&gt;0,F433/D433,"")</f>
        <v>4.5</v>
      </c>
      <c r="L433" s="22">
        <f>IF(G433&lt;&gt;0,(INT(D433)*6+(10*(D433-INT(D433))))/G433,"")</f>
        <v>24</v>
      </c>
      <c r="M433" s="26"/>
      <c r="N433" s="26"/>
      <c r="O433" s="26"/>
      <c r="P433" s="26"/>
      <c r="Q433" s="26"/>
      <c r="R433" s="26"/>
      <c r="S433" s="28">
        <f>IF(P433&lt;&gt;0,O433/P433,"")</f>
      </c>
      <c r="T433" s="29"/>
      <c r="U433" s="29"/>
      <c r="V433" s="29"/>
      <c r="W433" s="29"/>
      <c r="X433" s="29"/>
      <c r="Y433" s="30"/>
      <c r="Z433" s="31">
        <f>IF(W433&lt;&gt;0,V433/W433,"")</f>
      </c>
      <c r="AA433" s="32"/>
      <c r="AB433" s="32"/>
      <c r="AC433" s="32"/>
      <c r="AD433" s="33"/>
      <c r="AE433" s="33"/>
      <c r="AF433" s="33"/>
      <c r="AG433" s="28">
        <f>IF(AD433&lt;&gt;0,AC433/AD433,"")</f>
      </c>
      <c r="AH433" s="34">
        <v>22</v>
      </c>
      <c r="AI433" s="34">
        <v>1</v>
      </c>
      <c r="AJ433" s="34">
        <v>121</v>
      </c>
      <c r="AK433" s="34">
        <v>3</v>
      </c>
      <c r="AL433" s="34"/>
      <c r="AM433" s="34" t="s">
        <v>727</v>
      </c>
      <c r="AN433" s="35">
        <f>IF(AK433&lt;&gt;0,AJ433/AK433,"")</f>
        <v>40.333333333333336</v>
      </c>
      <c r="AO433" s="36">
        <v>14</v>
      </c>
      <c r="AP433" s="36">
        <v>3</v>
      </c>
      <c r="AQ433" s="36">
        <v>41</v>
      </c>
      <c r="AR433" s="36">
        <v>6</v>
      </c>
      <c r="AS433" s="36"/>
      <c r="AT433" s="48" t="s">
        <v>1222</v>
      </c>
      <c r="AU433" s="37">
        <f>IF(AR433&lt;&gt;0,AQ433/AR433,"")</f>
        <v>6.833333333333333</v>
      </c>
      <c r="AV433" s="38"/>
      <c r="AW433" s="38"/>
      <c r="AX433" s="39"/>
      <c r="AY433" s="40"/>
      <c r="AZ433" s="40"/>
      <c r="BA433" s="40"/>
      <c r="BB433" s="39">
        <f>IF(AY433&lt;&gt;0,AX433/AY433,"")</f>
      </c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</row>
    <row r="434" spans="1:256" s="8" customFormat="1" ht="12.75">
      <c r="A434" s="20" t="s">
        <v>1223</v>
      </c>
      <c r="B434" s="20"/>
      <c r="C434" s="21"/>
      <c r="D434" s="22">
        <f>IF(MOD(SUM($M434+$T434+$AA434+$AH434+$AO434+$AV434),1)&gt;=0.6,INT(SUM($M434+$T434+$AA434+$AH434+$AO434+$AV434))+1+MOD(SUM($M434+$T434+$AA434+$AH434+$AO434+$AV434),1)-0.6,SUM($M434+$T434+$AA434+$AH434+$AO434+$AV434))</f>
        <v>6</v>
      </c>
      <c r="E434" s="23">
        <f>$N434+$U434+$AB434+$AI434+$AP434+$AW434</f>
        <v>0</v>
      </c>
      <c r="F434" s="24">
        <f>$O434+$V434+$AC434+$AJ434+$AQ434+$AX434</f>
        <v>39</v>
      </c>
      <c r="G434" s="23">
        <f>$P434+$W434+$AD434+$AK434+$AR434+$AY434</f>
        <v>0</v>
      </c>
      <c r="H434" s="23">
        <f>$Q434+X434+AE434+AL434+AS434+AZ434</f>
        <v>0</v>
      </c>
      <c r="I434" s="25" t="s">
        <v>1224</v>
      </c>
      <c r="J434" s="22">
        <f>IF(G434&lt;&gt;0,F434/G434,"")</f>
      </c>
      <c r="K434" s="22">
        <f>IF(D434&lt;&gt;0,F434/D434,"")</f>
        <v>6.5</v>
      </c>
      <c r="L434" s="22">
        <f>IF(G434&lt;&gt;0,(INT(D434)*6+(10*(D434-INT(D434))))/G434,"")</f>
      </c>
      <c r="M434" s="26"/>
      <c r="N434" s="26"/>
      <c r="O434" s="26"/>
      <c r="P434" s="26"/>
      <c r="Q434" s="26"/>
      <c r="R434" s="26"/>
      <c r="S434" s="28">
        <f>IF(P434&lt;&gt;0,O434/P434,"")</f>
      </c>
      <c r="T434" s="29"/>
      <c r="U434" s="29"/>
      <c r="V434" s="29"/>
      <c r="W434" s="29"/>
      <c r="X434" s="29"/>
      <c r="Y434" s="30"/>
      <c r="Z434" s="31">
        <f>IF(W434&lt;&gt;0,V434/W434,"")</f>
      </c>
      <c r="AA434" s="32">
        <v>6</v>
      </c>
      <c r="AB434" s="32">
        <v>0</v>
      </c>
      <c r="AC434" s="32">
        <v>39</v>
      </c>
      <c r="AD434" s="33">
        <v>0</v>
      </c>
      <c r="AE434" s="33"/>
      <c r="AF434" s="33" t="s">
        <v>1224</v>
      </c>
      <c r="AG434" s="28">
        <f>IF(AD434&lt;&gt;0,AC434/AD434,"")</f>
      </c>
      <c r="AH434" s="34"/>
      <c r="AI434" s="34"/>
      <c r="AJ434" s="34"/>
      <c r="AK434" s="34"/>
      <c r="AL434" s="34"/>
      <c r="AM434" s="34"/>
      <c r="AN434" s="35">
        <f>IF(AK434&lt;&gt;0,AJ434/AK434,"")</f>
      </c>
      <c r="AO434" s="36"/>
      <c r="AP434" s="36"/>
      <c r="AQ434" s="36"/>
      <c r="AR434" s="36"/>
      <c r="AS434" s="36"/>
      <c r="AT434" s="36"/>
      <c r="AU434" s="37">
        <f>IF(AR434&lt;&gt;0,AQ434/AR434,"")</f>
      </c>
      <c r="AV434" s="38"/>
      <c r="AW434" s="38"/>
      <c r="AX434" s="39"/>
      <c r="AY434" s="40"/>
      <c r="AZ434" s="40"/>
      <c r="BA434" s="40"/>
      <c r="BB434" s="39">
        <f>IF(AY434&lt;&gt;0,AX434/AY434,"")</f>
      </c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</row>
    <row r="435" spans="1:256" s="8" customFormat="1" ht="12.75">
      <c r="A435" s="20" t="s">
        <v>1225</v>
      </c>
      <c r="B435" s="20"/>
      <c r="C435" s="21"/>
      <c r="D435" s="22">
        <f>IF(MOD(SUM($M435+$T435+$AA435+$AH435+$AO435+$AV435),1)&gt;=0.6,INT(SUM($M435+$T435+$AA435+$AH435+$AO435+$AV435))+1+MOD(SUM($M435+$T435+$AA435+$AH435+$AO435+$AV435),1)-0.6,SUM($M435+$T435+$AA435+$AH435+$AO435+$AV435))</f>
        <v>48.4</v>
      </c>
      <c r="E435" s="23">
        <f>$N435+$U435+$AB435+$AI435+$AP435+$AW435</f>
        <v>10</v>
      </c>
      <c r="F435" s="24">
        <f>$O435+$V435+$AC435+$AJ435+$AQ435+$AX435</f>
        <v>132</v>
      </c>
      <c r="G435" s="23">
        <f>$P435+$W435+$AD435+$AK435+$AR435+$AY435</f>
        <v>7</v>
      </c>
      <c r="H435" s="23">
        <f>$Q435+X435+AE435+AL435+AS435+AZ435</f>
        <v>0</v>
      </c>
      <c r="I435" s="25" t="s">
        <v>1226</v>
      </c>
      <c r="J435" s="22">
        <f>IF(G435&lt;&gt;0,F435/G435,"")</f>
        <v>18.857142857142858</v>
      </c>
      <c r="K435" s="22">
        <f>IF(D435&lt;&gt;0,F435/D435,"")</f>
        <v>2.7272727272727275</v>
      </c>
      <c r="L435" s="22">
        <f>IF(G435&lt;&gt;0,(INT(D435)*6+(10*(D435-INT(D435))))/G435,"")</f>
        <v>41.714285714285715</v>
      </c>
      <c r="M435" s="26"/>
      <c r="N435" s="26"/>
      <c r="O435" s="26"/>
      <c r="P435" s="26"/>
      <c r="Q435" s="26"/>
      <c r="R435" s="26"/>
      <c r="S435" s="28">
        <f>IF(P435&lt;&gt;0,O435/P435,"")</f>
      </c>
      <c r="T435" s="29"/>
      <c r="U435" s="29"/>
      <c r="V435" s="29"/>
      <c r="W435" s="29"/>
      <c r="X435" s="29"/>
      <c r="Y435" s="30"/>
      <c r="Z435" s="31">
        <f>IF(W435&lt;&gt;0,V435/W435,"")</f>
      </c>
      <c r="AA435" s="32">
        <v>48.4</v>
      </c>
      <c r="AB435" s="32">
        <v>10</v>
      </c>
      <c r="AC435" s="32">
        <v>132</v>
      </c>
      <c r="AD435" s="33">
        <v>7</v>
      </c>
      <c r="AE435" s="33"/>
      <c r="AF435" s="33" t="s">
        <v>1226</v>
      </c>
      <c r="AG435" s="28">
        <f>IF(AD435&lt;&gt;0,AC435/AD435,"")</f>
        <v>18.857142857142858</v>
      </c>
      <c r="AH435" s="34"/>
      <c r="AI435" s="34"/>
      <c r="AJ435" s="34"/>
      <c r="AK435" s="34"/>
      <c r="AL435" s="34"/>
      <c r="AM435" s="34"/>
      <c r="AN435" s="35">
        <f>IF(AK435&lt;&gt;0,AJ435/AK435,"")</f>
      </c>
      <c r="AO435" s="36"/>
      <c r="AP435" s="36"/>
      <c r="AQ435" s="36"/>
      <c r="AR435" s="36"/>
      <c r="AS435" s="36"/>
      <c r="AT435" s="36"/>
      <c r="AU435" s="37">
        <f>IF(AR435&lt;&gt;0,AQ435/AR435,"")</f>
      </c>
      <c r="AV435" s="38"/>
      <c r="AW435" s="38"/>
      <c r="AX435" s="39"/>
      <c r="AY435" s="40"/>
      <c r="AZ435" s="40"/>
      <c r="BA435" s="40"/>
      <c r="BB435" s="39">
        <f>IF(AY435&lt;&gt;0,AX435/AY435,"")</f>
      </c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</row>
    <row r="436" spans="1:256" s="8" customFormat="1" ht="12.75">
      <c r="A436" s="20" t="s">
        <v>1227</v>
      </c>
      <c r="B436" s="20"/>
      <c r="C436" s="21"/>
      <c r="D436" s="22">
        <f>IF(MOD(SUM($M436+$T436+$AA436+$AH436+$AO436+$AV436),1)&gt;=0.6,INT(SUM($M436+$T436+$AA436+$AH436+$AO436+$AV436))+1+MOD(SUM($M436+$T436+$AA436+$AH436+$AO436+$AV436),1)-0.6,SUM($M436+$T436+$AA436+$AH436+$AO436+$AV436))</f>
        <v>1.3</v>
      </c>
      <c r="E436" s="23">
        <f>$N436+$U436+$AB436+$AI436+$AP436+$AW436</f>
        <v>0</v>
      </c>
      <c r="F436" s="24">
        <f>$O436+$V436+$AC436+$AJ436+$AQ436+$AX436</f>
        <v>4</v>
      </c>
      <c r="G436" s="23">
        <f>$P436+$W436+$AD436+$AK436+$AR436+$AY436</f>
        <v>0</v>
      </c>
      <c r="H436" s="23">
        <f>$Q436+X436+AE436+AL436+AS436+AZ436</f>
        <v>0</v>
      </c>
      <c r="I436" s="25" t="s">
        <v>1228</v>
      </c>
      <c r="J436" s="22">
        <f>IF(G436&lt;&gt;0,F436/G436,"")</f>
      </c>
      <c r="K436" s="22">
        <f>IF(D436&lt;&gt;0,F436/D436,"")</f>
        <v>3.0769230769230766</v>
      </c>
      <c r="L436" s="22">
        <f>IF(G436&lt;&gt;0,(INT(D436)*6+(10*(D436-INT(D436))))/G436,"")</f>
      </c>
      <c r="M436" s="26"/>
      <c r="N436" s="26"/>
      <c r="O436" s="26"/>
      <c r="P436" s="26"/>
      <c r="Q436" s="26"/>
      <c r="R436" s="26"/>
      <c r="S436" s="28">
        <f>IF(P436&lt;&gt;0,O436/P436,"")</f>
      </c>
      <c r="T436" s="29">
        <v>1.3</v>
      </c>
      <c r="U436" s="29">
        <v>0</v>
      </c>
      <c r="V436" s="29">
        <v>4</v>
      </c>
      <c r="W436" s="29">
        <v>0</v>
      </c>
      <c r="X436" s="29"/>
      <c r="Y436" s="30" t="s">
        <v>1228</v>
      </c>
      <c r="Z436" s="31">
        <f>IF(W436&lt;&gt;0,V436/W436,"")</f>
      </c>
      <c r="AA436" s="32"/>
      <c r="AB436" s="32"/>
      <c r="AC436" s="32"/>
      <c r="AD436" s="33"/>
      <c r="AE436" s="33"/>
      <c r="AF436" s="33"/>
      <c r="AG436" s="28">
        <f>IF(AD436&lt;&gt;0,AC436/AD436,"")</f>
      </c>
      <c r="AH436" s="34"/>
      <c r="AI436" s="34"/>
      <c r="AJ436" s="34"/>
      <c r="AK436" s="34"/>
      <c r="AL436" s="34"/>
      <c r="AM436" s="34"/>
      <c r="AN436" s="35">
        <f>IF(AK436&lt;&gt;0,AJ436/AK436,"")</f>
      </c>
      <c r="AO436" s="36"/>
      <c r="AP436" s="36"/>
      <c r="AQ436" s="36"/>
      <c r="AR436" s="36"/>
      <c r="AS436" s="36"/>
      <c r="AT436" s="36"/>
      <c r="AU436" s="37">
        <f>IF(AR436&lt;&gt;0,AQ436/AR436,"")</f>
      </c>
      <c r="AV436" s="38"/>
      <c r="AW436" s="38"/>
      <c r="AX436" s="39"/>
      <c r="AY436" s="40"/>
      <c r="AZ436" s="40"/>
      <c r="BA436" s="40"/>
      <c r="BB436" s="39">
        <f>IF(AY436&lt;&gt;0,AX436/AY436,"")</f>
      </c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</row>
    <row r="437" spans="1:256" s="8" customFormat="1" ht="12.75">
      <c r="A437" s="20" t="s">
        <v>1229</v>
      </c>
      <c r="B437" s="20"/>
      <c r="C437" s="21"/>
      <c r="D437" s="22">
        <f>IF(MOD(SUM($M437+$T437+$AA437+$AH437+$AO437+$AV437),1)&gt;=0.6,INT(SUM($M437+$T437+$AA437+$AH437+$AO437+$AV437))+1+MOD(SUM($M437+$T437+$AA437+$AH437+$AO437+$AV437),1)-0.6,SUM($M437+$T437+$AA437+$AH437+$AO437+$AV437))</f>
        <v>56</v>
      </c>
      <c r="E437" s="23">
        <f>$N437+$U437+$AB437+$AI437+$AP437+$AW437</f>
        <v>9</v>
      </c>
      <c r="F437" s="24">
        <f>$O437+$V437+$AC437+$AJ437+$AQ437+$AX437</f>
        <v>176</v>
      </c>
      <c r="G437" s="23">
        <f>$P437+$W437+$AD437+$AK437+$AR437+$AY437</f>
        <v>9</v>
      </c>
      <c r="H437" s="23">
        <f>$Q437+X437+AE437+AL437+AS437+AZ437</f>
        <v>0</v>
      </c>
      <c r="I437" s="25" t="s">
        <v>1230</v>
      </c>
      <c r="J437" s="22">
        <f>IF(G437&lt;&gt;0,F437/G437,"")</f>
        <v>19.555555555555557</v>
      </c>
      <c r="K437" s="22">
        <f>IF(D437&lt;&gt;0,F437/D437,"")</f>
        <v>3.142857142857143</v>
      </c>
      <c r="L437" s="22">
        <f>IF(G437&lt;&gt;0,(INT(D437)*6+(10*(D437-INT(D437))))/G437,"")</f>
        <v>37.333333333333336</v>
      </c>
      <c r="M437" s="26"/>
      <c r="N437" s="26"/>
      <c r="O437" s="26"/>
      <c r="P437" s="26"/>
      <c r="Q437" s="26"/>
      <c r="R437" s="26"/>
      <c r="S437" s="28">
        <f>IF(P437&lt;&gt;0,O437/P437,"")</f>
      </c>
      <c r="T437" s="29"/>
      <c r="U437" s="29"/>
      <c r="V437" s="29"/>
      <c r="W437" s="29"/>
      <c r="X437" s="29"/>
      <c r="Y437" s="30"/>
      <c r="Z437" s="31">
        <f>IF(W437&lt;&gt;0,V437/W437,"")</f>
      </c>
      <c r="AA437" s="32"/>
      <c r="AB437" s="32"/>
      <c r="AC437" s="32"/>
      <c r="AD437" s="33"/>
      <c r="AE437" s="33"/>
      <c r="AF437" s="33"/>
      <c r="AG437" s="28">
        <f>IF(AD437&lt;&gt;0,AC437/AD437,"")</f>
      </c>
      <c r="AH437" s="34">
        <v>56</v>
      </c>
      <c r="AI437" s="34">
        <v>9</v>
      </c>
      <c r="AJ437" s="34">
        <v>176</v>
      </c>
      <c r="AK437" s="34">
        <v>9</v>
      </c>
      <c r="AL437" s="34"/>
      <c r="AM437" s="34" t="s">
        <v>1230</v>
      </c>
      <c r="AN437" s="35">
        <f>IF(AK437&lt;&gt;0,AJ437/AK437,"")</f>
        <v>19.555555555555557</v>
      </c>
      <c r="AO437" s="36"/>
      <c r="AP437" s="36"/>
      <c r="AQ437" s="36"/>
      <c r="AR437" s="36"/>
      <c r="AS437" s="36"/>
      <c r="AT437" s="36"/>
      <c r="AU437" s="37">
        <f>IF(AR437&lt;&gt;0,AQ437/AR437,"")</f>
      </c>
      <c r="AV437" s="38"/>
      <c r="AW437" s="38"/>
      <c r="AX437" s="39"/>
      <c r="AY437" s="40"/>
      <c r="AZ437" s="40"/>
      <c r="BA437" s="40"/>
      <c r="BB437" s="39">
        <f>IF(AY437&lt;&gt;0,AX437/AY437,"")</f>
      </c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</row>
    <row r="438" spans="1:256" s="8" customFormat="1" ht="12.75">
      <c r="A438" s="20" t="s">
        <v>1231</v>
      </c>
      <c r="B438" s="20"/>
      <c r="C438" s="21"/>
      <c r="D438" s="22">
        <f>IF(MOD(SUM($M438+$T438+$AA438+$AH438+$AO438+$AV438),1)&gt;=0.6,INT(SUM($M438+$T438+$AA438+$AH438+$AO438+$AV438))+1+MOD(SUM($M438+$T438+$AA438+$AH438+$AO438+$AV438),1)-0.6,SUM($M438+$T438+$AA438+$AH438+$AO438+$AV438))</f>
        <v>51</v>
      </c>
      <c r="E438" s="23">
        <f>$N438+$U438+$AB438+$AI438+$AP438+$AW438</f>
        <v>9</v>
      </c>
      <c r="F438" s="24">
        <f>$O438+$V438+$AC438+$AJ438+$AQ438+$AX438</f>
        <v>151</v>
      </c>
      <c r="G438" s="23">
        <f>$P438+$W438+$AD438+$AK438+$AR438+$AY438</f>
        <v>15</v>
      </c>
      <c r="H438" s="23">
        <f>$Q438+X438+AE438+AL438+AS438+AZ438</f>
        <v>1</v>
      </c>
      <c r="I438" s="25" t="s">
        <v>1232</v>
      </c>
      <c r="J438" s="22">
        <f>IF(G438&lt;&gt;0,F438/G438,"")</f>
        <v>10.066666666666666</v>
      </c>
      <c r="K438" s="22">
        <f>IF(D438&lt;&gt;0,F438/D438,"")</f>
        <v>2.9607843137254903</v>
      </c>
      <c r="L438" s="22">
        <f>IF(G438&lt;&gt;0,(INT(D438)*6+(10*(D438-INT(D438))))/G438,"")</f>
        <v>20.4</v>
      </c>
      <c r="M438" s="26">
        <v>20</v>
      </c>
      <c r="N438" s="26">
        <v>2</v>
      </c>
      <c r="O438" s="26">
        <v>67</v>
      </c>
      <c r="P438" s="26">
        <v>1</v>
      </c>
      <c r="Q438" s="26"/>
      <c r="R438" s="27" t="s">
        <v>954</v>
      </c>
      <c r="S438" s="28">
        <f>IF(P438&lt;&gt;0,O438/P438,"")</f>
        <v>67</v>
      </c>
      <c r="T438" s="29">
        <v>3</v>
      </c>
      <c r="U438" s="29">
        <v>0</v>
      </c>
      <c r="V438" s="29">
        <v>32</v>
      </c>
      <c r="W438" s="29">
        <v>3</v>
      </c>
      <c r="X438" s="29"/>
      <c r="Y438" s="30" t="s">
        <v>1233</v>
      </c>
      <c r="Z438" s="31">
        <f>IF(W438&lt;&gt;0,V438/W438,"")</f>
        <v>10.666666666666666</v>
      </c>
      <c r="AA438" s="32">
        <v>28</v>
      </c>
      <c r="AB438" s="32">
        <v>7</v>
      </c>
      <c r="AC438" s="32">
        <v>52</v>
      </c>
      <c r="AD438" s="33">
        <v>11</v>
      </c>
      <c r="AE438" s="33">
        <v>1</v>
      </c>
      <c r="AF438" s="33" t="s">
        <v>1232</v>
      </c>
      <c r="AG438" s="28">
        <f>IF(AD438&lt;&gt;0,AC438/AD438,"")</f>
        <v>4.7272727272727275</v>
      </c>
      <c r="AH438" s="34"/>
      <c r="AI438" s="34"/>
      <c r="AJ438" s="34"/>
      <c r="AK438" s="34"/>
      <c r="AL438" s="34"/>
      <c r="AM438" s="34"/>
      <c r="AN438" s="35">
        <f>IF(AK438&lt;&gt;0,AJ438/AK438,"")</f>
      </c>
      <c r="AO438" s="36"/>
      <c r="AP438" s="36"/>
      <c r="AQ438" s="36"/>
      <c r="AR438" s="36"/>
      <c r="AS438" s="36"/>
      <c r="AT438" s="36"/>
      <c r="AU438" s="37">
        <f>IF(AR438&lt;&gt;0,AQ438/AR438,"")</f>
      </c>
      <c r="AV438" s="38"/>
      <c r="AW438" s="38"/>
      <c r="AX438" s="39"/>
      <c r="AY438" s="40"/>
      <c r="AZ438" s="40"/>
      <c r="BA438" s="40"/>
      <c r="BB438" s="39">
        <f>IF(AY438&lt;&gt;0,AX438/AY438,"")</f>
      </c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</row>
    <row r="439" spans="1:256" s="8" customFormat="1" ht="12.75">
      <c r="A439" s="20" t="s">
        <v>1234</v>
      </c>
      <c r="B439" s="20"/>
      <c r="C439" s="21">
        <v>595</v>
      </c>
      <c r="D439" s="22">
        <f>IF(MOD(SUM($M439+$T439+$AA439+$AH439+$AO439+$AV439),1)&gt;=0.6,INT(SUM($M439+$T439+$AA439+$AH439+$AO439+$AV439))+1+MOD(SUM($M439+$T439+$AA439+$AH439+$AO439+$AV439),1)-0.6,SUM($M439+$T439+$AA439+$AH439+$AO439+$AV439))</f>
        <v>11.3</v>
      </c>
      <c r="E439" s="23">
        <f>$N439+$U439+$AB439+$AI439+$AP439+$AW439</f>
        <v>0</v>
      </c>
      <c r="F439" s="24">
        <f>$O439+$V439+$AC439+$AJ439+$AQ439+$AX439</f>
        <v>58</v>
      </c>
      <c r="G439" s="23">
        <f>$P439+$W439+$AD439+$AK439+$AR439+$AY439</f>
        <v>2</v>
      </c>
      <c r="H439" s="23">
        <f>$Q439+X439+AE439+AL439+AS439+AZ439</f>
        <v>0</v>
      </c>
      <c r="I439" s="25" t="s">
        <v>1078</v>
      </c>
      <c r="J439" s="22">
        <f>IF(G439&lt;&gt;0,F439/G439,"")</f>
        <v>29</v>
      </c>
      <c r="K439" s="22">
        <f>IF(D439&lt;&gt;0,F439/D439,"")</f>
        <v>5.132743362831858</v>
      </c>
      <c r="L439" s="22">
        <f>IF(G439&lt;&gt;0,(INT(D439)*6+(10*(D439-INT(D439))))/G439,"")</f>
        <v>34.5</v>
      </c>
      <c r="M439" s="26"/>
      <c r="N439" s="26"/>
      <c r="O439" s="26"/>
      <c r="P439" s="26"/>
      <c r="Q439" s="26"/>
      <c r="R439" s="26"/>
      <c r="S439" s="28">
        <f>IF(P439&lt;&gt;0,O439/P439,"")</f>
      </c>
      <c r="T439" s="29"/>
      <c r="U439" s="29"/>
      <c r="V439" s="29"/>
      <c r="W439" s="29"/>
      <c r="X439" s="29"/>
      <c r="Y439" s="30"/>
      <c r="Z439" s="31">
        <f>IF(W439&lt;&gt;0,V439/W439,"")</f>
      </c>
      <c r="AA439" s="32"/>
      <c r="AB439" s="32"/>
      <c r="AC439" s="32"/>
      <c r="AD439" s="33"/>
      <c r="AE439" s="33"/>
      <c r="AF439" s="33"/>
      <c r="AG439" s="28">
        <f>IF(AD439&lt;&gt;0,AC439/AD439,"")</f>
      </c>
      <c r="AH439" s="34">
        <v>4.3</v>
      </c>
      <c r="AI439" s="34">
        <v>0</v>
      </c>
      <c r="AJ439" s="34">
        <v>31</v>
      </c>
      <c r="AK439" s="34">
        <v>1</v>
      </c>
      <c r="AL439" s="34"/>
      <c r="AM439" s="34" t="s">
        <v>1235</v>
      </c>
      <c r="AN439" s="35">
        <f>IF(AK439&lt;&gt;0,AJ439/AK439,"")</f>
        <v>31</v>
      </c>
      <c r="AO439" s="36">
        <v>7</v>
      </c>
      <c r="AP439" s="36">
        <v>0</v>
      </c>
      <c r="AQ439" s="36">
        <v>27</v>
      </c>
      <c r="AR439" s="36">
        <v>1</v>
      </c>
      <c r="AS439" s="36"/>
      <c r="AT439" s="48" t="s">
        <v>1078</v>
      </c>
      <c r="AU439" s="37">
        <f>IF(AR439&lt;&gt;0,AQ439/AR439,"")</f>
        <v>27</v>
      </c>
      <c r="AV439" s="38"/>
      <c r="AW439" s="38"/>
      <c r="AX439" s="39"/>
      <c r="AY439" s="40"/>
      <c r="AZ439" s="40"/>
      <c r="BA439" s="40"/>
      <c r="BB439" s="39">
        <f>IF(AY439&lt;&gt;0,AX439/AY439,"")</f>
      </c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</row>
    <row r="440" spans="1:256" s="8" customFormat="1" ht="12.75">
      <c r="A440" s="20" t="s">
        <v>1236</v>
      </c>
      <c r="B440" s="20"/>
      <c r="C440" s="21"/>
      <c r="D440" s="22">
        <f>IF(MOD(SUM($M440+$T440+$AA440+$AH440+$AO440+$AV440),1)&gt;=0.6,INT(SUM($M440+$T440+$AA440+$AH440+$AO440+$AV440))+1+MOD(SUM($M440+$T440+$AA440+$AH440+$AO440+$AV440),1)-0.6,SUM($M440+$T440+$AA440+$AH440+$AO440+$AV440))</f>
        <v>45</v>
      </c>
      <c r="E440" s="23">
        <f>$N440+$U440+$AB440+$AI440+$AP440+$AW440</f>
        <v>2</v>
      </c>
      <c r="F440" s="24">
        <f>$O440+$V440+$AC440+$AJ440+$AQ440+$AX440</f>
        <v>209</v>
      </c>
      <c r="G440" s="23">
        <f>$P440+$W440+$AD440+$AK440+$AR440+$AY440</f>
        <v>6</v>
      </c>
      <c r="H440" s="23">
        <f>$Q440+X440+AE440+AL440+AS440+AZ440</f>
        <v>0</v>
      </c>
      <c r="I440" s="25" t="s">
        <v>1237</v>
      </c>
      <c r="J440" s="22">
        <f>IF(G440&lt;&gt;0,F440/G440,"")</f>
        <v>34.833333333333336</v>
      </c>
      <c r="K440" s="22">
        <f>IF(D440&lt;&gt;0,F440/D440,"")</f>
        <v>4.644444444444445</v>
      </c>
      <c r="L440" s="22">
        <f>IF(G440&lt;&gt;0,(INT(D440)*6+(10*(D440-INT(D440))))/G440,"")</f>
        <v>45</v>
      </c>
      <c r="M440" s="26"/>
      <c r="N440" s="26"/>
      <c r="O440" s="26"/>
      <c r="P440" s="26"/>
      <c r="Q440" s="26"/>
      <c r="R440" s="26"/>
      <c r="S440" s="28">
        <f>IF(P440&lt;&gt;0,O440/P440,"")</f>
      </c>
      <c r="T440" s="29"/>
      <c r="U440" s="29"/>
      <c r="V440" s="29"/>
      <c r="W440" s="29"/>
      <c r="X440" s="29"/>
      <c r="Y440" s="30"/>
      <c r="Z440" s="31">
        <f>IF(W440&lt;&gt;0,V440/W440,"")</f>
      </c>
      <c r="AA440" s="32"/>
      <c r="AB440" s="32"/>
      <c r="AC440" s="32"/>
      <c r="AD440" s="33"/>
      <c r="AE440" s="33"/>
      <c r="AF440" s="33"/>
      <c r="AG440" s="28">
        <f>IF(AD440&lt;&gt;0,AC440/AD440,"")</f>
      </c>
      <c r="AH440" s="34">
        <v>26</v>
      </c>
      <c r="AI440" s="34">
        <v>2</v>
      </c>
      <c r="AJ440" s="34">
        <v>137</v>
      </c>
      <c r="AK440" s="34">
        <v>3</v>
      </c>
      <c r="AL440" s="34"/>
      <c r="AM440" s="34" t="s">
        <v>1238</v>
      </c>
      <c r="AN440" s="35">
        <f>IF(AK440&lt;&gt;0,AJ440/AK440,"")</f>
        <v>45.666666666666664</v>
      </c>
      <c r="AO440" s="36">
        <v>19</v>
      </c>
      <c r="AP440" s="36">
        <v>0</v>
      </c>
      <c r="AQ440" s="36">
        <v>72</v>
      </c>
      <c r="AR440" s="36">
        <v>3</v>
      </c>
      <c r="AS440" s="36"/>
      <c r="AT440" s="48" t="s">
        <v>1237</v>
      </c>
      <c r="AU440" s="37">
        <f>IF(AR440&lt;&gt;0,AQ440/AR440,"")</f>
        <v>24</v>
      </c>
      <c r="AV440" s="38"/>
      <c r="AW440" s="38"/>
      <c r="AX440" s="39"/>
      <c r="AY440" s="40"/>
      <c r="AZ440" s="40"/>
      <c r="BA440" s="40"/>
      <c r="BB440" s="39">
        <f>IF(AY440&lt;&gt;0,AX440/AY440,"")</f>
      </c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</row>
    <row r="441" spans="1:256" s="8" customFormat="1" ht="12.75">
      <c r="A441" s="20" t="s">
        <v>1239</v>
      </c>
      <c r="B441" s="20"/>
      <c r="C441" s="21">
        <v>568</v>
      </c>
      <c r="D441" s="22">
        <f>IF(MOD(SUM($M441+$T441+$AA441+$AH441+$AO441+$AV441),1)&gt;=0.6,INT(SUM($M441+$T441+$AA441+$AH441+$AO441+$AV441))+1+MOD(SUM($M441+$T441+$AA441+$AH441+$AO441+$AV441),1)-0.6,SUM($M441+$T441+$AA441+$AH441+$AO441+$AV441))</f>
        <v>4</v>
      </c>
      <c r="E441" s="23">
        <f>$N441+$U441+$AB441+$AI441+$AP441+$AW441</f>
        <v>0</v>
      </c>
      <c r="F441" s="24">
        <f>$O441+$V441+$AC441+$AJ441+$AQ441+$AX441</f>
        <v>19</v>
      </c>
      <c r="G441" s="23">
        <f>$P441+$W441+$AD441+$AK441+$AR441+$AY441</f>
        <v>0</v>
      </c>
      <c r="H441" s="23">
        <f>$Q441+X441+AE441+AL441+AS441+AZ441</f>
        <v>0</v>
      </c>
      <c r="I441" s="25" t="s">
        <v>74</v>
      </c>
      <c r="J441" s="22">
        <f>IF(G441&lt;&gt;0,F441/G441,"")</f>
      </c>
      <c r="K441" s="22">
        <f>IF(D441&lt;&gt;0,F441/D441,"")</f>
        <v>4.75</v>
      </c>
      <c r="L441" s="22">
        <f>IF(G441&lt;&gt;0,(INT(D441)*6+(10*(D441-INT(D441))))/G441,"")</f>
      </c>
      <c r="M441" s="26"/>
      <c r="N441" s="26"/>
      <c r="O441" s="26"/>
      <c r="P441" s="26"/>
      <c r="Q441" s="26"/>
      <c r="R441" s="26"/>
      <c r="S441" s="28">
        <f>IF(P441&lt;&gt;0,O441/P441,"")</f>
      </c>
      <c r="T441" s="29"/>
      <c r="U441" s="29"/>
      <c r="V441" s="29"/>
      <c r="W441" s="29"/>
      <c r="X441" s="29"/>
      <c r="Y441" s="30"/>
      <c r="Z441" s="31">
        <f>IF(W441&lt;&gt;0,V441/W441,"")</f>
      </c>
      <c r="AA441" s="32"/>
      <c r="AB441" s="32"/>
      <c r="AC441" s="32"/>
      <c r="AD441" s="33"/>
      <c r="AE441" s="33"/>
      <c r="AF441" s="33"/>
      <c r="AG441" s="28">
        <f>IF(AD441&lt;&gt;0,AC441/AD441,"")</f>
      </c>
      <c r="AH441" s="34">
        <v>4</v>
      </c>
      <c r="AI441" s="34">
        <v>0</v>
      </c>
      <c r="AJ441" s="34">
        <v>19</v>
      </c>
      <c r="AK441" s="34">
        <v>0</v>
      </c>
      <c r="AL441" s="34"/>
      <c r="AM441" s="34" t="s">
        <v>74</v>
      </c>
      <c r="AN441" s="35">
        <f>IF(AK441&lt;&gt;0,AJ441/AK441,"")</f>
      </c>
      <c r="AO441" s="36"/>
      <c r="AP441" s="36"/>
      <c r="AQ441" s="36"/>
      <c r="AR441" s="36"/>
      <c r="AS441" s="36"/>
      <c r="AT441" s="36"/>
      <c r="AU441" s="37">
        <f>IF(AR441&lt;&gt;0,AQ441/AR441,"")</f>
      </c>
      <c r="AV441" s="38"/>
      <c r="AW441" s="38"/>
      <c r="AX441" s="39"/>
      <c r="AY441" s="40"/>
      <c r="AZ441" s="40"/>
      <c r="BA441" s="40"/>
      <c r="BB441" s="39">
        <f>IF(AY441&lt;&gt;0,AX441/AY441,"")</f>
      </c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</row>
    <row r="442" spans="1:256" s="8" customFormat="1" ht="12.75">
      <c r="A442" s="20" t="s">
        <v>1240</v>
      </c>
      <c r="B442" s="20"/>
      <c r="C442" s="21"/>
      <c r="D442" s="22">
        <f>IF(MOD(SUM($M442+$T442+$AA442+$AH442+$AO442+$AV442),1)&gt;=0.6,INT(SUM($M442+$T442+$AA442+$AH442+$AO442+$AV442))+1+MOD(SUM($M442+$T442+$AA442+$AH442+$AO442+$AV442),1)-0.6,SUM($M442+$T442+$AA442+$AH442+$AO442+$AV442))</f>
        <v>1</v>
      </c>
      <c r="E442" s="23">
        <f>$N442+$U442+$AB442+$AI442+$AP442+$AW442</f>
        <v>0</v>
      </c>
      <c r="F442" s="24">
        <f>$O442+$V442+$AC442+$AJ442+$AQ442+$AX442</f>
        <v>8</v>
      </c>
      <c r="G442" s="23">
        <f>$P442+$W442+$AD442+$AK442+$AR442+$AY442</f>
        <v>0</v>
      </c>
      <c r="H442" s="23">
        <f>$Q442+X442+AE442+AL442+AS442+AZ442</f>
        <v>0</v>
      </c>
      <c r="I442" s="25" t="s">
        <v>155</v>
      </c>
      <c r="J442" s="22">
        <f>IF(G442&lt;&gt;0,F442/G442,"")</f>
      </c>
      <c r="K442" s="22">
        <f>IF(D442&lt;&gt;0,F442/D442,"")</f>
        <v>8</v>
      </c>
      <c r="L442" s="22">
        <f>IF(G442&lt;&gt;0,(INT(D442)*6+(10*(D442-INT(D442))))/G442,"")</f>
      </c>
      <c r="M442" s="26">
        <v>1</v>
      </c>
      <c r="N442" s="26">
        <v>0</v>
      </c>
      <c r="O442" s="26">
        <v>8</v>
      </c>
      <c r="P442" s="26">
        <v>0</v>
      </c>
      <c r="Q442" s="26"/>
      <c r="R442" s="27" t="s">
        <v>155</v>
      </c>
      <c r="S442" s="28">
        <f>IF(P442&lt;&gt;0,O442/P442,"")</f>
      </c>
      <c r="T442" s="29"/>
      <c r="U442" s="29"/>
      <c r="V442" s="29"/>
      <c r="W442" s="29"/>
      <c r="X442" s="29"/>
      <c r="Y442" s="30"/>
      <c r="Z442" s="31">
        <f>IF(W442&lt;&gt;0,V442/W442,"")</f>
      </c>
      <c r="AA442" s="32"/>
      <c r="AB442" s="32"/>
      <c r="AC442" s="32"/>
      <c r="AD442" s="33"/>
      <c r="AE442" s="33"/>
      <c r="AF442" s="33"/>
      <c r="AG442" s="28">
        <f>IF(AD442&lt;&gt;0,AC442/AD442,"")</f>
      </c>
      <c r="AH442" s="34"/>
      <c r="AI442" s="34"/>
      <c r="AJ442" s="34"/>
      <c r="AK442" s="34"/>
      <c r="AL442" s="34"/>
      <c r="AM442" s="34"/>
      <c r="AN442" s="35">
        <f>IF(AK442&lt;&gt;0,AJ442/AK442,"")</f>
      </c>
      <c r="AO442" s="36"/>
      <c r="AP442" s="36"/>
      <c r="AQ442" s="36"/>
      <c r="AR442" s="36"/>
      <c r="AS442" s="36"/>
      <c r="AT442" s="36"/>
      <c r="AU442" s="37">
        <f>IF(AR442&lt;&gt;0,AQ442/AR442,"")</f>
      </c>
      <c r="AV442" s="38"/>
      <c r="AW442" s="38"/>
      <c r="AX442" s="39"/>
      <c r="AY442" s="40"/>
      <c r="AZ442" s="40"/>
      <c r="BA442" s="40"/>
      <c r="BB442" s="39">
        <f>IF(AY442&lt;&gt;0,AX442/AY442,"")</f>
      </c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</row>
    <row r="443" spans="1:256" s="8" customFormat="1" ht="12.75">
      <c r="A443" s="20" t="s">
        <v>1241</v>
      </c>
      <c r="B443" s="20"/>
      <c r="C443" s="21"/>
      <c r="D443" s="22">
        <f>IF(MOD(SUM($M443+$T443+$AA443+$AH443+$AO443+$AV443),1)&gt;=0.6,INT(SUM($M443+$T443+$AA443+$AH443+$AO443+$AV443))+1+MOD(SUM($M443+$T443+$AA443+$AH443+$AO443+$AV443),1)-0.6,SUM($M443+$T443+$AA443+$AH443+$AO443+$AV443))</f>
        <v>26</v>
      </c>
      <c r="E443" s="23">
        <f>$N443+$U443+$AB443+$AI443+$AP443+$AW443</f>
        <v>1</v>
      </c>
      <c r="F443" s="24">
        <f>$O443+$V443+$AC443+$AJ443+$AQ443+$AX443</f>
        <v>135</v>
      </c>
      <c r="G443" s="23">
        <f>$P443+$W443+$AD443+$AK443+$AR443+$AY443</f>
        <v>5</v>
      </c>
      <c r="H443" s="23">
        <f>$Q443+X443+AE443+AL443+AS443+AZ443</f>
        <v>0</v>
      </c>
      <c r="I443" s="25" t="s">
        <v>1050</v>
      </c>
      <c r="J443" s="22">
        <f>IF(G443&lt;&gt;0,F443/G443,"")</f>
        <v>27</v>
      </c>
      <c r="K443" s="22">
        <f>IF(D443&lt;&gt;0,F443/D443,"")</f>
        <v>5.1923076923076925</v>
      </c>
      <c r="L443" s="22">
        <f>IF(G443&lt;&gt;0,(INT(D443)*6+(10*(D443-INT(D443))))/G443,"")</f>
        <v>31.2</v>
      </c>
      <c r="M443" s="26"/>
      <c r="N443" s="26"/>
      <c r="O443" s="26"/>
      <c r="P443" s="26"/>
      <c r="Q443" s="26"/>
      <c r="R443" s="26"/>
      <c r="S443" s="28">
        <f>IF(P443&lt;&gt;0,O443/P443,"")</f>
      </c>
      <c r="T443" s="29">
        <v>10</v>
      </c>
      <c r="U443" s="29">
        <v>1</v>
      </c>
      <c r="V443" s="29">
        <v>31</v>
      </c>
      <c r="W443" s="29">
        <v>4</v>
      </c>
      <c r="X443" s="29"/>
      <c r="Y443" s="30" t="s">
        <v>1050</v>
      </c>
      <c r="Z443" s="31">
        <f>IF(W443&lt;&gt;0,V443/W443,"")</f>
        <v>7.75</v>
      </c>
      <c r="AA443" s="32">
        <v>16</v>
      </c>
      <c r="AB443" s="32">
        <v>0</v>
      </c>
      <c r="AC443" s="32">
        <v>104</v>
      </c>
      <c r="AD443" s="33">
        <v>1</v>
      </c>
      <c r="AE443" s="33"/>
      <c r="AF443" s="33" t="s">
        <v>1242</v>
      </c>
      <c r="AG443" s="28">
        <f>IF(AD443&lt;&gt;0,AC443/AD443,"")</f>
        <v>104</v>
      </c>
      <c r="AH443" s="34"/>
      <c r="AI443" s="34"/>
      <c r="AJ443" s="34"/>
      <c r="AK443" s="34"/>
      <c r="AL443" s="34"/>
      <c r="AM443" s="34"/>
      <c r="AN443" s="35">
        <f>IF(AK443&lt;&gt;0,AJ443/AK443,"")</f>
      </c>
      <c r="AO443" s="36"/>
      <c r="AP443" s="36"/>
      <c r="AQ443" s="36"/>
      <c r="AR443" s="36"/>
      <c r="AS443" s="36"/>
      <c r="AT443" s="36"/>
      <c r="AU443" s="37">
        <f>IF(AR443&lt;&gt;0,AQ443/AR443,"")</f>
      </c>
      <c r="AV443" s="38"/>
      <c r="AW443" s="38"/>
      <c r="AX443" s="39"/>
      <c r="AY443" s="40"/>
      <c r="AZ443" s="40"/>
      <c r="BA443" s="40"/>
      <c r="BB443" s="39">
        <f>IF(AY443&lt;&gt;0,AX443/AY443,"")</f>
      </c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</row>
    <row r="444" spans="1:256" s="8" customFormat="1" ht="12.75">
      <c r="A444" s="20" t="s">
        <v>1243</v>
      </c>
      <c r="B444" s="20"/>
      <c r="C444" s="21"/>
      <c r="D444" s="22">
        <f>IF(MOD(SUM($M444+$T444+$AA444+$AH444+$AO444+$AV444),1)&gt;=0.6,INT(SUM($M444+$T444+$AA444+$AH444+$AO444+$AV444))+1+MOD(SUM($M444+$T444+$AA444+$AH444+$AO444+$AV444),1)-0.6,SUM($M444+$T444+$AA444+$AH444+$AO444+$AV444))</f>
        <v>183.4</v>
      </c>
      <c r="E444" s="23">
        <f>$N444+$U444+$AB444+$AI444+$AP444+$AW444</f>
        <v>27</v>
      </c>
      <c r="F444" s="24">
        <f>$O444+$V444+$AC444+$AJ444+$AQ444+$AX444</f>
        <v>653</v>
      </c>
      <c r="G444" s="23">
        <f>$P444+$W444+$AD444+$AK444+$AR444+$AY444</f>
        <v>35</v>
      </c>
      <c r="H444" s="23">
        <f>$Q444+X444+AE444+AL444+AS444+AZ444</f>
        <v>1</v>
      </c>
      <c r="I444" s="25" t="s">
        <v>1244</v>
      </c>
      <c r="J444" s="22">
        <f>IF(G444&lt;&gt;0,F444/G444,"")</f>
        <v>18.65714285714286</v>
      </c>
      <c r="K444" s="22">
        <f>IF(D444&lt;&gt;0,F444/D444,"")</f>
        <v>3.560523446019629</v>
      </c>
      <c r="L444" s="22">
        <f>IF(G444&lt;&gt;0,(INT(D444)*6+(10*(D444-INT(D444))))/G444,"")</f>
        <v>31.485714285714284</v>
      </c>
      <c r="M444" s="26">
        <v>99.2</v>
      </c>
      <c r="N444" s="26">
        <v>12</v>
      </c>
      <c r="O444" s="26">
        <v>401</v>
      </c>
      <c r="P444" s="26">
        <v>15</v>
      </c>
      <c r="Q444" s="26"/>
      <c r="R444" s="27" t="s">
        <v>1245</v>
      </c>
      <c r="S444" s="28">
        <f>IF(P444&lt;&gt;0,O444/P444,"")</f>
        <v>26.733333333333334</v>
      </c>
      <c r="T444" s="29">
        <v>84.2</v>
      </c>
      <c r="U444" s="29">
        <v>15</v>
      </c>
      <c r="V444" s="29">
        <v>252</v>
      </c>
      <c r="W444" s="29">
        <v>20</v>
      </c>
      <c r="X444" s="29">
        <v>1</v>
      </c>
      <c r="Y444" s="30" t="s">
        <v>1244</v>
      </c>
      <c r="Z444" s="31">
        <f>IF(W444&lt;&gt;0,V444/W444,"")</f>
        <v>12.6</v>
      </c>
      <c r="AA444" s="32"/>
      <c r="AB444" s="32"/>
      <c r="AC444" s="32"/>
      <c r="AD444" s="33"/>
      <c r="AE444" s="33"/>
      <c r="AF444" s="33"/>
      <c r="AG444" s="28">
        <f>IF(AD444&lt;&gt;0,AC444/AD444,"")</f>
      </c>
      <c r="AH444" s="34"/>
      <c r="AI444" s="34"/>
      <c r="AJ444" s="34"/>
      <c r="AK444" s="34"/>
      <c r="AL444" s="34"/>
      <c r="AM444" s="34"/>
      <c r="AN444" s="35">
        <f>IF(AK444&lt;&gt;0,AJ444/AK444,"")</f>
      </c>
      <c r="AO444" s="36"/>
      <c r="AP444" s="36"/>
      <c r="AQ444" s="36"/>
      <c r="AR444" s="36"/>
      <c r="AS444" s="36"/>
      <c r="AT444" s="36"/>
      <c r="AU444" s="37">
        <f>IF(AR444&lt;&gt;0,AQ444/AR444,"")</f>
      </c>
      <c r="AV444" s="38"/>
      <c r="AW444" s="38"/>
      <c r="AX444" s="38"/>
      <c r="AY444" s="38"/>
      <c r="AZ444" s="38"/>
      <c r="BA444" s="38"/>
      <c r="BB444" s="39">
        <f>IF(AY444&lt;&gt;0,AX444/AY444,"")</f>
      </c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</row>
    <row r="445" spans="1:256" s="8" customFormat="1" ht="12.75">
      <c r="A445" s="20" t="s">
        <v>1246</v>
      </c>
      <c r="B445" s="20"/>
      <c r="C445" s="21"/>
      <c r="D445" s="22">
        <f>IF(MOD(SUM($M445+$T445+$AA445+$AH445+$AO445+$AV445),1)&gt;=0.6,INT(SUM($M445+$T445+$AA445+$AH445+$AO445+$AV445))+1+MOD(SUM($M445+$T445+$AA445+$AH445+$AO445+$AV445),1)-0.6,SUM($M445+$T445+$AA445+$AH445+$AO445+$AV445))</f>
        <v>3</v>
      </c>
      <c r="E445" s="23">
        <f>$N445+$U445+$AB445+$AI445+$AP445+$AW445</f>
        <v>1</v>
      </c>
      <c r="F445" s="24">
        <f>$O445+$V445+$AC445+$AJ445+$AQ445+$AX445</f>
        <v>9</v>
      </c>
      <c r="G445" s="23">
        <f>$P445+$W445+$AD445+$AK445+$AR445+$AY445</f>
        <v>1</v>
      </c>
      <c r="H445" s="23">
        <f>$Q445+X445+AE445+AL445+AS445+AZ445</f>
        <v>0</v>
      </c>
      <c r="I445" s="25" t="s">
        <v>1247</v>
      </c>
      <c r="J445" s="22">
        <f>IF(G445&lt;&gt;0,F445/G445,"")</f>
        <v>9</v>
      </c>
      <c r="K445" s="22">
        <f>IF(D445&lt;&gt;0,F445/D445,"")</f>
        <v>3</v>
      </c>
      <c r="L445" s="22">
        <f>IF(G445&lt;&gt;0,(INT(D445)*6+(10*(D445-INT(D445))))/G445,"")</f>
        <v>18</v>
      </c>
      <c r="M445" s="26"/>
      <c r="N445" s="26"/>
      <c r="O445" s="26"/>
      <c r="P445" s="26"/>
      <c r="Q445" s="26"/>
      <c r="R445" s="26"/>
      <c r="S445" s="28">
        <f>IF(P445&lt;&gt;0,O445/P445,"")</f>
      </c>
      <c r="T445" s="29"/>
      <c r="U445" s="29"/>
      <c r="V445" s="29"/>
      <c r="W445" s="29"/>
      <c r="X445" s="29"/>
      <c r="Y445" s="30"/>
      <c r="Z445" s="31">
        <f>IF(W445&lt;&gt;0,V445/W445,"")</f>
      </c>
      <c r="AA445" s="32">
        <v>3</v>
      </c>
      <c r="AB445" s="32">
        <v>1</v>
      </c>
      <c r="AC445" s="32">
        <v>9</v>
      </c>
      <c r="AD445" s="33">
        <v>1</v>
      </c>
      <c r="AE445" s="33"/>
      <c r="AF445" s="33" t="s">
        <v>1247</v>
      </c>
      <c r="AG445" s="28">
        <f>IF(AD445&lt;&gt;0,AC445/AD445,"")</f>
        <v>9</v>
      </c>
      <c r="AH445" s="34"/>
      <c r="AI445" s="34"/>
      <c r="AJ445" s="34"/>
      <c r="AK445" s="34"/>
      <c r="AL445" s="34"/>
      <c r="AM445" s="34"/>
      <c r="AN445" s="35">
        <f>IF(AK445&lt;&gt;0,AJ445/AK445,"")</f>
      </c>
      <c r="AO445" s="36"/>
      <c r="AP445" s="36"/>
      <c r="AQ445" s="36"/>
      <c r="AR445" s="36"/>
      <c r="AS445" s="36"/>
      <c r="AT445" s="36"/>
      <c r="AU445" s="37">
        <f>IF(AR445&lt;&gt;0,AQ445/AR445,"")</f>
      </c>
      <c r="AV445" s="38"/>
      <c r="AW445" s="38"/>
      <c r="AX445" s="38"/>
      <c r="AY445" s="38"/>
      <c r="AZ445" s="38"/>
      <c r="BA445" s="38"/>
      <c r="BB445" s="39">
        <f>IF(AY445&lt;&gt;0,AX445/AY445,"")</f>
      </c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</row>
    <row r="446" spans="1:256" s="8" customFormat="1" ht="12.75">
      <c r="A446" s="20" t="s">
        <v>1248</v>
      </c>
      <c r="B446" s="20"/>
      <c r="C446" s="21"/>
      <c r="D446" s="22">
        <f>IF(MOD(SUM($M446+$T446+$AA446+$AH446+$AO446+$AV446),1)&gt;=0.6,INT(SUM($M446+$T446+$AA446+$AH446+$AO446+$AV446))+1+MOD(SUM($M446+$T446+$AA446+$AH446+$AO446+$AV446),1)-0.6,SUM($M446+$T446+$AA446+$AH446+$AO446+$AV446))</f>
        <v>2.4</v>
      </c>
      <c r="E446" s="23">
        <f>$N446+$U446+$AB446+$AI446+$AP446+$AW446</f>
        <v>0</v>
      </c>
      <c r="F446" s="24">
        <f>$O446+$V446+$AC446+$AJ446+$AQ446+$AX446</f>
        <v>12</v>
      </c>
      <c r="G446" s="23">
        <f>$P446+$W446+$AD446+$AK446+$AR446+$AY446</f>
        <v>2</v>
      </c>
      <c r="H446" s="23">
        <f>$Q446+X446+AE446+AL446+AS446+AZ446</f>
        <v>0</v>
      </c>
      <c r="I446" s="25" t="s">
        <v>96</v>
      </c>
      <c r="J446" s="22">
        <f>IF(G446&lt;&gt;0,F446/G446,"")</f>
        <v>6</v>
      </c>
      <c r="K446" s="22">
        <f>IF(D446&lt;&gt;0,F446/D446,"")</f>
        <v>5</v>
      </c>
      <c r="L446" s="22">
        <f>IF(G446&lt;&gt;0,(INT(D446)*6+(10*(D446-INT(D446))))/G446,"")</f>
        <v>8</v>
      </c>
      <c r="M446" s="26"/>
      <c r="N446" s="26"/>
      <c r="O446" s="26"/>
      <c r="P446" s="26"/>
      <c r="Q446" s="26"/>
      <c r="R446" s="26"/>
      <c r="S446" s="28">
        <f>IF(P446&lt;&gt;0,O446/P446,"")</f>
      </c>
      <c r="T446" s="29"/>
      <c r="U446" s="29"/>
      <c r="V446" s="29"/>
      <c r="W446" s="29"/>
      <c r="X446" s="29"/>
      <c r="Y446" s="30"/>
      <c r="Z446" s="31">
        <f>IF(W446&lt;&gt;0,V446/W446,"")</f>
      </c>
      <c r="AA446" s="32"/>
      <c r="AB446" s="32"/>
      <c r="AC446" s="32"/>
      <c r="AD446" s="33"/>
      <c r="AE446" s="33"/>
      <c r="AF446" s="33"/>
      <c r="AG446" s="28">
        <f>IF(AD446&lt;&gt;0,AC446/AD446,"")</f>
      </c>
      <c r="AH446" s="34">
        <v>2.4</v>
      </c>
      <c r="AI446" s="34">
        <v>0</v>
      </c>
      <c r="AJ446" s="34">
        <v>12</v>
      </c>
      <c r="AK446" s="34">
        <v>2</v>
      </c>
      <c r="AL446" s="34"/>
      <c r="AM446" s="34" t="s">
        <v>96</v>
      </c>
      <c r="AN446" s="35">
        <f>IF(AK446&lt;&gt;0,AJ446/AK446,"")</f>
        <v>6</v>
      </c>
      <c r="AO446" s="36"/>
      <c r="AP446" s="36"/>
      <c r="AQ446" s="36"/>
      <c r="AR446" s="36"/>
      <c r="AS446" s="36"/>
      <c r="AT446" s="36"/>
      <c r="AU446" s="37">
        <f>IF(AR446&lt;&gt;0,AQ446/AR446,"")</f>
      </c>
      <c r="AV446" s="38"/>
      <c r="AW446" s="38"/>
      <c r="AX446" s="38"/>
      <c r="AY446" s="38"/>
      <c r="AZ446" s="38"/>
      <c r="BA446" s="38"/>
      <c r="BB446" s="39">
        <f>IF(AY446&lt;&gt;0,AX446/AY446,"")</f>
      </c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</row>
    <row r="447" spans="1:256" s="8" customFormat="1" ht="12.75">
      <c r="A447" s="20" t="s">
        <v>1249</v>
      </c>
      <c r="B447" s="20"/>
      <c r="C447" s="21">
        <v>569</v>
      </c>
      <c r="D447" s="22">
        <f>IF(MOD(SUM($M447+$T447+$AA447+$AH447+$AO447+$AV447),1)&gt;=0.6,INT(SUM($M447+$T447+$AA447+$AH447+$AO447+$AV447))+1+MOD(SUM($M447+$T447+$AA447+$AH447+$AO447+$AV447),1)-0.6,SUM($M447+$T447+$AA447+$AH447+$AO447+$AV447))</f>
        <v>4</v>
      </c>
      <c r="E447" s="23">
        <f>$N447+$U447+$AB447+$AI447+$AP447+$AW447</f>
        <v>0</v>
      </c>
      <c r="F447" s="24">
        <f>$O447+$V447+$AC447+$AJ447+$AQ447+$AX447</f>
        <v>15</v>
      </c>
      <c r="G447" s="23">
        <f>$P447+$W447+$AD447+$AK447+$AR447+$AY447</f>
        <v>0</v>
      </c>
      <c r="H447" s="23">
        <f>$Q447+X447+AE447+AL447+AS447+AZ447</f>
        <v>0</v>
      </c>
      <c r="I447" s="25" t="s">
        <v>1250</v>
      </c>
      <c r="J447" s="22">
        <f>IF(G447&lt;&gt;0,F447/G447,"")</f>
      </c>
      <c r="K447" s="22">
        <f>IF(D447&lt;&gt;0,F447/D447,"")</f>
        <v>3.75</v>
      </c>
      <c r="L447" s="22">
        <f>IF(G447&lt;&gt;0,(INT(D447)*6+(10*(D447-INT(D447))))/G447,"")</f>
      </c>
      <c r="M447" s="26"/>
      <c r="N447" s="26"/>
      <c r="O447" s="26"/>
      <c r="P447" s="26"/>
      <c r="Q447" s="26"/>
      <c r="R447" s="26"/>
      <c r="S447" s="28">
        <f>IF(P447&lt;&gt;0,O447/P447,"")</f>
      </c>
      <c r="T447" s="29"/>
      <c r="U447" s="29"/>
      <c r="V447" s="29"/>
      <c r="W447" s="29"/>
      <c r="X447" s="29"/>
      <c r="Y447" s="30"/>
      <c r="Z447" s="31">
        <f>IF(W447&lt;&gt;0,V447/W447,"")</f>
      </c>
      <c r="AA447" s="32"/>
      <c r="AB447" s="32"/>
      <c r="AC447" s="32"/>
      <c r="AD447" s="33"/>
      <c r="AE447" s="33"/>
      <c r="AF447" s="33"/>
      <c r="AG447" s="28">
        <f>IF(AD447&lt;&gt;0,AC447/AD447,"")</f>
      </c>
      <c r="AH447" s="34">
        <v>4</v>
      </c>
      <c r="AI447" s="34">
        <v>0</v>
      </c>
      <c r="AJ447" s="34">
        <v>15</v>
      </c>
      <c r="AK447" s="34">
        <v>0</v>
      </c>
      <c r="AL447" s="34"/>
      <c r="AM447" s="34" t="s">
        <v>1250</v>
      </c>
      <c r="AN447" s="35">
        <f>IF(AK447&lt;&gt;0,AJ447/AK447,"")</f>
      </c>
      <c r="AO447" s="36"/>
      <c r="AP447" s="36"/>
      <c r="AQ447" s="36"/>
      <c r="AR447" s="36"/>
      <c r="AS447" s="36"/>
      <c r="AT447" s="36"/>
      <c r="AU447" s="37">
        <f>IF(AR447&lt;&gt;0,AQ447/AR447,"")</f>
      </c>
      <c r="AV447" s="38"/>
      <c r="AW447" s="38"/>
      <c r="AX447" s="38"/>
      <c r="AY447" s="38"/>
      <c r="AZ447" s="38"/>
      <c r="BA447" s="38"/>
      <c r="BB447" s="39">
        <f>IF(AY447&lt;&gt;0,AX447/AY447,"")</f>
      </c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</row>
    <row r="448" spans="1:256" s="8" customFormat="1" ht="12.75">
      <c r="A448" s="20" t="s">
        <v>1251</v>
      </c>
      <c r="B448" s="20"/>
      <c r="C448" s="21"/>
      <c r="D448" s="22">
        <f>IF(MOD(SUM($M448+$T448+$AA448+$AH448+$AO448+$AV448),1)&gt;=0.6,INT(SUM($M448+$T448+$AA448+$AH448+$AO448+$AV448))+1+MOD(SUM($M448+$T448+$AA448+$AH448+$AO448+$AV448),1)-0.6,SUM($M448+$T448+$AA448+$AH448+$AO448+$AV448))</f>
        <v>53.4</v>
      </c>
      <c r="E448" s="23">
        <f>$N448+$U448+$AB448+$AI448+$AP448+$AW448</f>
        <v>2</v>
      </c>
      <c r="F448" s="24">
        <f>$O448+$V448+$AC448+$AJ448+$AQ448+$AX448</f>
        <v>244</v>
      </c>
      <c r="G448" s="23">
        <f>$P448+$W448+$AD448+$AK448+$AR448+$AY448</f>
        <v>21</v>
      </c>
      <c r="H448" s="23">
        <f>$Q448+X448+AE448+AL448+AS448+AZ448</f>
        <v>2</v>
      </c>
      <c r="I448" s="25" t="s">
        <v>1252</v>
      </c>
      <c r="J448" s="22">
        <f>IF(G448&lt;&gt;0,F448/G448,"")</f>
        <v>11.619047619047619</v>
      </c>
      <c r="K448" s="22">
        <f>IF(D448&lt;&gt;0,F448/D448,"")</f>
        <v>4.569288389513109</v>
      </c>
      <c r="L448" s="22">
        <f>IF(G448&lt;&gt;0,(INT(D448)*6+(10*(D448-INT(D448))))/G448,"")</f>
        <v>15.333333333333334</v>
      </c>
      <c r="M448" s="26"/>
      <c r="N448" s="26"/>
      <c r="O448" s="26"/>
      <c r="P448" s="26"/>
      <c r="Q448" s="26"/>
      <c r="R448" s="26"/>
      <c r="S448" s="28">
        <f>IF(P448&lt;&gt;0,O448/P448,"")</f>
      </c>
      <c r="T448" s="29"/>
      <c r="U448" s="29"/>
      <c r="V448" s="29"/>
      <c r="W448" s="29"/>
      <c r="X448" s="29"/>
      <c r="Y448" s="30"/>
      <c r="Z448" s="31">
        <f>IF(W448&lt;&gt;0,V448/W448,"")</f>
      </c>
      <c r="AA448" s="32">
        <v>53.4</v>
      </c>
      <c r="AB448" s="32">
        <v>2</v>
      </c>
      <c r="AC448" s="32">
        <v>244</v>
      </c>
      <c r="AD448" s="33">
        <v>21</v>
      </c>
      <c r="AE448" s="33">
        <v>2</v>
      </c>
      <c r="AF448" s="33" t="s">
        <v>1252</v>
      </c>
      <c r="AG448" s="28">
        <f>IF(AD448&lt;&gt;0,AC448/AD448,"")</f>
        <v>11.619047619047619</v>
      </c>
      <c r="AH448" s="34"/>
      <c r="AI448" s="34"/>
      <c r="AJ448" s="34"/>
      <c r="AK448" s="34"/>
      <c r="AL448" s="34"/>
      <c r="AM448" s="34"/>
      <c r="AN448" s="35">
        <f>IF(AK448&lt;&gt;0,AJ448/AK448,"")</f>
      </c>
      <c r="AO448" s="36"/>
      <c r="AP448" s="36"/>
      <c r="AQ448" s="36"/>
      <c r="AR448" s="36"/>
      <c r="AS448" s="36"/>
      <c r="AT448" s="36"/>
      <c r="AU448" s="37">
        <f>IF(AR448&lt;&gt;0,AQ448/AR448,"")</f>
      </c>
      <c r="AV448" s="38"/>
      <c r="AW448" s="38"/>
      <c r="AX448" s="38"/>
      <c r="AY448" s="38"/>
      <c r="AZ448" s="38"/>
      <c r="BA448" s="38"/>
      <c r="BB448" s="39">
        <f>IF(AY448&lt;&gt;0,AX448/AY448,"")</f>
      </c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</row>
    <row r="449" spans="1:256" s="8" customFormat="1" ht="12.75">
      <c r="A449" s="20" t="s">
        <v>1253</v>
      </c>
      <c r="B449" s="20"/>
      <c r="C449" s="21"/>
      <c r="D449" s="22">
        <f>IF(MOD(SUM($M449+$T449+$AA449+$AH449+$AO449+$AV449),1)&gt;=0.6,INT(SUM($M449+$T449+$AA449+$AH449+$AO449+$AV449))+1+MOD(SUM($M449+$T449+$AA449+$AH449+$AO449+$AV449),1)-0.6,SUM($M449+$T449+$AA449+$AH449+$AO449+$AV449))</f>
        <v>3</v>
      </c>
      <c r="E449" s="23">
        <f>$N449+$U449+$AB449+$AI449+$AP449+$AW449</f>
        <v>0</v>
      </c>
      <c r="F449" s="24">
        <f>$O449+$V449+$AC449+$AJ449+$AQ449+$AX449</f>
        <v>14</v>
      </c>
      <c r="G449" s="23">
        <f>$P449+$W449+$AD449+$AK449+$AR449+$AY449</f>
        <v>0</v>
      </c>
      <c r="H449" s="23">
        <f>$Q449+X449+AE449+AL449+AS449+AZ449</f>
        <v>0</v>
      </c>
      <c r="I449" s="23"/>
      <c r="J449" s="22">
        <f>IF(G449&lt;&gt;0,F449/G449,"")</f>
      </c>
      <c r="K449" s="22">
        <f>IF(D449&lt;&gt;0,F449/D449,"")</f>
        <v>4.666666666666667</v>
      </c>
      <c r="L449" s="22">
        <f>IF(G449&lt;&gt;0,(INT(D449)*6+(10*(D449-INT(D449))))/G449,"")</f>
      </c>
      <c r="M449" s="26"/>
      <c r="N449" s="26"/>
      <c r="O449" s="26"/>
      <c r="P449" s="26"/>
      <c r="Q449" s="26"/>
      <c r="R449" s="26"/>
      <c r="S449" s="28">
        <f>IF(P449&lt;&gt;0,O449/P449,"")</f>
      </c>
      <c r="T449" s="29"/>
      <c r="U449" s="29"/>
      <c r="V449" s="29"/>
      <c r="W449" s="29"/>
      <c r="X449" s="29"/>
      <c r="Y449" s="30"/>
      <c r="Z449" s="31">
        <f>IF(W449&lt;&gt;0,V449/W449,"")</f>
      </c>
      <c r="AA449" s="32"/>
      <c r="AB449" s="32"/>
      <c r="AC449" s="32"/>
      <c r="AD449" s="33"/>
      <c r="AE449" s="33"/>
      <c r="AF449" s="33"/>
      <c r="AG449" s="28">
        <f>IF(AD449&lt;&gt;0,AC449/AD449,"")</f>
      </c>
      <c r="AH449" s="34"/>
      <c r="AI449" s="34"/>
      <c r="AJ449" s="34"/>
      <c r="AK449" s="34"/>
      <c r="AL449" s="34"/>
      <c r="AM449" s="34"/>
      <c r="AN449" s="35">
        <f>IF(AK449&lt;&gt;0,AJ449/AK449,"")</f>
      </c>
      <c r="AO449" s="36">
        <v>3</v>
      </c>
      <c r="AP449" s="36">
        <v>0</v>
      </c>
      <c r="AQ449" s="36">
        <v>14</v>
      </c>
      <c r="AR449" s="36">
        <v>0</v>
      </c>
      <c r="AS449" s="36"/>
      <c r="AT449" s="48" t="s">
        <v>319</v>
      </c>
      <c r="AU449" s="37">
        <f>IF(AR449&lt;&gt;0,AQ449/AR449,"")</f>
      </c>
      <c r="AV449" s="38"/>
      <c r="AW449" s="38"/>
      <c r="AX449" s="38"/>
      <c r="AY449" s="38"/>
      <c r="AZ449" s="38"/>
      <c r="BA449" s="38"/>
      <c r="BB449" s="39">
        <f>IF(AY449&lt;&gt;0,AX449/AY449,"")</f>
      </c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</row>
    <row r="450" spans="1:256" s="8" customFormat="1" ht="12.75">
      <c r="A450" s="20" t="s">
        <v>1254</v>
      </c>
      <c r="B450" s="20"/>
      <c r="C450" s="21"/>
      <c r="D450" s="22">
        <f>IF(MOD(SUM($M450+$T450+$AA450+$AH450+$AO450+$AV450),1)&gt;=0.6,INT(SUM($M450+$T450+$AA450+$AH450+$AO450+$AV450))+1+MOD(SUM($M450+$T450+$AA450+$AH450+$AO450+$AV450),1)-0.6,SUM($M450+$T450+$AA450+$AH450+$AO450+$AV450))</f>
        <v>1123.2</v>
      </c>
      <c r="E450" s="23">
        <f>$N450+$U450+$AB450+$AI450+$AP450+$AW450</f>
        <v>300</v>
      </c>
      <c r="F450" s="24">
        <f>$O450+$V450+$AC450+$AJ450+$AQ450+$AX450</f>
        <v>2665</v>
      </c>
      <c r="G450" s="23">
        <f>$P450+$W450+$AD450+$AK450+$AR450+$AY450</f>
        <v>172</v>
      </c>
      <c r="H450" s="23">
        <f>$Q450+X450+AE450+AL450+AS450+AZ450</f>
        <v>6</v>
      </c>
      <c r="I450" s="25" t="s">
        <v>1255</v>
      </c>
      <c r="J450" s="22">
        <f>IF(G450&lt;&gt;0,F450/G450,"")</f>
        <v>15.494186046511627</v>
      </c>
      <c r="K450" s="22">
        <f>IF(D450&lt;&gt;0,F450/D450,"")</f>
        <v>2.372685185185185</v>
      </c>
      <c r="L450" s="22">
        <f>IF(G450&lt;&gt;0,(INT(D450)*6+(10*(D450-INT(D450))))/G450,"")</f>
        <v>39.18604651162791</v>
      </c>
      <c r="M450" s="26">
        <v>257.4</v>
      </c>
      <c r="N450" s="26">
        <v>51</v>
      </c>
      <c r="O450" s="26">
        <v>791</v>
      </c>
      <c r="P450" s="26">
        <v>36</v>
      </c>
      <c r="Q450" s="26"/>
      <c r="R450" s="27" t="s">
        <v>1256</v>
      </c>
      <c r="S450" s="28">
        <f>IF(P450&lt;&gt;0,O450/P450,"")</f>
        <v>21.97222222222222</v>
      </c>
      <c r="T450" s="29">
        <v>865.4</v>
      </c>
      <c r="U450" s="29">
        <v>249</v>
      </c>
      <c r="V450" s="29">
        <v>1874</v>
      </c>
      <c r="W450" s="29">
        <v>136</v>
      </c>
      <c r="X450" s="29">
        <v>6</v>
      </c>
      <c r="Y450" s="30" t="s">
        <v>1255</v>
      </c>
      <c r="Z450" s="31">
        <f>IF(W450&lt;&gt;0,V450/W450,"")</f>
        <v>13.779411764705882</v>
      </c>
      <c r="AA450" s="32"/>
      <c r="AB450" s="32"/>
      <c r="AC450" s="32"/>
      <c r="AD450" s="33"/>
      <c r="AE450" s="33"/>
      <c r="AF450" s="33"/>
      <c r="AG450" s="28">
        <f>IF(AD450&lt;&gt;0,AC450/AD450,"")</f>
      </c>
      <c r="AH450" s="34"/>
      <c r="AI450" s="34"/>
      <c r="AJ450" s="34"/>
      <c r="AK450" s="34"/>
      <c r="AL450" s="34"/>
      <c r="AM450" s="34"/>
      <c r="AN450" s="35">
        <f>IF(AK450&lt;&gt;0,AJ450/AK450,"")</f>
      </c>
      <c r="AO450" s="36"/>
      <c r="AP450" s="36"/>
      <c r="AQ450" s="36"/>
      <c r="AR450" s="36"/>
      <c r="AS450" s="36"/>
      <c r="AT450" s="36"/>
      <c r="AU450" s="37">
        <f>IF(AR450&lt;&gt;0,AQ450/AR450,"")</f>
      </c>
      <c r="AV450" s="38"/>
      <c r="AW450" s="38"/>
      <c r="AX450" s="38"/>
      <c r="AY450" s="38"/>
      <c r="AZ450" s="38"/>
      <c r="BA450" s="38"/>
      <c r="BB450" s="39">
        <f>IF(AY450&lt;&gt;0,AX450/AY450,"")</f>
      </c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</row>
    <row r="451" spans="1:256" s="8" customFormat="1" ht="12.75">
      <c r="A451" s="20" t="s">
        <v>1257</v>
      </c>
      <c r="B451" s="20"/>
      <c r="C451" s="21"/>
      <c r="D451" s="22">
        <f>IF(MOD(SUM($M451+$T451+$AA451+$AH451+$AO451+$AV451),1)&gt;=0.6,INT(SUM($M451+$T451+$AA451+$AH451+$AO451+$AV451))+1+MOD(SUM($M451+$T451+$AA451+$AH451+$AO451+$AV451),1)-0.6,SUM($M451+$T451+$AA451+$AH451+$AO451+$AV451))</f>
        <v>314</v>
      </c>
      <c r="E451" s="23">
        <f>$N451+$U451+$AB451+$AI451+$AP451+$AW451</f>
        <v>99</v>
      </c>
      <c r="F451" s="24">
        <f>$O451+$V451+$AC451+$AJ451+$AQ451+$AX451</f>
        <v>872</v>
      </c>
      <c r="G451" s="23">
        <f>$P451+$W451+$AD451+$AK451+$AR451+$AY451</f>
        <v>55</v>
      </c>
      <c r="H451" s="23">
        <f>$Q451+X451+AE451+AL451+AS451+AZ451</f>
        <v>1</v>
      </c>
      <c r="I451" s="25" t="s">
        <v>1258</v>
      </c>
      <c r="J451" s="22">
        <f>IF(G451&lt;&gt;0,F451/G451,"")</f>
        <v>15.854545454545455</v>
      </c>
      <c r="K451" s="22">
        <f>IF(D451&lt;&gt;0,F451/D451,"")</f>
        <v>2.7770700636942673</v>
      </c>
      <c r="L451" s="22">
        <f>IF(G451&lt;&gt;0,(INT(D451)*6+(10*(D451-INT(D451))))/G451,"")</f>
        <v>34.25454545454546</v>
      </c>
      <c r="M451" s="26">
        <v>314</v>
      </c>
      <c r="N451" s="26">
        <v>99</v>
      </c>
      <c r="O451" s="26">
        <v>872</v>
      </c>
      <c r="P451" s="26">
        <v>55</v>
      </c>
      <c r="Q451" s="26">
        <v>1</v>
      </c>
      <c r="R451" s="27" t="s">
        <v>1258</v>
      </c>
      <c r="S451" s="28">
        <f>IF(P451&lt;&gt;0,O451/P451,"")</f>
        <v>15.854545454545455</v>
      </c>
      <c r="T451" s="29"/>
      <c r="U451" s="29"/>
      <c r="V451" s="29"/>
      <c r="W451" s="29"/>
      <c r="X451" s="29"/>
      <c r="Y451" s="30"/>
      <c r="Z451" s="31">
        <f>IF(W451&lt;&gt;0,V451/W451,"")</f>
      </c>
      <c r="AA451" s="32"/>
      <c r="AB451" s="32"/>
      <c r="AC451" s="32"/>
      <c r="AD451" s="33"/>
      <c r="AE451" s="33"/>
      <c r="AF451" s="33"/>
      <c r="AG451" s="28">
        <f>IF(AD451&lt;&gt;0,AC451/AD451,"")</f>
      </c>
      <c r="AH451" s="34"/>
      <c r="AI451" s="34"/>
      <c r="AJ451" s="34"/>
      <c r="AK451" s="34"/>
      <c r="AL451" s="34"/>
      <c r="AM451" s="34"/>
      <c r="AN451" s="35">
        <f>IF(AK451&lt;&gt;0,AJ451/AK451,"")</f>
      </c>
      <c r="AO451" s="36"/>
      <c r="AP451" s="36"/>
      <c r="AQ451" s="36"/>
      <c r="AR451" s="36"/>
      <c r="AS451" s="36"/>
      <c r="AT451" s="36"/>
      <c r="AU451" s="37">
        <f>IF(AR451&lt;&gt;0,AQ451/AR451,"")</f>
      </c>
      <c r="AV451" s="38"/>
      <c r="AW451" s="38"/>
      <c r="AX451" s="38"/>
      <c r="AY451" s="38"/>
      <c r="AZ451" s="38"/>
      <c r="BA451" s="38"/>
      <c r="BB451" s="39">
        <f>IF(AY451&lt;&gt;0,AX451/AY451,"")</f>
      </c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</row>
    <row r="452" spans="1:256" s="8" customFormat="1" ht="12.75">
      <c r="A452" s="13" t="s">
        <v>1259</v>
      </c>
      <c r="B452" s="13"/>
      <c r="C452" s="13"/>
      <c r="D452" s="22">
        <f>IF(MOD(SUM($M452+$T452+$AA452+$AH452+$AO452+$AV452),1)&gt;=0.6,INT(SUM($M452+$T452+$AA452+$AH452+$AO452+$AV452))+1+MOD(SUM($M452+$T452+$AA452+$AH452+$AO452+$AV452),1)-0.6,SUM($M452+$T452+$AA452+$AH452+$AO452+$AV452))</f>
        <v>2</v>
      </c>
      <c r="E452" s="23">
        <f>$N452+$U452+$AB452+$AI452+$AP452+$AW452</f>
        <v>0</v>
      </c>
      <c r="F452" s="24">
        <f>$O452+$V452+$AC452+$AJ452+$AQ452+$AX452</f>
        <v>36</v>
      </c>
      <c r="G452" s="23">
        <f>$P452+$W452+$AD452+$AK452+$AR452+$AY452</f>
        <v>0</v>
      </c>
      <c r="H452" s="23">
        <f>$Q452+X452+AE452+AL452+AS452+AZ452</f>
        <v>0</v>
      </c>
      <c r="I452" s="49" t="s">
        <v>1260</v>
      </c>
      <c r="J452" s="22">
        <f>IF(G452&lt;&gt;0,F452/G452,"")</f>
      </c>
      <c r="K452" s="22">
        <f>IF(D452&lt;&gt;0,F452/D452,"")</f>
        <v>18</v>
      </c>
      <c r="L452" s="22">
        <f>IF(G452&lt;&gt;0,(INT(D452)*6+(10*(D452-INT(D452))))/G452,"")</f>
      </c>
      <c r="M452" s="50"/>
      <c r="N452" s="50"/>
      <c r="O452" s="50"/>
      <c r="P452" s="50"/>
      <c r="Q452" s="50"/>
      <c r="R452" s="50"/>
      <c r="S452" s="52">
        <f>IF(P452&lt;&gt;0,O452/P452,"")</f>
      </c>
      <c r="T452" s="53"/>
      <c r="U452" s="53"/>
      <c r="V452" s="53"/>
      <c r="W452" s="53"/>
      <c r="X452" s="53"/>
      <c r="Y452" s="53"/>
      <c r="Z452" s="54">
        <f>IF(W452&lt;&gt;0,V452/W452,"")</f>
      </c>
      <c r="AA452" s="50"/>
      <c r="AB452" s="50"/>
      <c r="AC452" s="50"/>
      <c r="AD452" s="50"/>
      <c r="AE452" s="50"/>
      <c r="AF452" s="50"/>
      <c r="AG452" s="52">
        <f>IF(AD452&lt;&gt;0,AC452/AD452,"")</f>
      </c>
      <c r="AH452" s="55"/>
      <c r="AI452" s="55"/>
      <c r="AJ452" s="55"/>
      <c r="AK452" s="55"/>
      <c r="AL452" s="55"/>
      <c r="AM452" s="55"/>
      <c r="AN452" s="56">
        <f>IF(AK452&lt;&gt;0,AJ452/AK452,"")</f>
      </c>
      <c r="AO452" s="57"/>
      <c r="AP452" s="57"/>
      <c r="AQ452" s="57"/>
      <c r="AR452" s="57"/>
      <c r="AS452" s="57"/>
      <c r="AT452" s="57"/>
      <c r="AU452" s="58">
        <f>IF(AR452&lt;&gt;0,AQ452/AR452,"")</f>
      </c>
      <c r="AV452" s="59">
        <v>2</v>
      </c>
      <c r="AW452" s="59">
        <v>0</v>
      </c>
      <c r="AX452" s="59">
        <v>36</v>
      </c>
      <c r="AY452" s="59">
        <v>0</v>
      </c>
      <c r="AZ452" s="59"/>
      <c r="BA452" s="59" t="s">
        <v>1260</v>
      </c>
      <c r="BB452" s="60">
        <f>IF(AY452&lt;&gt;0,AX452/AY452,"")</f>
      </c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</row>
    <row r="453" spans="1:256" s="8" customFormat="1" ht="12.75">
      <c r="A453" s="20" t="s">
        <v>1261</v>
      </c>
      <c r="B453" s="20"/>
      <c r="C453" s="63"/>
      <c r="D453" s="22">
        <f>IF(MOD(SUM($M453+$T453+$AA453+$AH453+$AO453+$AV453),1)&gt;=0.6,INT(SUM($M453+$T453+$AA453+$AH453+$AO453+$AV453))+1+MOD(SUM($M453+$T453+$AA453+$AH453+$AO453+$AV453),1)-0.6,SUM($M453+$T453+$AA453+$AH453+$AO453+$AV453))</f>
        <v>8</v>
      </c>
      <c r="E453" s="23">
        <f>$N453+$U453+$AB453+$AI453+$AP453+$AW453</f>
        <v>0</v>
      </c>
      <c r="F453" s="24">
        <f>$O453+$V453+$AC453+$AJ453+$AQ453+$AX453</f>
        <v>28</v>
      </c>
      <c r="G453" s="23">
        <f>$P453+$W453+$AD453+$AK453+$AR453+$AY453</f>
        <v>0</v>
      </c>
      <c r="H453" s="23">
        <f>$Q453+X453+AE453+AL453+AS453+AZ453</f>
        <v>0</v>
      </c>
      <c r="I453" s="25" t="s">
        <v>1262</v>
      </c>
      <c r="J453" s="22">
        <f>IF(G453&lt;&gt;0,F453/G453,"")</f>
      </c>
      <c r="K453" s="22">
        <f>IF(D453&lt;&gt;0,F453/D453,"")</f>
        <v>3.5</v>
      </c>
      <c r="L453" s="22">
        <f>IF(G453&lt;&gt;0,(INT(D453)*6+(10*(D453-INT(D453))))/G453,"")</f>
      </c>
      <c r="M453" s="26"/>
      <c r="N453" s="26"/>
      <c r="O453" s="26"/>
      <c r="P453" s="26"/>
      <c r="Q453" s="26"/>
      <c r="R453" s="26"/>
      <c r="S453" s="28">
        <f>IF(P453&lt;&gt;0,O453/P453,"")</f>
      </c>
      <c r="T453" s="29"/>
      <c r="U453" s="29"/>
      <c r="V453" s="29"/>
      <c r="W453" s="29"/>
      <c r="X453" s="29"/>
      <c r="Y453" s="29"/>
      <c r="Z453" s="31">
        <f>IF(W453&lt;&gt;0,V453/W453,"")</f>
      </c>
      <c r="AA453" s="26"/>
      <c r="AB453" s="26"/>
      <c r="AC453" s="26"/>
      <c r="AD453" s="26"/>
      <c r="AE453" s="26"/>
      <c r="AF453" s="26"/>
      <c r="AG453" s="28">
        <f>IF(AD453&lt;&gt;0,AC453/AD453,"")</f>
      </c>
      <c r="AH453" s="64"/>
      <c r="AI453" s="64"/>
      <c r="AJ453" s="64"/>
      <c r="AK453" s="64"/>
      <c r="AL453" s="64"/>
      <c r="AM453" s="64"/>
      <c r="AN453" s="35">
        <f>IF(AK453&lt;&gt;0,AJ453/AK453,"")</f>
      </c>
      <c r="AO453" s="36">
        <v>8</v>
      </c>
      <c r="AP453" s="36">
        <v>0</v>
      </c>
      <c r="AQ453" s="36">
        <v>28</v>
      </c>
      <c r="AR453" s="36">
        <v>0</v>
      </c>
      <c r="AS453" s="36"/>
      <c r="AT453" s="48" t="s">
        <v>1262</v>
      </c>
      <c r="AU453" s="37">
        <f>IF(AR453&lt;&gt;0,AQ453/AR453,"")</f>
      </c>
      <c r="AV453" s="38"/>
      <c r="AW453" s="38"/>
      <c r="AX453" s="38"/>
      <c r="AY453" s="38"/>
      <c r="AZ453" s="38"/>
      <c r="BA453" s="38"/>
      <c r="BB453" s="39">
        <f>IF(AY453&lt;&gt;0,AX453/AY453,"")</f>
      </c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</row>
    <row r="454" spans="1:256" s="8" customFormat="1" ht="12.75">
      <c r="A454" s="20" t="s">
        <v>1263</v>
      </c>
      <c r="B454" s="20"/>
      <c r="C454" s="21"/>
      <c r="D454" s="22">
        <f>IF(MOD(SUM($M454+$T454+$AA454+$AH454+$AO454+$AV454),1)&gt;=0.6,INT(SUM($M454+$T454+$AA454+$AH454+$AO454+$AV454))+1+MOD(SUM($M454+$T454+$AA454+$AH454+$AO454+$AV454),1)-0.6,SUM($M454+$T454+$AA454+$AH454+$AO454+$AV454))</f>
        <v>297.5</v>
      </c>
      <c r="E454" s="23">
        <f>$N454+$U454+$AB454+$AI454+$AP454+$AW454</f>
        <v>48</v>
      </c>
      <c r="F454" s="24">
        <f>$O454+$V454+$AC454+$AJ454+$AQ454+$AX454</f>
        <v>1111</v>
      </c>
      <c r="G454" s="23">
        <f>$P454+$W454+$AD454+$AK454+$AR454+$AY454</f>
        <v>51</v>
      </c>
      <c r="H454" s="23">
        <f>$Q454+X454+AE454+AL454+AS454+AZ454</f>
        <v>0</v>
      </c>
      <c r="I454" s="25" t="s">
        <v>1264</v>
      </c>
      <c r="J454" s="22">
        <f>IF(G454&lt;&gt;0,F454/G454,"")</f>
        <v>21.784313725490197</v>
      </c>
      <c r="K454" s="22">
        <f>IF(D454&lt;&gt;0,F454/D454,"")</f>
        <v>3.734453781512605</v>
      </c>
      <c r="L454" s="22">
        <f>IF(G454&lt;&gt;0,(INT(D454)*6+(10*(D454-INT(D454))))/G454,"")</f>
        <v>35.03921568627451</v>
      </c>
      <c r="M454" s="26"/>
      <c r="N454" s="26"/>
      <c r="O454" s="26"/>
      <c r="P454" s="26"/>
      <c r="Q454" s="26"/>
      <c r="R454" s="26"/>
      <c r="S454" s="28">
        <f>IF(P454&lt;&gt;0,O454/P454,"")</f>
      </c>
      <c r="T454" s="29">
        <v>27</v>
      </c>
      <c r="U454" s="29">
        <v>4</v>
      </c>
      <c r="V454" s="29">
        <f>41+74</f>
        <v>115</v>
      </c>
      <c r="W454" s="29">
        <f>3+1</f>
        <v>4</v>
      </c>
      <c r="X454" s="29"/>
      <c r="Y454" s="30" t="s">
        <v>1265</v>
      </c>
      <c r="Z454" s="31">
        <f>IF(W454&lt;&gt;0,V454/W454,"")</f>
        <v>28.75</v>
      </c>
      <c r="AA454" s="32">
        <f>(59.1+7.2)+63</f>
        <v>129.3</v>
      </c>
      <c r="AB454" s="32">
        <v>15</v>
      </c>
      <c r="AC454" s="32">
        <f>(186+17)+316</f>
        <v>519</v>
      </c>
      <c r="AD454" s="33">
        <v>19</v>
      </c>
      <c r="AE454" s="33"/>
      <c r="AF454" s="33" t="s">
        <v>1266</v>
      </c>
      <c r="AG454" s="28">
        <f>IF(AD454&lt;&gt;0,AC454/AD454,"")</f>
        <v>27.31578947368421</v>
      </c>
      <c r="AH454" s="34">
        <f>(16+0.1+44.1+9)+8</f>
        <v>77.2</v>
      </c>
      <c r="AI454" s="34">
        <f>(2+10+2)+0</f>
        <v>14</v>
      </c>
      <c r="AJ454" s="34">
        <f>(110+20+128+25)+17</f>
        <v>300</v>
      </c>
      <c r="AK454" s="34">
        <f>(1+4+9)+2</f>
        <v>16</v>
      </c>
      <c r="AL454" s="34"/>
      <c r="AM454" s="34" t="s">
        <v>1264</v>
      </c>
      <c r="AN454" s="35">
        <f>IF(AK454&lt;&gt;0,AJ454/AK454,"")</f>
        <v>18.75</v>
      </c>
      <c r="AO454" s="36">
        <v>60</v>
      </c>
      <c r="AP454" s="36">
        <f>6+7</f>
        <v>13</v>
      </c>
      <c r="AQ454" s="36">
        <v>174</v>
      </c>
      <c r="AR454" s="36">
        <f>6+4</f>
        <v>10</v>
      </c>
      <c r="AS454" s="36"/>
      <c r="AT454" s="48" t="s">
        <v>1267</v>
      </c>
      <c r="AU454" s="37">
        <f>IF(AR454&lt;&gt;0,AQ454/AR454,"")</f>
        <v>17.4</v>
      </c>
      <c r="AV454" s="38">
        <v>4</v>
      </c>
      <c r="AW454" s="38">
        <v>2</v>
      </c>
      <c r="AX454" s="38">
        <v>3</v>
      </c>
      <c r="AY454" s="38">
        <v>2</v>
      </c>
      <c r="AZ454" s="38"/>
      <c r="BA454" s="38" t="s">
        <v>1268</v>
      </c>
      <c r="BB454" s="39">
        <f>IF(AY454&lt;&gt;0,AX454/AY454,"")</f>
        <v>1.5</v>
      </c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</row>
    <row r="455" spans="1:256" s="8" customFormat="1" ht="12.75">
      <c r="A455" s="20" t="s">
        <v>1269</v>
      </c>
      <c r="B455" s="20"/>
      <c r="C455" s="21"/>
      <c r="D455" s="22">
        <f>IF(MOD(SUM($M455+$T455+$AA455+$AH455+$AO455+$AV455),1)&gt;=0.6,INT(SUM($M455+$T455+$AA455+$AH455+$AO455+$AV455))+1+MOD(SUM($M455+$T455+$AA455+$AH455+$AO455+$AV455),1)-0.6,SUM($M455+$T455+$AA455+$AH455+$AO455+$AV455))</f>
        <v>17</v>
      </c>
      <c r="E455" s="23">
        <f>$N455+$U455+$AB455+$AI455+$AP455+$AW455</f>
        <v>2</v>
      </c>
      <c r="F455" s="24">
        <f>$O455+$V455+$AC455+$AJ455+$AQ455+$AX455</f>
        <v>76</v>
      </c>
      <c r="G455" s="23">
        <f>$P455+$W455+$AD455+$AK455+$AR455+$AY455</f>
        <v>2</v>
      </c>
      <c r="H455" s="23">
        <f>$Q455+X455+AE455+AL455+AS455+AZ455</f>
        <v>0</v>
      </c>
      <c r="I455" s="25" t="s">
        <v>1270</v>
      </c>
      <c r="J455" s="22">
        <f>IF(G455&lt;&gt;0,F455/G455,"")</f>
        <v>38</v>
      </c>
      <c r="K455" s="22">
        <f>IF(D455&lt;&gt;0,F455/D455,"")</f>
        <v>4.470588235294118</v>
      </c>
      <c r="L455" s="22">
        <f>IF(G455&lt;&gt;0,(INT(D455)*6+(10*(D455-INT(D455))))/G455,"")</f>
        <v>51</v>
      </c>
      <c r="M455" s="26"/>
      <c r="N455" s="26"/>
      <c r="O455" s="26"/>
      <c r="P455" s="26"/>
      <c r="Q455" s="26"/>
      <c r="R455" s="26"/>
      <c r="S455" s="28">
        <f>IF(P455&lt;&gt;0,O455/P455,"")</f>
      </c>
      <c r="T455" s="29">
        <v>17</v>
      </c>
      <c r="U455" s="29">
        <v>2</v>
      </c>
      <c r="V455" s="29">
        <v>76</v>
      </c>
      <c r="W455" s="29">
        <v>2</v>
      </c>
      <c r="X455" s="29"/>
      <c r="Y455" s="30" t="s">
        <v>1270</v>
      </c>
      <c r="Z455" s="31">
        <f>IF(W455&lt;&gt;0,V455/W455,"")</f>
        <v>38</v>
      </c>
      <c r="AA455" s="32"/>
      <c r="AB455" s="32"/>
      <c r="AC455" s="32"/>
      <c r="AD455" s="33"/>
      <c r="AE455" s="33"/>
      <c r="AF455" s="33"/>
      <c r="AG455" s="28">
        <f>IF(AD455&lt;&gt;0,AC455/AD455,"")</f>
      </c>
      <c r="AH455" s="34"/>
      <c r="AI455" s="34"/>
      <c r="AJ455" s="34"/>
      <c r="AK455" s="34"/>
      <c r="AL455" s="34"/>
      <c r="AM455" s="34"/>
      <c r="AN455" s="35">
        <f>IF(AK455&lt;&gt;0,AJ455/AK455,"")</f>
      </c>
      <c r="AO455" s="36"/>
      <c r="AP455" s="36"/>
      <c r="AQ455" s="36"/>
      <c r="AR455" s="36"/>
      <c r="AS455" s="36"/>
      <c r="AT455" s="36"/>
      <c r="AU455" s="37">
        <f>IF(AR455&lt;&gt;0,AQ455/AR455,"")</f>
      </c>
      <c r="AV455" s="38"/>
      <c r="AW455" s="38"/>
      <c r="AX455" s="38"/>
      <c r="AY455" s="38"/>
      <c r="AZ455" s="38"/>
      <c r="BA455" s="38"/>
      <c r="BB455" s="39">
        <f>IF(AY455&lt;&gt;0,AX455/AY455,"")</f>
      </c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</row>
    <row r="456" spans="1:256" s="8" customFormat="1" ht="12.75">
      <c r="A456" s="20" t="s">
        <v>1271</v>
      </c>
      <c r="B456" s="20"/>
      <c r="C456" s="21"/>
      <c r="D456" s="22">
        <f>IF(MOD(SUM($M456+$T456+$AA456+$AH456+$AO456+$AV456),1)&gt;=0.6,INT(SUM($M456+$T456+$AA456+$AH456+$AO456+$AV456))+1+MOD(SUM($M456+$T456+$AA456+$AH456+$AO456+$AV456),1)-0.6,SUM($M456+$T456+$AA456+$AH456+$AO456+$AV456))</f>
        <v>1</v>
      </c>
      <c r="E456" s="23">
        <f>$N456+$U456+$AB456+$AI456+$AP456+$AW456</f>
        <v>0</v>
      </c>
      <c r="F456" s="24">
        <f>$O456+$V456+$AC456+$AJ456+$AQ456+$AX456</f>
        <v>14</v>
      </c>
      <c r="G456" s="23">
        <f>$P456+$W456+$AD456+$AK456+$AR456+$AY456</f>
        <v>0</v>
      </c>
      <c r="H456" s="23">
        <f>$Q456+X456+AE456+AL456+AS456+AZ456</f>
        <v>0</v>
      </c>
      <c r="I456" s="23"/>
      <c r="J456" s="22">
        <f>IF(G456&lt;&gt;0,F456/G456,"")</f>
      </c>
      <c r="K456" s="22">
        <f>IF(D456&lt;&gt;0,F456/D456,"")</f>
        <v>14</v>
      </c>
      <c r="L456" s="22">
        <f>IF(G456&lt;&gt;0,(INT(D456)*6+(10*(D456-INT(D456))))/G456,"")</f>
      </c>
      <c r="M456" s="26"/>
      <c r="N456" s="26"/>
      <c r="O456" s="26"/>
      <c r="P456" s="26"/>
      <c r="Q456" s="26"/>
      <c r="R456" s="26"/>
      <c r="S456" s="28">
        <f>IF(P456&lt;&gt;0,O456/P456,"")</f>
      </c>
      <c r="T456" s="29"/>
      <c r="U456" s="29"/>
      <c r="V456" s="29"/>
      <c r="W456" s="29"/>
      <c r="X456" s="29"/>
      <c r="Y456" s="30"/>
      <c r="Z456" s="31">
        <f>IF(W456&lt;&gt;0,V456/W456,"")</f>
      </c>
      <c r="AA456" s="32"/>
      <c r="AB456" s="32"/>
      <c r="AC456" s="32"/>
      <c r="AD456" s="33"/>
      <c r="AE456" s="33"/>
      <c r="AF456" s="33"/>
      <c r="AG456" s="28">
        <f>IF(AD456&lt;&gt;0,AC456/AD456,"")</f>
      </c>
      <c r="AH456" s="34"/>
      <c r="AI456" s="34"/>
      <c r="AJ456" s="34"/>
      <c r="AK456" s="34"/>
      <c r="AL456" s="34"/>
      <c r="AM456" s="34"/>
      <c r="AN456" s="35">
        <f>IF(AK456&lt;&gt;0,AJ456/AK456,"")</f>
      </c>
      <c r="AO456" s="36">
        <v>1</v>
      </c>
      <c r="AP456" s="36">
        <v>0</v>
      </c>
      <c r="AQ456" s="36">
        <v>14</v>
      </c>
      <c r="AR456" s="36">
        <v>0</v>
      </c>
      <c r="AS456" s="36"/>
      <c r="AT456" s="48" t="s">
        <v>823</v>
      </c>
      <c r="AU456" s="37">
        <f>IF(AR456&lt;&gt;0,AQ456/AR456,"")</f>
      </c>
      <c r="AV456" s="38"/>
      <c r="AW456" s="38"/>
      <c r="AX456" s="38"/>
      <c r="AY456" s="38"/>
      <c r="AZ456" s="38"/>
      <c r="BA456" s="38"/>
      <c r="BB456" s="39">
        <f>IF(AY456&lt;&gt;0,AX456/AY456,"")</f>
      </c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</row>
    <row r="457" spans="1:256" s="8" customFormat="1" ht="12.75">
      <c r="A457" s="13" t="s">
        <v>1272</v>
      </c>
      <c r="B457" s="13"/>
      <c r="C457" s="13"/>
      <c r="D457" s="22">
        <f>IF(MOD(SUM($M457+$T457+$AA457+$AH457+$AO457+$AV457),1)&gt;=0.6,INT(SUM($M457+$T457+$AA457+$AH457+$AO457+$AV457))+1+MOD(SUM($M457+$T457+$AA457+$AH457+$AO457+$AV457),1)-0.6,SUM($M457+$T457+$AA457+$AH457+$AO457+$AV457))</f>
        <v>16</v>
      </c>
      <c r="E457" s="23">
        <f>$N457+$U457+$AB457+$AI457+$AP457+$AW457</f>
        <v>0</v>
      </c>
      <c r="F457" s="24">
        <f>$O457+$V457+$AC457+$AJ457+$AQ457+$AX457</f>
        <v>97</v>
      </c>
      <c r="G457" s="23">
        <f>$P457+$W457+$AD457+$AK457+$AR457+$AY457</f>
        <v>5</v>
      </c>
      <c r="H457" s="23">
        <f>$Q457+X457+AE457+AL457+AS457+AZ457</f>
        <v>0</v>
      </c>
      <c r="I457" s="49" t="s">
        <v>1273</v>
      </c>
      <c r="J457" s="22">
        <f>IF(G457&lt;&gt;0,F457/G457,"")</f>
        <v>19.4</v>
      </c>
      <c r="K457" s="22">
        <f>IF(D457&lt;&gt;0,F457/D457,"")</f>
        <v>6.0625</v>
      </c>
      <c r="L457" s="22">
        <f>IF(G457&lt;&gt;0,(INT(D457)*6+(10*(D457-INT(D457))))/G457,"")</f>
        <v>19.2</v>
      </c>
      <c r="M457" s="50"/>
      <c r="N457" s="50"/>
      <c r="O457" s="50"/>
      <c r="P457" s="50"/>
      <c r="Q457" s="50"/>
      <c r="R457" s="50"/>
      <c r="S457" s="52">
        <f>IF(P457&lt;&gt;0,O457/P457,"")</f>
      </c>
      <c r="T457" s="53"/>
      <c r="U457" s="53"/>
      <c r="V457" s="53"/>
      <c r="W457" s="53"/>
      <c r="X457" s="53"/>
      <c r="Y457" s="53"/>
      <c r="Z457" s="54">
        <f>IF(W457&lt;&gt;0,V457/W457,"")</f>
      </c>
      <c r="AA457" s="50"/>
      <c r="AB457" s="50"/>
      <c r="AC457" s="50"/>
      <c r="AD457" s="50"/>
      <c r="AE457" s="50"/>
      <c r="AF457" s="50"/>
      <c r="AG457" s="52">
        <f>IF(AD457&lt;&gt;0,AC457/AD457,"")</f>
      </c>
      <c r="AH457" s="55"/>
      <c r="AI457" s="55"/>
      <c r="AJ457" s="55"/>
      <c r="AK457" s="55"/>
      <c r="AL457" s="55"/>
      <c r="AM457" s="55"/>
      <c r="AN457" s="56">
        <f>IF(AK457&lt;&gt;0,AJ457/AK457,"")</f>
      </c>
      <c r="AO457" s="57">
        <v>6</v>
      </c>
      <c r="AP457" s="57">
        <v>0</v>
      </c>
      <c r="AQ457" s="57">
        <v>46</v>
      </c>
      <c r="AR457" s="57">
        <v>1</v>
      </c>
      <c r="AS457" s="57"/>
      <c r="AT457" s="62" t="s">
        <v>1274</v>
      </c>
      <c r="AU457" s="58">
        <f>IF(AR457&lt;&gt;0,AQ457/AR457,"")</f>
        <v>46</v>
      </c>
      <c r="AV457" s="59">
        <v>10</v>
      </c>
      <c r="AW457" s="59">
        <v>0</v>
      </c>
      <c r="AX457" s="59">
        <v>51</v>
      </c>
      <c r="AY457" s="59">
        <v>4</v>
      </c>
      <c r="AZ457" s="59"/>
      <c r="BA457" s="59" t="s">
        <v>1273</v>
      </c>
      <c r="BB457" s="60">
        <f>IF(AY457&lt;&gt;0,AX457/AY457,"")</f>
        <v>12.75</v>
      </c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</row>
    <row r="458" spans="1:256" s="8" customFormat="1" ht="12.75">
      <c r="A458" s="20" t="s">
        <v>1275</v>
      </c>
      <c r="B458" s="20"/>
      <c r="C458" s="21"/>
      <c r="D458" s="22">
        <f>IF(MOD(SUM($M458+$T458+$AA458+$AH458+$AO458+$AV458),1)&gt;=0.6,INT(SUM($M458+$T458+$AA458+$AH458+$AO458+$AV458))+1+MOD(SUM($M458+$T458+$AA458+$AH458+$AO458+$AV458),1)-0.6,SUM($M458+$T458+$AA458+$AH458+$AO458+$AV458))</f>
        <v>182.39999999999998</v>
      </c>
      <c r="E458" s="23">
        <f>$N458+$U458+$AB458+$AI458+$AP458+$AW458</f>
        <v>14</v>
      </c>
      <c r="F458" s="24">
        <f>$O458+$V458+$AC458+$AJ458+$AQ458+$AX458</f>
        <v>812</v>
      </c>
      <c r="G458" s="23">
        <f>$P458+$W458+$AD458+$AK458+$AR458+$AY458</f>
        <v>46</v>
      </c>
      <c r="H458" s="23">
        <f>$Q458+X458+AE458+AL458+AS458+AZ458</f>
        <v>0</v>
      </c>
      <c r="I458" s="25" t="s">
        <v>1276</v>
      </c>
      <c r="J458" s="22">
        <f>IF(G458&lt;&gt;0,F458/G458,"")</f>
        <v>17.652173913043477</v>
      </c>
      <c r="K458" s="22">
        <f>IF(D458&lt;&gt;0,F458/D458,"")</f>
        <v>4.451754385964913</v>
      </c>
      <c r="L458" s="22">
        <f>IF(G458&lt;&gt;0,(INT(D458)*6+(10*(D458-INT(D458))))/G458,"")</f>
        <v>23.826086956521735</v>
      </c>
      <c r="M458" s="26"/>
      <c r="N458" s="26"/>
      <c r="O458" s="26"/>
      <c r="P458" s="26"/>
      <c r="Q458" s="26"/>
      <c r="R458" s="26"/>
      <c r="S458" s="28">
        <f>IF(P458&lt;&gt;0,O458/P458,"")</f>
      </c>
      <c r="T458" s="29">
        <v>16</v>
      </c>
      <c r="U458" s="29">
        <v>2</v>
      </c>
      <c r="V458" s="29">
        <v>46</v>
      </c>
      <c r="W458" s="29">
        <v>3</v>
      </c>
      <c r="X458" s="29"/>
      <c r="Y458" s="30" t="s">
        <v>1277</v>
      </c>
      <c r="Z458" s="31">
        <f>IF(W458&lt;&gt;0,V458/W458,"")</f>
        <v>15.333333333333334</v>
      </c>
      <c r="AA458" s="32">
        <v>92.3</v>
      </c>
      <c r="AB458" s="32">
        <v>8</v>
      </c>
      <c r="AC458" s="32">
        <v>431</v>
      </c>
      <c r="AD458" s="33">
        <v>22</v>
      </c>
      <c r="AE458" s="33"/>
      <c r="AF458" s="33" t="s">
        <v>1278</v>
      </c>
      <c r="AG458" s="28">
        <f>IF(AD458&lt;&gt;0,AC458/AD458,"")</f>
        <v>19.59090909090909</v>
      </c>
      <c r="AH458" s="34">
        <v>74.1</v>
      </c>
      <c r="AI458" s="34">
        <v>4</v>
      </c>
      <c r="AJ458" s="34">
        <v>335</v>
      </c>
      <c r="AK458" s="34">
        <v>21</v>
      </c>
      <c r="AL458" s="34"/>
      <c r="AM458" s="34" t="s">
        <v>1276</v>
      </c>
      <c r="AN458" s="35">
        <f>IF(AK458&lt;&gt;0,AJ458/AK458,"")</f>
        <v>15.952380952380953</v>
      </c>
      <c r="AO458" s="36"/>
      <c r="AP458" s="36"/>
      <c r="AQ458" s="36"/>
      <c r="AR458" s="36"/>
      <c r="AS458" s="36"/>
      <c r="AT458" s="36"/>
      <c r="AU458" s="37">
        <f>IF(AR458&lt;&gt;0,AQ458/AR458,"")</f>
      </c>
      <c r="AV458" s="38"/>
      <c r="AW458" s="38"/>
      <c r="AX458" s="38"/>
      <c r="AY458" s="38"/>
      <c r="AZ458" s="38"/>
      <c r="BA458" s="38"/>
      <c r="BB458" s="39">
        <f>IF(AY458&lt;&gt;0,AX458/AY458,"")</f>
      </c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</row>
    <row r="459" spans="1:256" s="8" customFormat="1" ht="12.75">
      <c r="A459" s="20" t="s">
        <v>1279</v>
      </c>
      <c r="B459" s="20"/>
      <c r="C459" s="21"/>
      <c r="D459" s="22">
        <f>IF(MOD(SUM($M459+$T459+$AA459+$AH459+$AO459+$AV459),1)&gt;=0.6,INT(SUM($M459+$T459+$AA459+$AH459+$AO459+$AV459))+1+MOD(SUM($M459+$T459+$AA459+$AH459+$AO459+$AV459),1)-0.6,SUM($M459+$T459+$AA459+$AH459+$AO459+$AV459))</f>
        <v>368.3</v>
      </c>
      <c r="E459" s="23">
        <f>$N459+$U459+$AB459+$AI459+$AP459+$AW459</f>
        <v>54</v>
      </c>
      <c r="F459" s="24">
        <f>$O459+$V459+$AC459+$AJ459+$AQ459+$AX459</f>
        <v>1560</v>
      </c>
      <c r="G459" s="23">
        <f>$P459+$W459+$AD459+$AK459+$AR459+$AY459</f>
        <v>85</v>
      </c>
      <c r="H459" s="23">
        <f>$Q459+X459+AE459+AL459+AS459+AZ459</f>
        <v>1</v>
      </c>
      <c r="I459" s="25" t="s">
        <v>1280</v>
      </c>
      <c r="J459" s="22">
        <f>IF(G459&lt;&gt;0,F459/G459,"")</f>
        <v>18.352941176470587</v>
      </c>
      <c r="K459" s="22">
        <f>IF(D459&lt;&gt;0,F459/D459,"")</f>
        <v>4.235677436872115</v>
      </c>
      <c r="L459" s="22">
        <f>IF(G459&lt;&gt;0,(INT(D459)*6+(10*(D459-INT(D459))))/G459,"")</f>
        <v>26.011764705882353</v>
      </c>
      <c r="M459" s="26"/>
      <c r="N459" s="26"/>
      <c r="O459" s="26"/>
      <c r="P459" s="26"/>
      <c r="Q459" s="26"/>
      <c r="R459" s="26"/>
      <c r="S459" s="28">
        <f>IF(P459&lt;&gt;0,O459/P459,"")</f>
      </c>
      <c r="T459" s="29"/>
      <c r="U459" s="29"/>
      <c r="V459" s="29"/>
      <c r="W459" s="29"/>
      <c r="X459" s="29"/>
      <c r="Y459" s="30"/>
      <c r="Z459" s="31">
        <f>IF(W459&lt;&gt;0,V459/W459,"")</f>
      </c>
      <c r="AA459" s="32">
        <v>35.1</v>
      </c>
      <c r="AB459" s="32">
        <v>3</v>
      </c>
      <c r="AC459" s="32">
        <v>173</v>
      </c>
      <c r="AD459" s="33">
        <v>10</v>
      </c>
      <c r="AE459" s="33"/>
      <c r="AF459" s="33" t="s">
        <v>1281</v>
      </c>
      <c r="AG459" s="28">
        <f>IF(AD459&lt;&gt;0,AC459/AD459,"")</f>
        <v>17.3</v>
      </c>
      <c r="AH459" s="34">
        <v>293.2</v>
      </c>
      <c r="AI459" s="34">
        <v>47</v>
      </c>
      <c r="AJ459" s="34">
        <v>1198</v>
      </c>
      <c r="AK459" s="34">
        <v>63</v>
      </c>
      <c r="AL459" s="34"/>
      <c r="AM459" s="34" t="s">
        <v>1282</v>
      </c>
      <c r="AN459" s="35">
        <f>IF(AK459&lt;&gt;0,AJ459/AK459,"")</f>
        <v>19.015873015873016</v>
      </c>
      <c r="AO459" s="36">
        <v>34</v>
      </c>
      <c r="AP459" s="36">
        <v>4</v>
      </c>
      <c r="AQ459" s="36">
        <v>149</v>
      </c>
      <c r="AR459" s="36">
        <v>9</v>
      </c>
      <c r="AS459" s="36">
        <v>1</v>
      </c>
      <c r="AT459" s="48" t="s">
        <v>1280</v>
      </c>
      <c r="AU459" s="37">
        <f>IF(AR459&lt;&gt;0,AQ459/AR459,"")</f>
        <v>16.555555555555557</v>
      </c>
      <c r="AV459" s="38">
        <v>6</v>
      </c>
      <c r="AW459" s="38">
        <v>0</v>
      </c>
      <c r="AX459" s="38">
        <v>40</v>
      </c>
      <c r="AY459" s="38">
        <v>3</v>
      </c>
      <c r="AZ459" s="38"/>
      <c r="BA459" s="38" t="s">
        <v>1283</v>
      </c>
      <c r="BB459" s="39">
        <f>IF(AY459&lt;&gt;0,AX459/AY459,"")</f>
        <v>13.333333333333334</v>
      </c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</row>
    <row r="460" spans="1:256" s="8" customFormat="1" ht="12.75">
      <c r="A460" s="20" t="s">
        <v>1284</v>
      </c>
      <c r="B460" s="20"/>
      <c r="C460" s="21"/>
      <c r="D460" s="22">
        <f>IF(MOD(SUM($M460+$T460+$AA460+$AH460+$AO460+$AV460),1)&gt;=0.6,INT(SUM($M460+$T460+$AA460+$AH460+$AO460+$AV460))+1+MOD(SUM($M460+$T460+$AA460+$AH460+$AO460+$AV460),1)-0.6,SUM($M460+$T460+$AA460+$AH460+$AO460+$AV460))</f>
        <v>12.4</v>
      </c>
      <c r="E460" s="23">
        <f>$N460+$U460+$AB460+$AI460+$AP460+$AW460</f>
        <v>1</v>
      </c>
      <c r="F460" s="24">
        <f>$O460+$V460+$AC460+$AJ460+$AQ460+$AX460</f>
        <v>51</v>
      </c>
      <c r="G460" s="23">
        <f>$P460+$W460+$AD460+$AK460+$AR460+$AY460</f>
        <v>4</v>
      </c>
      <c r="H460" s="23">
        <f>$Q460+X460+AE460+AL460+AS460+AZ460</f>
        <v>0</v>
      </c>
      <c r="I460" s="25" t="s">
        <v>1285</v>
      </c>
      <c r="J460" s="22">
        <f>IF(G460&lt;&gt;0,F460/G460,"")</f>
        <v>12.75</v>
      </c>
      <c r="K460" s="22">
        <f>IF(D460&lt;&gt;0,F460/D460,"")</f>
        <v>4.112903225806451</v>
      </c>
      <c r="L460" s="22">
        <f>IF(G460&lt;&gt;0,(INT(D460)*6+(10*(D460-INT(D460))))/G460,"")</f>
        <v>19</v>
      </c>
      <c r="M460" s="26"/>
      <c r="N460" s="26"/>
      <c r="O460" s="26"/>
      <c r="P460" s="26"/>
      <c r="Q460" s="26"/>
      <c r="R460" s="26"/>
      <c r="S460" s="28">
        <f>IF(P460&lt;&gt;0,O460/P460,"")</f>
      </c>
      <c r="T460" s="29"/>
      <c r="U460" s="29"/>
      <c r="V460" s="29"/>
      <c r="W460" s="29"/>
      <c r="X460" s="29"/>
      <c r="Y460" s="30"/>
      <c r="Z460" s="31">
        <f>IF(W460&lt;&gt;0,V460/W460,"")</f>
      </c>
      <c r="AA460" s="32"/>
      <c r="AB460" s="32"/>
      <c r="AC460" s="32"/>
      <c r="AD460" s="33"/>
      <c r="AE460" s="33"/>
      <c r="AF460" s="33"/>
      <c r="AG460" s="28">
        <f>IF(AD460&lt;&gt;0,AC460/AD460,"")</f>
      </c>
      <c r="AH460" s="34">
        <v>12.4</v>
      </c>
      <c r="AI460" s="34">
        <v>1</v>
      </c>
      <c r="AJ460" s="34">
        <v>51</v>
      </c>
      <c r="AK460" s="34">
        <v>4</v>
      </c>
      <c r="AL460" s="34"/>
      <c r="AM460" s="34" t="s">
        <v>1285</v>
      </c>
      <c r="AN460" s="35">
        <f>IF(AK460&lt;&gt;0,AJ460/AK460,"")</f>
        <v>12.75</v>
      </c>
      <c r="AO460" s="36"/>
      <c r="AP460" s="36"/>
      <c r="AQ460" s="36"/>
      <c r="AR460" s="36"/>
      <c r="AS460" s="36"/>
      <c r="AT460" s="36"/>
      <c r="AU460" s="37">
        <f>IF(AR460&lt;&gt;0,AQ460/AR460,"")</f>
      </c>
      <c r="AV460" s="38"/>
      <c r="AW460" s="38"/>
      <c r="AX460" s="38"/>
      <c r="AY460" s="38"/>
      <c r="AZ460" s="38"/>
      <c r="BA460" s="38"/>
      <c r="BB460" s="39">
        <f>IF(AY460&lt;&gt;0,AX460/AY460,"")</f>
      </c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</row>
    <row r="461" spans="1:256" s="8" customFormat="1" ht="12.75">
      <c r="A461" s="20" t="s">
        <v>1286</v>
      </c>
      <c r="B461" s="20"/>
      <c r="C461" s="21"/>
      <c r="D461" s="22">
        <f>IF(MOD(SUM($M461+$T461+$AA461+$AH461+$AO461+$AV461),1)&gt;=0.6,INT(SUM($M461+$T461+$AA461+$AH461+$AO461+$AV461))+1+MOD(SUM($M461+$T461+$AA461+$AH461+$AO461+$AV461),1)-0.6,SUM($M461+$T461+$AA461+$AH461+$AO461+$AV461))</f>
        <v>263.5</v>
      </c>
      <c r="E461" s="23">
        <f>$N461+$U461+$AB461+$AI461+$AP461+$AW461</f>
        <v>19</v>
      </c>
      <c r="F461" s="24">
        <f>$O461+$V461+$AC461+$AJ461+$AQ461+$AX461</f>
        <v>1102</v>
      </c>
      <c r="G461" s="23">
        <f>$P461+$W461+$AD461+$AK461+$AR461+$AY461</f>
        <v>58</v>
      </c>
      <c r="H461" s="23">
        <f>$Q461+X461+AE461+AL461+AS461+AZ461</f>
        <v>1</v>
      </c>
      <c r="I461" s="25" t="s">
        <v>1287</v>
      </c>
      <c r="J461" s="22">
        <f>IF(G461&lt;&gt;0,F461/G461,"")</f>
        <v>19</v>
      </c>
      <c r="K461" s="22">
        <f>IF(D461&lt;&gt;0,F461/D461,"")</f>
        <v>4.182163187855788</v>
      </c>
      <c r="L461" s="22">
        <f>IF(G461&lt;&gt;0,(INT(D461)*6+(10*(D461-INT(D461))))/G461,"")</f>
        <v>27.29310344827586</v>
      </c>
      <c r="M461" s="26">
        <v>95</v>
      </c>
      <c r="N461" s="26">
        <v>6</v>
      </c>
      <c r="O461" s="26">
        <v>419</v>
      </c>
      <c r="P461" s="26">
        <v>10</v>
      </c>
      <c r="Q461" s="26"/>
      <c r="R461" s="27" t="s">
        <v>1288</v>
      </c>
      <c r="S461" s="28">
        <f>IF(P461&lt;&gt;0,O461/P461,"")</f>
        <v>41.9</v>
      </c>
      <c r="T461" s="29">
        <v>83.1</v>
      </c>
      <c r="U461" s="29">
        <v>9</v>
      </c>
      <c r="V461" s="29">
        <v>342</v>
      </c>
      <c r="W461" s="29">
        <v>22</v>
      </c>
      <c r="X461" s="29">
        <v>1</v>
      </c>
      <c r="Y461" s="30" t="s">
        <v>1287</v>
      </c>
      <c r="Z461" s="31">
        <f>IF(W461&lt;&gt;0,V461/W461,"")</f>
        <v>15.545454545454545</v>
      </c>
      <c r="AA461" s="32">
        <v>45</v>
      </c>
      <c r="AB461" s="32">
        <v>1</v>
      </c>
      <c r="AC461" s="32">
        <v>189</v>
      </c>
      <c r="AD461" s="33">
        <v>14</v>
      </c>
      <c r="AE461" s="33"/>
      <c r="AF461" s="33"/>
      <c r="AG461" s="28">
        <f>IF(AD461&lt;&gt;0,AC461/AD461,"")</f>
        <v>13.5</v>
      </c>
      <c r="AH461" s="34">
        <v>40.4</v>
      </c>
      <c r="AI461" s="34">
        <v>3</v>
      </c>
      <c r="AJ461" s="34">
        <v>152</v>
      </c>
      <c r="AK461" s="34">
        <v>12</v>
      </c>
      <c r="AL461" s="34"/>
      <c r="AM461" s="34" t="s">
        <v>1289</v>
      </c>
      <c r="AN461" s="35">
        <f>IF(AK461&lt;&gt;0,AJ461/AK461,"")</f>
        <v>12.666666666666666</v>
      </c>
      <c r="AO461" s="36"/>
      <c r="AP461" s="36"/>
      <c r="AQ461" s="36"/>
      <c r="AR461" s="36"/>
      <c r="AS461" s="36"/>
      <c r="AT461" s="36"/>
      <c r="AU461" s="37">
        <f>IF(AR461&lt;&gt;0,AQ461/AR461,"")</f>
      </c>
      <c r="AV461" s="38"/>
      <c r="AW461" s="38"/>
      <c r="AX461" s="38"/>
      <c r="AY461" s="38"/>
      <c r="AZ461" s="38"/>
      <c r="BA461" s="38"/>
      <c r="BB461" s="39">
        <f>IF(AY461&lt;&gt;0,AX461/AY461,"")</f>
      </c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</row>
    <row r="462" spans="1:256" s="8" customFormat="1" ht="12.75">
      <c r="A462" s="20" t="s">
        <v>1290</v>
      </c>
      <c r="B462" s="20"/>
      <c r="C462" s="21"/>
      <c r="D462" s="22">
        <f>IF(MOD(SUM($M462+$T462+$AA462+$AH462+$AO462+$AV462),1)&gt;=0.6,INT(SUM($M462+$T462+$AA462+$AH462+$AO462+$AV462))+1+MOD(SUM($M462+$T462+$AA462+$AH462+$AO462+$AV462),1)-0.6,SUM($M462+$T462+$AA462+$AH462+$AO462+$AV462))</f>
        <v>11</v>
      </c>
      <c r="E462" s="23">
        <f>$N462+$U462+$AB462+$AI462+$AP462+$AW462</f>
        <v>0</v>
      </c>
      <c r="F462" s="24">
        <f>$O462+$V462+$AC462+$AJ462+$AQ462+$AX462</f>
        <v>56</v>
      </c>
      <c r="G462" s="23">
        <f>$P462+$W462+$AD462+$AK462+$AR462+$AY462</f>
        <v>0</v>
      </c>
      <c r="H462" s="23">
        <f>$Q462+X462+AE462+AL462+AS462+AZ462</f>
        <v>0</v>
      </c>
      <c r="I462" s="25" t="s">
        <v>576</v>
      </c>
      <c r="J462" s="22">
        <f>IF(G462&lt;&gt;0,F462/G462,"")</f>
      </c>
      <c r="K462" s="22">
        <f>IF(D462&lt;&gt;0,F462/D462,"")</f>
        <v>5.090909090909091</v>
      </c>
      <c r="L462" s="22">
        <f>IF(G462&lt;&gt;0,(INT(D462)*6+(10*(D462-INT(D462))))/G462,"")</f>
      </c>
      <c r="M462" s="26"/>
      <c r="N462" s="26"/>
      <c r="O462" s="26"/>
      <c r="P462" s="26"/>
      <c r="Q462" s="26"/>
      <c r="R462" s="26"/>
      <c r="S462" s="28">
        <f>IF(P462&lt;&gt;0,O462/P462,"")</f>
      </c>
      <c r="T462" s="29"/>
      <c r="U462" s="29"/>
      <c r="V462" s="29"/>
      <c r="W462" s="29"/>
      <c r="X462" s="29"/>
      <c r="Y462" s="30"/>
      <c r="Z462" s="31">
        <f>IF(W462&lt;&gt;0,V462/W462,"")</f>
      </c>
      <c r="AA462" s="32"/>
      <c r="AB462" s="32"/>
      <c r="AC462" s="32"/>
      <c r="AD462" s="33"/>
      <c r="AE462" s="33"/>
      <c r="AF462" s="33"/>
      <c r="AG462" s="28">
        <f>IF(AD462&lt;&gt;0,AC462/AD462,"")</f>
      </c>
      <c r="AH462" s="34"/>
      <c r="AI462" s="34"/>
      <c r="AJ462" s="34"/>
      <c r="AK462" s="34"/>
      <c r="AL462" s="34"/>
      <c r="AM462" s="34"/>
      <c r="AN462" s="35">
        <f>IF(AK462&lt;&gt;0,AJ462/AK462,"")</f>
      </c>
      <c r="AO462" s="36">
        <v>11</v>
      </c>
      <c r="AP462" s="36">
        <v>0</v>
      </c>
      <c r="AQ462" s="36">
        <v>56</v>
      </c>
      <c r="AR462" s="36">
        <v>0</v>
      </c>
      <c r="AS462" s="36"/>
      <c r="AT462" s="48" t="s">
        <v>576</v>
      </c>
      <c r="AU462" s="37">
        <f>IF(AR462&lt;&gt;0,AQ462/AR462,"")</f>
      </c>
      <c r="AV462" s="38"/>
      <c r="AW462" s="38"/>
      <c r="AX462" s="38"/>
      <c r="AY462" s="38"/>
      <c r="AZ462" s="38"/>
      <c r="BA462" s="38"/>
      <c r="BB462" s="39">
        <f>IF(AY462&lt;&gt;0,AX462/AY462,"")</f>
      </c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</row>
    <row r="463" spans="1:256" s="8" customFormat="1" ht="12.75">
      <c r="A463" s="20" t="s">
        <v>1291</v>
      </c>
      <c r="B463" s="20"/>
      <c r="C463" s="21"/>
      <c r="D463" s="22">
        <f>IF(MOD(SUM($M463+$T463+$AA463+$AH463+$AO463+$AV463),1)&gt;=0.6,INT(SUM($M463+$T463+$AA463+$AH463+$AO463+$AV463))+1+MOD(SUM($M463+$T463+$AA463+$AH463+$AO463+$AV463),1)-0.6,SUM($M463+$T463+$AA463+$AH463+$AO463+$AV463))</f>
        <v>94.2</v>
      </c>
      <c r="E463" s="23">
        <f>$N463+$U463+$AB463+$AI463+$AP463+$AW463</f>
        <v>15</v>
      </c>
      <c r="F463" s="24">
        <f>$O463+$V463+$AC463+$AJ463+$AQ463+$AX463</f>
        <v>332</v>
      </c>
      <c r="G463" s="23">
        <f>$P463+$W463+$AD463+$AK463+$AR463+$AY463</f>
        <v>30</v>
      </c>
      <c r="H463" s="23">
        <f>$Q463+X463+AE463+AL463+AS463+AZ463</f>
        <v>0</v>
      </c>
      <c r="I463" s="23"/>
      <c r="J463" s="22">
        <f>IF(G463&lt;&gt;0,F463/G463,"")</f>
        <v>11.066666666666666</v>
      </c>
      <c r="K463" s="22">
        <f>IF(D463&lt;&gt;0,F463/D463,"")</f>
        <v>3.524416135881104</v>
      </c>
      <c r="L463" s="22">
        <f>IF(G463&lt;&gt;0,(INT(D463)*6+(10*(D463-INT(D463))))/G463,"")</f>
        <v>18.866666666666667</v>
      </c>
      <c r="M463" s="26"/>
      <c r="N463" s="26"/>
      <c r="O463" s="26"/>
      <c r="P463" s="26"/>
      <c r="Q463" s="26"/>
      <c r="R463" s="26"/>
      <c r="S463" s="28">
        <f>IF(P463&lt;&gt;0,O463/P463,"")</f>
      </c>
      <c r="T463" s="29">
        <v>94.2</v>
      </c>
      <c r="U463" s="29">
        <v>15</v>
      </c>
      <c r="V463" s="29">
        <v>332</v>
      </c>
      <c r="W463" s="29">
        <v>30</v>
      </c>
      <c r="X463" s="29"/>
      <c r="Y463" s="30"/>
      <c r="Z463" s="31">
        <f>IF(W463&lt;&gt;0,V463/W463,"")</f>
        <v>11.066666666666666</v>
      </c>
      <c r="AA463" s="32"/>
      <c r="AB463" s="32"/>
      <c r="AC463" s="32"/>
      <c r="AD463" s="33"/>
      <c r="AE463" s="33"/>
      <c r="AF463" s="33"/>
      <c r="AG463" s="28">
        <f>IF(AD463&lt;&gt;0,AC463/AD463,"")</f>
      </c>
      <c r="AH463" s="34"/>
      <c r="AI463" s="34"/>
      <c r="AJ463" s="34"/>
      <c r="AK463" s="34"/>
      <c r="AL463" s="34"/>
      <c r="AM463" s="34"/>
      <c r="AN463" s="35">
        <f>IF(AK463&lt;&gt;0,AJ463/AK463,"")</f>
      </c>
      <c r="AO463" s="36"/>
      <c r="AP463" s="36"/>
      <c r="AQ463" s="36"/>
      <c r="AR463" s="36"/>
      <c r="AS463" s="36"/>
      <c r="AT463" s="36"/>
      <c r="AU463" s="37">
        <f>IF(AR463&lt;&gt;0,AQ463/AR463,"")</f>
      </c>
      <c r="AV463" s="38"/>
      <c r="AW463" s="38"/>
      <c r="AX463" s="38"/>
      <c r="AY463" s="38"/>
      <c r="AZ463" s="38"/>
      <c r="BA463" s="38"/>
      <c r="BB463" s="39">
        <f>IF(AY463&lt;&gt;0,AX463/AY463,"")</f>
      </c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</row>
    <row r="464" spans="1:256" s="8" customFormat="1" ht="12.75">
      <c r="A464" s="20" t="s">
        <v>1292</v>
      </c>
      <c r="B464" s="20"/>
      <c r="C464" s="21"/>
      <c r="D464" s="22">
        <f>IF(MOD(SUM($M464+$T464+$AA464+$AH464+$AO464+$AV464),1)&gt;=0.6,INT(SUM($M464+$T464+$AA464+$AH464+$AO464+$AV464))+1+MOD(SUM($M464+$T464+$AA464+$AH464+$AO464+$AV464),1)-0.6,SUM($M464+$T464+$AA464+$AH464+$AO464+$AV464))</f>
        <v>1166.1</v>
      </c>
      <c r="E464" s="23">
        <f>$N464+$U464+$AB464+$AI464+$AP464+$AW464</f>
        <v>284</v>
      </c>
      <c r="F464" s="24">
        <f>$O464+$V464+$AC464+$AJ464+$AQ464+$AX464</f>
        <v>3313</v>
      </c>
      <c r="G464" s="23">
        <f>$P464+$W464+$AD464+$AK464+$AR464+$AY464</f>
        <v>185</v>
      </c>
      <c r="H464" s="23">
        <f>$Q464+X464+AE464+AL464+AS464+AZ464</f>
        <v>7</v>
      </c>
      <c r="I464" s="25" t="s">
        <v>1293</v>
      </c>
      <c r="J464" s="22">
        <f>IF(G464&lt;&gt;0,F464/G464,"")</f>
        <v>17.90810810810811</v>
      </c>
      <c r="K464" s="22">
        <f>IF(D464&lt;&gt;0,F464/D464,"")</f>
        <v>2.84109424577652</v>
      </c>
      <c r="L464" s="22">
        <f>IF(G464&lt;&gt;0,(INT(D464)*6+(10*(D464-INT(D464))))/G464,"")</f>
        <v>37.82162162162162</v>
      </c>
      <c r="M464" s="26">
        <v>1166.1</v>
      </c>
      <c r="N464" s="26">
        <v>284</v>
      </c>
      <c r="O464" s="26">
        <v>3313</v>
      </c>
      <c r="P464" s="26">
        <v>185</v>
      </c>
      <c r="Q464" s="26">
        <v>7</v>
      </c>
      <c r="R464" s="27" t="s">
        <v>1293</v>
      </c>
      <c r="S464" s="28">
        <f>IF(P464&lt;&gt;0,O464/P464,"")</f>
        <v>17.90810810810811</v>
      </c>
      <c r="T464" s="29"/>
      <c r="U464" s="29"/>
      <c r="V464" s="29"/>
      <c r="W464" s="29"/>
      <c r="X464" s="29"/>
      <c r="Y464" s="30"/>
      <c r="Z464" s="31">
        <f>IF(W464&lt;&gt;0,V464/W464,"")</f>
      </c>
      <c r="AA464" s="32"/>
      <c r="AB464" s="32"/>
      <c r="AC464" s="32"/>
      <c r="AD464" s="33"/>
      <c r="AE464" s="33"/>
      <c r="AF464" s="33"/>
      <c r="AG464" s="28">
        <f>IF(AD464&lt;&gt;0,AC464/AD464,"")</f>
      </c>
      <c r="AH464" s="34"/>
      <c r="AI464" s="34"/>
      <c r="AJ464" s="34"/>
      <c r="AK464" s="34"/>
      <c r="AL464" s="34"/>
      <c r="AM464" s="34"/>
      <c r="AN464" s="35">
        <f>IF(AK464&lt;&gt;0,AJ464/AK464,"")</f>
      </c>
      <c r="AO464" s="36"/>
      <c r="AP464" s="36"/>
      <c r="AQ464" s="36"/>
      <c r="AR464" s="36"/>
      <c r="AS464" s="36"/>
      <c r="AT464" s="36"/>
      <c r="AU464" s="37">
        <f>IF(AR464&lt;&gt;0,AQ464/AR464,"")</f>
      </c>
      <c r="AV464" s="38"/>
      <c r="AW464" s="38"/>
      <c r="AX464" s="38"/>
      <c r="AY464" s="38"/>
      <c r="AZ464" s="38"/>
      <c r="BA464" s="38"/>
      <c r="BB464" s="39">
        <f>IF(AY464&lt;&gt;0,AX464/AY464,"")</f>
      </c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</row>
    <row r="465" spans="1:256" s="8" customFormat="1" ht="12.75">
      <c r="A465" s="13" t="s">
        <v>1294</v>
      </c>
      <c r="B465" s="13"/>
      <c r="C465" s="13"/>
      <c r="D465" s="22">
        <f>IF(MOD(SUM($M465+$T465+$AA465+$AH465+$AO465+$AV465),1)&gt;=0.6,INT(SUM($M465+$T465+$AA465+$AH465+$AO465+$AV465))+1+MOD(SUM($M465+$T465+$AA465+$AH465+$AO465+$AV465),1)-0.6,SUM($M465+$T465+$AA465+$AH465+$AO465+$AV465))</f>
        <v>4</v>
      </c>
      <c r="E465" s="23">
        <f>$N465+$U465+$AB465+$AI465+$AP465+$AW465</f>
        <v>0</v>
      </c>
      <c r="F465" s="24">
        <f>$O465+$V465+$AC465+$AJ465+$AQ465+$AX465</f>
        <v>19</v>
      </c>
      <c r="G465" s="23">
        <f>$P465+$W465+$AD465+$AK465+$AR465+$AY465</f>
        <v>1</v>
      </c>
      <c r="H465" s="23">
        <f>$Q465+X465+AE465+AL465+AS465+AZ465</f>
        <v>0</v>
      </c>
      <c r="I465" s="49" t="s">
        <v>22</v>
      </c>
      <c r="J465" s="22">
        <f>IF(G465&lt;&gt;0,F465/G465,"")</f>
        <v>19</v>
      </c>
      <c r="K465" s="22">
        <f>IF(D465&lt;&gt;0,F465/D465,"")</f>
        <v>4.75</v>
      </c>
      <c r="L465" s="22">
        <f>IF(G465&lt;&gt;0,(INT(D465)*6+(10*(D465-INT(D465))))/G465,"")</f>
        <v>24</v>
      </c>
      <c r="M465" s="50">
        <v>4</v>
      </c>
      <c r="N465" s="50">
        <v>0</v>
      </c>
      <c r="O465" s="50">
        <v>19</v>
      </c>
      <c r="P465" s="50">
        <v>1</v>
      </c>
      <c r="Q465" s="50"/>
      <c r="R465" s="51" t="s">
        <v>22</v>
      </c>
      <c r="S465" s="52">
        <f>IF(P465&lt;&gt;0,O465/P465,"")</f>
        <v>19</v>
      </c>
      <c r="T465" s="53"/>
      <c r="U465" s="53"/>
      <c r="V465" s="53"/>
      <c r="W465" s="53"/>
      <c r="X465" s="53"/>
      <c r="Y465" s="53"/>
      <c r="Z465" s="54">
        <f>IF(W465&lt;&gt;0,V465/W465,"")</f>
      </c>
      <c r="AA465" s="50"/>
      <c r="AB465" s="50"/>
      <c r="AC465" s="50"/>
      <c r="AD465" s="50"/>
      <c r="AE465" s="50"/>
      <c r="AF465" s="50"/>
      <c r="AG465" s="52">
        <f>IF(AD465&lt;&gt;0,AC465/AD465,"")</f>
      </c>
      <c r="AH465" s="55"/>
      <c r="AI465" s="55"/>
      <c r="AJ465" s="55"/>
      <c r="AK465" s="55"/>
      <c r="AL465" s="55"/>
      <c r="AM465" s="55"/>
      <c r="AN465" s="56">
        <f>IF(AK465&lt;&gt;0,AJ465/AK465,"")</f>
      </c>
      <c r="AO465" s="57"/>
      <c r="AP465" s="57"/>
      <c r="AQ465" s="57"/>
      <c r="AR465" s="57"/>
      <c r="AS465" s="57"/>
      <c r="AT465" s="57"/>
      <c r="AU465" s="58">
        <f>IF(AR465&lt;&gt;0,AQ465/AR465,"")</f>
      </c>
      <c r="AV465" s="59"/>
      <c r="AW465" s="59"/>
      <c r="AX465" s="59"/>
      <c r="AY465" s="59"/>
      <c r="AZ465" s="59"/>
      <c r="BA465" s="59"/>
      <c r="BB465" s="60">
        <f>IF(AY465&lt;&gt;0,AX465/AY465,"")</f>
      </c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</row>
    <row r="466" spans="1:256" s="8" customFormat="1" ht="12.75">
      <c r="A466" s="20" t="s">
        <v>1295</v>
      </c>
      <c r="B466" s="20"/>
      <c r="C466" s="21"/>
      <c r="D466" s="22">
        <f>IF(MOD(SUM($M466+$T466+$AA466+$AH466+$AO466+$AV466),1)&gt;=0.6,INT(SUM($M466+$T466+$AA466+$AH466+$AO466+$AV466))+1+MOD(SUM($M466+$T466+$AA466+$AH466+$AO466+$AV466),1)-0.6,SUM($M466+$T466+$AA466+$AH466+$AO466+$AV466))</f>
        <v>471.1</v>
      </c>
      <c r="E466" s="23">
        <f>$N466+$U466+$AB466+$AI466+$AP466+$AW466</f>
        <v>112</v>
      </c>
      <c r="F466" s="24">
        <f>$O466+$V466+$AC466+$AJ466+$AQ466+$AX466</f>
        <v>1882</v>
      </c>
      <c r="G466" s="23">
        <f>$P466+$W466+$AD466+$AK466+$AR466+$AY466</f>
        <v>100</v>
      </c>
      <c r="H466" s="23">
        <f>$Q466+X466+AE466+AL466+AS466+AZ466</f>
        <v>1</v>
      </c>
      <c r="I466" s="25" t="s">
        <v>1296</v>
      </c>
      <c r="J466" s="22">
        <f>IF(G466&lt;&gt;0,F466/G466,"")</f>
        <v>18.82</v>
      </c>
      <c r="K466" s="22">
        <f>IF(D466&lt;&gt;0,F466/D466,"")</f>
        <v>3.9949055402250053</v>
      </c>
      <c r="L466" s="22">
        <f>IF(G466&lt;&gt;0,(INT(D466)*6+(10*(D466-INT(D466))))/G466,"")</f>
        <v>28.27</v>
      </c>
      <c r="M466" s="26">
        <v>5</v>
      </c>
      <c r="N466" s="26">
        <v>0</v>
      </c>
      <c r="O466" s="26">
        <v>47</v>
      </c>
      <c r="P466" s="26">
        <v>0</v>
      </c>
      <c r="Q466" s="26"/>
      <c r="R466" s="27" t="s">
        <v>1297</v>
      </c>
      <c r="S466" s="28">
        <f>IF(P466&lt;&gt;0,O466/P466,"")</f>
      </c>
      <c r="T466" s="29">
        <f>222.5+20</f>
        <v>242.5</v>
      </c>
      <c r="U466" s="29">
        <v>70</v>
      </c>
      <c r="V466" s="29">
        <f>1055+60</f>
        <v>1115</v>
      </c>
      <c r="W466" s="29">
        <v>61</v>
      </c>
      <c r="X466" s="29"/>
      <c r="Y466" s="30" t="s">
        <v>751</v>
      </c>
      <c r="Z466" s="31">
        <f>IF(W466&lt;&gt;0,V466/W466,"")</f>
        <v>18.278688524590162</v>
      </c>
      <c r="AA466" s="32">
        <f>106.1+24+10</f>
        <v>140.1</v>
      </c>
      <c r="AB466" s="32">
        <v>29</v>
      </c>
      <c r="AC466" s="32">
        <f>332+84+35</f>
        <v>451</v>
      </c>
      <c r="AD466" s="33">
        <f>17+2+3</f>
        <v>22</v>
      </c>
      <c r="AE466" s="33">
        <v>1</v>
      </c>
      <c r="AF466" s="33" t="s">
        <v>1296</v>
      </c>
      <c r="AG466" s="28">
        <f>IF(AD466&lt;&gt;0,AC466/AD466,"")</f>
        <v>20.5</v>
      </c>
      <c r="AH466" s="34">
        <v>83.5</v>
      </c>
      <c r="AI466" s="34">
        <v>13</v>
      </c>
      <c r="AJ466" s="34">
        <v>269</v>
      </c>
      <c r="AK466" s="34">
        <v>17</v>
      </c>
      <c r="AL466" s="34"/>
      <c r="AM466" s="34" t="s">
        <v>1298</v>
      </c>
      <c r="AN466" s="35">
        <f>IF(AK466&lt;&gt;0,AJ466/AK466,"")</f>
        <v>15.823529411764707</v>
      </c>
      <c r="AO466" s="36"/>
      <c r="AP466" s="36"/>
      <c r="AQ466" s="36"/>
      <c r="AR466" s="36"/>
      <c r="AS466" s="36"/>
      <c r="AT466" s="36"/>
      <c r="AU466" s="37">
        <f>IF(AR466&lt;&gt;0,AQ466/AR466,"")</f>
      </c>
      <c r="AV466" s="38"/>
      <c r="AW466" s="38"/>
      <c r="AX466" s="38"/>
      <c r="AY466" s="38"/>
      <c r="AZ466" s="38"/>
      <c r="BA466" s="38"/>
      <c r="BB466" s="39">
        <f>IF(AY466&lt;&gt;0,AX466/AY466,"")</f>
      </c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</row>
    <row r="467" spans="1:256" s="8" customFormat="1" ht="12.75">
      <c r="A467" s="20" t="s">
        <v>1299</v>
      </c>
      <c r="B467" s="20"/>
      <c r="C467" s="21"/>
      <c r="D467" s="22">
        <f>IF(MOD(SUM($M467+$T467+$AA467+$AH467+$AO467+$AV467),1)&gt;=0.6,INT(SUM($M467+$T467+$AA467+$AH467+$AO467+$AV467))+1+MOD(SUM($M467+$T467+$AA467+$AH467+$AO467+$AV467),1)-0.6,SUM($M467+$T467+$AA467+$AH467+$AO467+$AV467))</f>
        <v>27.4</v>
      </c>
      <c r="E467" s="23">
        <f>$N467+$U467+$AB467+$AI467+$AP467+$AW467</f>
        <v>1</v>
      </c>
      <c r="F467" s="24">
        <f>$O467+$V467+$AC467+$AJ467+$AQ467+$AX467</f>
        <v>146</v>
      </c>
      <c r="G467" s="23">
        <f>$P467+$W467+$AD467+$AK467+$AR467+$AY467</f>
        <v>6</v>
      </c>
      <c r="H467" s="23">
        <f>$Q467+X467+AE467+AL467+AS467+AZ467</f>
        <v>0</v>
      </c>
      <c r="I467" s="25" t="s">
        <v>1300</v>
      </c>
      <c r="J467" s="22">
        <f>IF(G467&lt;&gt;0,F467/G467,"")</f>
        <v>24.333333333333332</v>
      </c>
      <c r="K467" s="22">
        <f>IF(D467&lt;&gt;0,F467/D467,"")</f>
        <v>5.328467153284672</v>
      </c>
      <c r="L467" s="22">
        <f>IF(G467&lt;&gt;0,(INT(D467)*6+(10*(D467-INT(D467))))/G467,"")</f>
        <v>27.666666666666668</v>
      </c>
      <c r="M467" s="26"/>
      <c r="N467" s="26"/>
      <c r="O467" s="26"/>
      <c r="P467" s="26"/>
      <c r="Q467" s="26"/>
      <c r="R467" s="26"/>
      <c r="S467" s="28">
        <f>IF(P467&lt;&gt;0,O467/P467,"")</f>
      </c>
      <c r="T467" s="29"/>
      <c r="U467" s="29"/>
      <c r="V467" s="29"/>
      <c r="W467" s="29"/>
      <c r="X467" s="29"/>
      <c r="Y467" s="30"/>
      <c r="Z467" s="31">
        <f>IF(W467&lt;&gt;0,V467/W467,"")</f>
      </c>
      <c r="AA467" s="32"/>
      <c r="AB467" s="32"/>
      <c r="AC467" s="32"/>
      <c r="AD467" s="33"/>
      <c r="AE467" s="33"/>
      <c r="AF467" s="33"/>
      <c r="AG467" s="28">
        <f>IF(AD467&lt;&gt;0,AC467/AD467,"")</f>
      </c>
      <c r="AH467" s="34">
        <v>27.4</v>
      </c>
      <c r="AI467" s="34">
        <v>1</v>
      </c>
      <c r="AJ467" s="34">
        <v>146</v>
      </c>
      <c r="AK467" s="34">
        <v>6</v>
      </c>
      <c r="AL467" s="34"/>
      <c r="AM467" s="34" t="s">
        <v>1300</v>
      </c>
      <c r="AN467" s="35">
        <f>IF(AK467&lt;&gt;0,AJ467/AK467,"")</f>
        <v>24.333333333333332</v>
      </c>
      <c r="AO467" s="36"/>
      <c r="AP467" s="36"/>
      <c r="AQ467" s="36"/>
      <c r="AR467" s="36"/>
      <c r="AS467" s="36"/>
      <c r="AT467" s="36"/>
      <c r="AU467" s="37">
        <f>IF(AR467&lt;&gt;0,AQ467/AR467,"")</f>
      </c>
      <c r="AV467" s="38"/>
      <c r="AW467" s="38"/>
      <c r="AX467" s="38"/>
      <c r="AY467" s="38"/>
      <c r="AZ467" s="38"/>
      <c r="BA467" s="38"/>
      <c r="BB467" s="39">
        <f>IF(AY467&lt;&gt;0,AX467/AY467,"")</f>
      </c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</row>
    <row r="468" spans="1:256" s="8" customFormat="1" ht="12.75">
      <c r="A468" s="20" t="s">
        <v>1301</v>
      </c>
      <c r="B468" s="20"/>
      <c r="C468" s="21"/>
      <c r="D468" s="22">
        <f>IF(MOD(SUM($M468+$T468+$AA468+$AH468+$AO468+$AV468),1)&gt;=0.6,INT(SUM($M468+$T468+$AA468+$AH468+$AO468+$AV468))+1+MOD(SUM($M468+$T468+$AA468+$AH468+$AO468+$AV468),1)-0.6,SUM($M468+$T468+$AA468+$AH468+$AO468+$AV468))</f>
        <v>32.1</v>
      </c>
      <c r="E468" s="23">
        <f>$N468+$U468+$AB468+$AI468+$AP468+$AW468</f>
        <v>3</v>
      </c>
      <c r="F468" s="24">
        <f>$O468+$V468+$AC468+$AJ468+$AQ468+$AX468</f>
        <v>137</v>
      </c>
      <c r="G468" s="23">
        <f>$P468+$W468+$AD468+$AK468+$AR468+$AY468</f>
        <v>9</v>
      </c>
      <c r="H468" s="23">
        <f>$Q468+X468+AE468+AL468+AS468+AZ468</f>
        <v>1</v>
      </c>
      <c r="I468" s="25" t="s">
        <v>1302</v>
      </c>
      <c r="J468" s="22">
        <f>IF(G468&lt;&gt;0,F468/G468,"")</f>
        <v>15.222222222222221</v>
      </c>
      <c r="K468" s="22">
        <f>IF(D468&lt;&gt;0,F468/D468,"")</f>
        <v>4.26791277258567</v>
      </c>
      <c r="L468" s="22">
        <f>IF(G468&lt;&gt;0,(INT(D468)*6+(10*(D468-INT(D468))))/G468,"")</f>
        <v>21.444444444444443</v>
      </c>
      <c r="M468" s="26"/>
      <c r="N468" s="26"/>
      <c r="O468" s="26"/>
      <c r="P468" s="26"/>
      <c r="Q468" s="26"/>
      <c r="R468" s="26"/>
      <c r="S468" s="28">
        <f>IF(P468&lt;&gt;0,O468/P468,"")</f>
      </c>
      <c r="T468" s="29"/>
      <c r="U468" s="29"/>
      <c r="V468" s="29"/>
      <c r="W468" s="29"/>
      <c r="X468" s="29"/>
      <c r="Y468" s="30"/>
      <c r="Z468" s="31">
        <f>IF(W468&lt;&gt;0,V468/W468,"")</f>
      </c>
      <c r="AA468" s="32">
        <v>32.1</v>
      </c>
      <c r="AB468" s="32">
        <v>3</v>
      </c>
      <c r="AC468" s="32">
        <v>137</v>
      </c>
      <c r="AD468" s="33">
        <v>9</v>
      </c>
      <c r="AE468" s="33">
        <v>1</v>
      </c>
      <c r="AF468" s="33" t="s">
        <v>1302</v>
      </c>
      <c r="AG468" s="28">
        <f>IF(AD468&lt;&gt;0,AC468/AD468,"")</f>
        <v>15.222222222222221</v>
      </c>
      <c r="AH468" s="34"/>
      <c r="AI468" s="34"/>
      <c r="AJ468" s="34"/>
      <c r="AK468" s="34"/>
      <c r="AL468" s="34"/>
      <c r="AM468" s="34"/>
      <c r="AN468" s="35">
        <f>IF(AK468&lt;&gt;0,AJ468/AK468,"")</f>
      </c>
      <c r="AO468" s="36"/>
      <c r="AP468" s="36"/>
      <c r="AQ468" s="36"/>
      <c r="AR468" s="36"/>
      <c r="AS468" s="36"/>
      <c r="AT468" s="36"/>
      <c r="AU468" s="37">
        <f>IF(AR468&lt;&gt;0,AQ468/AR468,"")</f>
      </c>
      <c r="AV468" s="38"/>
      <c r="AW468" s="38"/>
      <c r="AX468" s="38"/>
      <c r="AY468" s="38"/>
      <c r="AZ468" s="38"/>
      <c r="BA468" s="38"/>
      <c r="BB468" s="39">
        <f>IF(AY468&lt;&gt;0,AX468/AY468,"")</f>
      </c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</row>
    <row r="469" spans="1:256" s="8" customFormat="1" ht="12.75">
      <c r="A469" s="20" t="s">
        <v>1303</v>
      </c>
      <c r="B469" s="20"/>
      <c r="C469" s="21"/>
      <c r="D469" s="22">
        <f>IF(MOD(SUM($M469+$T469+$AA469+$AH469+$AO469+$AV469),1)&gt;=0.6,INT(SUM($M469+$T469+$AA469+$AH469+$AO469+$AV469))+1+MOD(SUM($M469+$T469+$AA469+$AH469+$AO469+$AV469),1)-0.6,SUM($M469+$T469+$AA469+$AH469+$AO469+$AV469))</f>
        <v>2154.2</v>
      </c>
      <c r="E469" s="23">
        <f>$N469+$U469+$AB469+$AI469+$AP469+$AW469</f>
        <v>362</v>
      </c>
      <c r="F469" s="24">
        <f>$O469+$V469+$AC469+$AJ469+$AQ469+$AX469</f>
        <v>7910</v>
      </c>
      <c r="G469" s="23">
        <f>$P469+$W469+$AD469+$AK469+$AR469+$AY469</f>
        <v>448</v>
      </c>
      <c r="H469" s="23">
        <f>$Q469+X469+AE469+AL469+AS469+AZ469</f>
        <v>10</v>
      </c>
      <c r="I469" s="25" t="s">
        <v>1304</v>
      </c>
      <c r="J469" s="22">
        <f>IF(G469&lt;&gt;0,F469/G469,"")</f>
        <v>17.65625</v>
      </c>
      <c r="K469" s="22">
        <f>IF(D469&lt;&gt;0,F469/D469,"")</f>
        <v>3.67189675981803</v>
      </c>
      <c r="L469" s="22">
        <f>IF(G469&lt;&gt;0,(INT(D469)*6+(10*(D469-INT(D469))))/G469,"")</f>
        <v>28.852678571428566</v>
      </c>
      <c r="M469" s="26">
        <v>1881.3</v>
      </c>
      <c r="N469" s="26">
        <v>325</v>
      </c>
      <c r="O469" s="26">
        <v>6904</v>
      </c>
      <c r="P469" s="26">
        <v>384</v>
      </c>
      <c r="Q469" s="26">
        <v>10</v>
      </c>
      <c r="R469" s="27" t="s">
        <v>1304</v>
      </c>
      <c r="S469" s="28">
        <f>IF(P469&lt;&gt;0,O469/P469,"")</f>
        <v>17.979166666666668</v>
      </c>
      <c r="T469" s="29">
        <f>(230.5+21)+17.4</f>
        <v>268.9</v>
      </c>
      <c r="U469" s="29">
        <f>(33+2)+0</f>
        <v>35</v>
      </c>
      <c r="V469" s="29">
        <f>(765+118)+119</f>
        <v>1002</v>
      </c>
      <c r="W469" s="29">
        <f>(48+7)+5</f>
        <v>60</v>
      </c>
      <c r="X469" s="29"/>
      <c r="Y469" s="30" t="s">
        <v>1305</v>
      </c>
      <c r="Z469" s="31">
        <f>IF(W469&lt;&gt;0,V469/W469,"")</f>
        <v>16.7</v>
      </c>
      <c r="AA469" s="32"/>
      <c r="AB469" s="32"/>
      <c r="AC469" s="32"/>
      <c r="AD469" s="33"/>
      <c r="AE469" s="33"/>
      <c r="AF469" s="33"/>
      <c r="AG469" s="28">
        <f>IF(AD469&lt;&gt;0,AC469/AD469,"")</f>
      </c>
      <c r="AH469" s="34">
        <v>4</v>
      </c>
      <c r="AI469" s="34">
        <v>2</v>
      </c>
      <c r="AJ469" s="34">
        <v>4</v>
      </c>
      <c r="AK469" s="34">
        <v>4</v>
      </c>
      <c r="AL469" s="34"/>
      <c r="AM469" s="34" t="s">
        <v>1306</v>
      </c>
      <c r="AN469" s="35">
        <f>IF(AK469&lt;&gt;0,AJ469/AK469,"")</f>
        <v>1</v>
      </c>
      <c r="AO469" s="36"/>
      <c r="AP469" s="36"/>
      <c r="AQ469" s="36"/>
      <c r="AR469" s="36"/>
      <c r="AS469" s="36"/>
      <c r="AT469" s="36"/>
      <c r="AU469" s="37">
        <f>IF(AR469&lt;&gt;0,AQ469/AR469,"")</f>
      </c>
      <c r="AV469" s="38"/>
      <c r="AW469" s="38"/>
      <c r="AX469" s="38"/>
      <c r="AY469" s="38"/>
      <c r="AZ469" s="38"/>
      <c r="BA469" s="38"/>
      <c r="BB469" s="39">
        <f>IF(AY469&lt;&gt;0,AX469/AY469,"")</f>
      </c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</row>
    <row r="470" spans="1:256" s="8" customFormat="1" ht="12.75">
      <c r="A470" s="20" t="s">
        <v>1307</v>
      </c>
      <c r="B470" s="20"/>
      <c r="C470" s="21"/>
      <c r="D470" s="22">
        <f>IF(MOD(SUM($M470+$T470+$AA470+$AH470+$AO470+$AV470),1)&gt;=0.6,INT(SUM($M470+$T470+$AA470+$AH470+$AO470+$AV470))+1+MOD(SUM($M470+$T470+$AA470+$AH470+$AO470+$AV470),1)-0.6,SUM($M470+$T470+$AA470+$AH470+$AO470+$AV470))</f>
        <v>15</v>
      </c>
      <c r="E470" s="23">
        <f>$N470+$U470+$AB470+$AI470+$AP470+$AW470</f>
        <v>1</v>
      </c>
      <c r="F470" s="24">
        <f>$O470+$V470+$AC470+$AJ470+$AQ470+$AX470</f>
        <v>33</v>
      </c>
      <c r="G470" s="23">
        <f>$P470+$W470+$AD470+$AK470+$AR470+$AY470</f>
        <v>3</v>
      </c>
      <c r="H470" s="23">
        <f>$Q470+X470+AE470+AL470+AS470+AZ470</f>
        <v>0</v>
      </c>
      <c r="I470" s="23"/>
      <c r="J470" s="22">
        <f>IF(G470&lt;&gt;0,F470/G470,"")</f>
        <v>11</v>
      </c>
      <c r="K470" s="22">
        <f>IF(D470&lt;&gt;0,F470/D470,"")</f>
        <v>2.2</v>
      </c>
      <c r="L470" s="22">
        <f>IF(G470&lt;&gt;0,(INT(D470)*6+(10*(D470-INT(D470))))/G470,"")</f>
        <v>30</v>
      </c>
      <c r="M470" s="26"/>
      <c r="N470" s="26"/>
      <c r="O470" s="26"/>
      <c r="P470" s="26"/>
      <c r="Q470" s="26"/>
      <c r="R470" s="26"/>
      <c r="S470" s="28">
        <f>IF(P470&lt;&gt;0,O470/P470,"")</f>
      </c>
      <c r="T470" s="29"/>
      <c r="U470" s="29"/>
      <c r="V470" s="29"/>
      <c r="W470" s="29"/>
      <c r="X470" s="29"/>
      <c r="Y470" s="30"/>
      <c r="Z470" s="31">
        <f>IF(W470&lt;&gt;0,V470/W470,"")</f>
      </c>
      <c r="AA470" s="32">
        <v>15</v>
      </c>
      <c r="AB470" s="32">
        <v>1</v>
      </c>
      <c r="AC470" s="32">
        <v>33</v>
      </c>
      <c r="AD470" s="33">
        <v>3</v>
      </c>
      <c r="AE470" s="33"/>
      <c r="AF470" s="33"/>
      <c r="AG470" s="28">
        <f>IF(AD470&lt;&gt;0,AC470/AD470,"")</f>
        <v>11</v>
      </c>
      <c r="AH470" s="34"/>
      <c r="AI470" s="34"/>
      <c r="AJ470" s="34"/>
      <c r="AK470" s="34"/>
      <c r="AL470" s="34"/>
      <c r="AM470" s="34"/>
      <c r="AN470" s="35">
        <f>IF(AK470&lt;&gt;0,AJ470/AK470,"")</f>
      </c>
      <c r="AO470" s="36"/>
      <c r="AP470" s="36"/>
      <c r="AQ470" s="36"/>
      <c r="AR470" s="36"/>
      <c r="AS470" s="36"/>
      <c r="AT470" s="36"/>
      <c r="AU470" s="37">
        <f>IF(AR470&lt;&gt;0,AQ470/AR470,"")</f>
      </c>
      <c r="AV470" s="38"/>
      <c r="AW470" s="38"/>
      <c r="AX470" s="38"/>
      <c r="AY470" s="38"/>
      <c r="AZ470" s="38"/>
      <c r="BA470" s="38"/>
      <c r="BB470" s="39">
        <f>IF(AY470&lt;&gt;0,AX470/AY470,"")</f>
      </c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</row>
    <row r="471" spans="1:256" s="8" customFormat="1" ht="12.75">
      <c r="A471" s="20" t="s">
        <v>1308</v>
      </c>
      <c r="B471" s="20"/>
      <c r="C471" s="21"/>
      <c r="D471" s="22">
        <f>IF(MOD(SUM($M471+$T471+$AA471+$AH471+$AO471+$AV471),1)&gt;=0.6,INT(SUM($M471+$T471+$AA471+$AH471+$AO471+$AV471))+1+MOD(SUM($M471+$T471+$AA471+$AH471+$AO471+$AV471),1)-0.6,SUM($M471+$T471+$AA471+$AH471+$AO471+$AV471))</f>
        <v>7</v>
      </c>
      <c r="E471" s="23">
        <f>$N471+$U471+$AB471+$AI471+$AP471+$AW471</f>
        <v>0</v>
      </c>
      <c r="F471" s="24">
        <f>$O471+$V471+$AC471+$AJ471+$AQ471+$AX471</f>
        <v>28</v>
      </c>
      <c r="G471" s="23">
        <f>$P471+$W471+$AD471+$AK471+$AR471+$AY471</f>
        <v>0</v>
      </c>
      <c r="H471" s="23">
        <f>$Q471+X471+AE471+AL471+AS471+AZ471</f>
        <v>0</v>
      </c>
      <c r="I471" s="25" t="s">
        <v>1309</v>
      </c>
      <c r="J471" s="22">
        <f>IF(G471&lt;&gt;0,F471/G471,"")</f>
      </c>
      <c r="K471" s="22">
        <f>IF(D471&lt;&gt;0,F471/D471,"")</f>
        <v>4</v>
      </c>
      <c r="L471" s="22">
        <f>IF(G471&lt;&gt;0,(INT(D471)*6+(10*(D471-INT(D471))))/G471,"")</f>
      </c>
      <c r="M471" s="26"/>
      <c r="N471" s="26"/>
      <c r="O471" s="26"/>
      <c r="P471" s="26"/>
      <c r="Q471" s="26"/>
      <c r="R471" s="26"/>
      <c r="S471" s="28">
        <f>IF(P471&lt;&gt;0,O471/P471,"")</f>
      </c>
      <c r="T471" s="29"/>
      <c r="U471" s="29"/>
      <c r="V471" s="29"/>
      <c r="W471" s="29"/>
      <c r="X471" s="29"/>
      <c r="Y471" s="30"/>
      <c r="Z471" s="31">
        <f>IF(W471&lt;&gt;0,V471/W471,"")</f>
      </c>
      <c r="AA471" s="32"/>
      <c r="AB471" s="32"/>
      <c r="AC471" s="32"/>
      <c r="AD471" s="33"/>
      <c r="AE471" s="33"/>
      <c r="AF471" s="33"/>
      <c r="AG471" s="28">
        <f>IF(AD471&lt;&gt;0,AC471/AD471,"")</f>
      </c>
      <c r="AH471" s="34"/>
      <c r="AI471" s="34"/>
      <c r="AJ471" s="34"/>
      <c r="AK471" s="34"/>
      <c r="AL471" s="34"/>
      <c r="AM471" s="34"/>
      <c r="AN471" s="35">
        <f>IF(AK471&lt;&gt;0,AJ471/AK471,"")</f>
      </c>
      <c r="AO471" s="36">
        <v>7</v>
      </c>
      <c r="AP471" s="36">
        <v>0</v>
      </c>
      <c r="AQ471" s="36">
        <v>28</v>
      </c>
      <c r="AR471" s="36">
        <v>0</v>
      </c>
      <c r="AS471" s="36"/>
      <c r="AT471" s="48" t="s">
        <v>1309</v>
      </c>
      <c r="AU471" s="37">
        <f>IF(AR471&lt;&gt;0,AQ471/AR471,"")</f>
      </c>
      <c r="AV471" s="38"/>
      <c r="AW471" s="38"/>
      <c r="AX471" s="38"/>
      <c r="AY471" s="38"/>
      <c r="AZ471" s="38"/>
      <c r="BA471" s="38"/>
      <c r="BB471" s="39">
        <f>IF(AY471&lt;&gt;0,AX471/AY471,"")</f>
      </c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</row>
    <row r="472" spans="1:256" s="8" customFormat="1" ht="12.75">
      <c r="A472" s="20" t="s">
        <v>1310</v>
      </c>
      <c r="B472" s="20"/>
      <c r="C472" s="21"/>
      <c r="D472" s="22">
        <f>IF(MOD(SUM($M472+$T472+$AA472+$AH472+$AO472+$AV472),1)&gt;=0.6,INT(SUM($M472+$T472+$AA472+$AH472+$AO472+$AV472))+1+MOD(SUM($M472+$T472+$AA472+$AH472+$AO472+$AV472),1)-0.6,SUM($M472+$T472+$AA472+$AH472+$AO472+$AV472))</f>
        <v>939.1</v>
      </c>
      <c r="E472" s="23">
        <f>$N472+$U472+$AB472+$AI472+$AP472+$AW472</f>
        <v>189</v>
      </c>
      <c r="F472" s="24">
        <f>$O472+$V472+$AC472+$AJ472+$AQ472+$AX472</f>
        <v>3308</v>
      </c>
      <c r="G472" s="23">
        <f>$P472+$W472+$AD472+$AK472+$AR472+$AY472</f>
        <v>216</v>
      </c>
      <c r="H472" s="23">
        <f>$Q472+X472+AE472+AL472+AS472+AZ472</f>
        <v>8</v>
      </c>
      <c r="I472" s="25" t="s">
        <v>1311</v>
      </c>
      <c r="J472" s="22">
        <f>IF(G472&lt;&gt;0,F472/G472,"")</f>
        <v>15.314814814814815</v>
      </c>
      <c r="K472" s="22">
        <f>IF(D472&lt;&gt;0,F472/D472,"")</f>
        <v>3.5225215631988074</v>
      </c>
      <c r="L472" s="22">
        <f>IF(G472&lt;&gt;0,(INT(D472)*6+(10*(D472-INT(D472))))/G472,"")</f>
        <v>26.087962962962962</v>
      </c>
      <c r="M472" s="26"/>
      <c r="N472" s="26"/>
      <c r="O472" s="26"/>
      <c r="P472" s="26"/>
      <c r="Q472" s="26"/>
      <c r="R472" s="26"/>
      <c r="S472" s="28">
        <f>IF(P472&lt;&gt;0,O472/P472,"")</f>
      </c>
      <c r="T472" s="29"/>
      <c r="U472" s="29"/>
      <c r="V472" s="29"/>
      <c r="W472" s="29"/>
      <c r="X472" s="29"/>
      <c r="Y472" s="30"/>
      <c r="Z472" s="31">
        <f>IF(W472&lt;&gt;0,V472/W472,"")</f>
      </c>
      <c r="AA472" s="32">
        <v>511.1</v>
      </c>
      <c r="AB472" s="32">
        <v>103</v>
      </c>
      <c r="AC472" s="32">
        <v>1678</v>
      </c>
      <c r="AD472" s="33">
        <v>124</v>
      </c>
      <c r="AE472" s="33">
        <v>3</v>
      </c>
      <c r="AF472" s="33" t="s">
        <v>1312</v>
      </c>
      <c r="AG472" s="28">
        <f>IF(AD472&lt;&gt;0,AC472/AD472,"")</f>
        <v>13.53225806451613</v>
      </c>
      <c r="AH472" s="34">
        <v>428</v>
      </c>
      <c r="AI472" s="34">
        <v>86</v>
      </c>
      <c r="AJ472" s="34">
        <v>1630</v>
      </c>
      <c r="AK472" s="34">
        <v>92</v>
      </c>
      <c r="AL472" s="34">
        <v>5</v>
      </c>
      <c r="AM472" s="34" t="s">
        <v>1311</v>
      </c>
      <c r="AN472" s="35">
        <f>IF(AK472&lt;&gt;0,AJ472/AK472,"")</f>
        <v>17.717391304347824</v>
      </c>
      <c r="AO472" s="36"/>
      <c r="AP472" s="36"/>
      <c r="AQ472" s="36"/>
      <c r="AR472" s="36"/>
      <c r="AS472" s="36"/>
      <c r="AT472" s="36"/>
      <c r="AU472" s="37">
        <f>IF(AR472&lt;&gt;0,AQ472/AR472,"")</f>
      </c>
      <c r="AV472" s="38"/>
      <c r="AW472" s="38"/>
      <c r="AX472" s="38"/>
      <c r="AY472" s="38"/>
      <c r="AZ472" s="38"/>
      <c r="BA472" s="38"/>
      <c r="BB472" s="39">
        <f>IF(AY472&lt;&gt;0,AX472/AY472,"")</f>
      </c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</row>
    <row r="473" spans="1:256" s="8" customFormat="1" ht="12.75">
      <c r="A473" s="20" t="s">
        <v>1313</v>
      </c>
      <c r="B473" s="20"/>
      <c r="C473" s="21"/>
      <c r="D473" s="22">
        <f>IF(MOD(SUM($M473+$T473+$AA473+$AH473+$AO473+$AV473),1)&gt;=0.6,INT(SUM($M473+$T473+$AA473+$AH473+$AO473+$AV473))+1+MOD(SUM($M473+$T473+$AA473+$AH473+$AO473+$AV473),1)-0.6,SUM($M473+$T473+$AA473+$AH473+$AO473+$AV473))</f>
        <v>2</v>
      </c>
      <c r="E473" s="23">
        <f>$N473+$U473+$AB473+$AI473+$AP473+$AW473</f>
        <v>0</v>
      </c>
      <c r="F473" s="24">
        <f>$O473+$V473+$AC473+$AJ473+$AQ473+$AX473</f>
        <v>24</v>
      </c>
      <c r="G473" s="23">
        <f>$P473+$W473+$AD473+$AK473+$AR473+$AY473</f>
        <v>0</v>
      </c>
      <c r="H473" s="23">
        <f>$Q473+X473+AE473+AL473+AS473+AZ473</f>
        <v>0</v>
      </c>
      <c r="I473" s="25" t="s">
        <v>1314</v>
      </c>
      <c r="J473" s="22">
        <f>IF(G473&lt;&gt;0,F473/G473,"")</f>
      </c>
      <c r="K473" s="22">
        <f>IF(D473&lt;&gt;0,F473/D473,"")</f>
        <v>12</v>
      </c>
      <c r="L473" s="22">
        <f>IF(G473&lt;&gt;0,(INT(D473)*6+(10*(D473-INT(D473))))/G473,"")</f>
      </c>
      <c r="M473" s="26"/>
      <c r="N473" s="26"/>
      <c r="O473" s="26"/>
      <c r="P473" s="26"/>
      <c r="Q473" s="26"/>
      <c r="R473" s="26"/>
      <c r="S473" s="28">
        <f>IF(P473&lt;&gt;0,O473/P473,"")</f>
      </c>
      <c r="T473" s="29"/>
      <c r="U473" s="29"/>
      <c r="V473" s="29"/>
      <c r="W473" s="29"/>
      <c r="X473" s="29"/>
      <c r="Y473" s="30"/>
      <c r="Z473" s="31">
        <f>IF(W473&lt;&gt;0,V473/W473,"")</f>
      </c>
      <c r="AA473" s="32"/>
      <c r="AB473" s="32"/>
      <c r="AC473" s="32"/>
      <c r="AD473" s="33"/>
      <c r="AE473" s="33"/>
      <c r="AF473" s="33"/>
      <c r="AG473" s="28">
        <f>IF(AD473&lt;&gt;0,AC473/AD473,"")</f>
      </c>
      <c r="AH473" s="34"/>
      <c r="AI473" s="34"/>
      <c r="AJ473" s="34"/>
      <c r="AK473" s="34"/>
      <c r="AL473" s="34"/>
      <c r="AM473" s="34"/>
      <c r="AN473" s="35">
        <f>IF(AK473&lt;&gt;0,AJ473/AK473,"")</f>
      </c>
      <c r="AO473" s="36">
        <v>2</v>
      </c>
      <c r="AP473" s="36">
        <v>0</v>
      </c>
      <c r="AQ473" s="36">
        <v>24</v>
      </c>
      <c r="AR473" s="36">
        <v>0</v>
      </c>
      <c r="AS473" s="36"/>
      <c r="AT473" s="48" t="s">
        <v>1314</v>
      </c>
      <c r="AU473" s="37">
        <f>IF(AR473&lt;&gt;0,AQ473/AR473,"")</f>
      </c>
      <c r="AV473" s="38"/>
      <c r="AW473" s="38"/>
      <c r="AX473" s="38"/>
      <c r="AY473" s="38"/>
      <c r="AZ473" s="38"/>
      <c r="BA473" s="38"/>
      <c r="BB473" s="39">
        <f>IF(AY473&lt;&gt;0,AX473/AY473,"")</f>
      </c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</row>
    <row r="474" spans="1:256" s="8" customFormat="1" ht="12.75">
      <c r="A474" s="20" t="s">
        <v>1315</v>
      </c>
      <c r="B474" s="20"/>
      <c r="C474" s="21"/>
      <c r="D474" s="22">
        <f>IF(MOD(SUM($M474+$T474+$AA474+$AH474+$AO474+$AV474),1)&gt;=0.6,INT(SUM($M474+$T474+$AA474+$AH474+$AO474+$AV474))+1+MOD(SUM($M474+$T474+$AA474+$AH474+$AO474+$AV474),1)-0.6,SUM($M474+$T474+$AA474+$AH474+$AO474+$AV474))</f>
        <v>108.3</v>
      </c>
      <c r="E474" s="23">
        <f>$N474+$U474+$AB474+$AI474+$AP474+$AW474</f>
        <v>10</v>
      </c>
      <c r="F474" s="24">
        <f>$O474+$V474+$AC474+$AJ474+$AQ474+$AX474</f>
        <v>474</v>
      </c>
      <c r="G474" s="23">
        <f>$P474+$W474+$AD474+$AK474+$AR474+$AY474</f>
        <v>16</v>
      </c>
      <c r="H474" s="23">
        <f>$Q474+X474+AE474+AL474+AS474+AZ474</f>
        <v>0</v>
      </c>
      <c r="I474" s="25" t="s">
        <v>1316</v>
      </c>
      <c r="J474" s="22">
        <f>IF(G474&lt;&gt;0,F474/G474,"")</f>
        <v>29.625</v>
      </c>
      <c r="K474" s="22">
        <f>IF(D474&lt;&gt;0,F474/D474,"")</f>
        <v>4.376731301939058</v>
      </c>
      <c r="L474" s="22">
        <f>IF(G474&lt;&gt;0,(INT(D474)*6+(10*(D474-INT(D474))))/G474,"")</f>
        <v>40.6875</v>
      </c>
      <c r="M474" s="26"/>
      <c r="N474" s="26"/>
      <c r="O474" s="26"/>
      <c r="P474" s="26"/>
      <c r="Q474" s="26"/>
      <c r="R474" s="26"/>
      <c r="S474" s="28">
        <f>IF(P474&lt;&gt;0,O474/P474,"")</f>
      </c>
      <c r="T474" s="29"/>
      <c r="U474" s="29"/>
      <c r="V474" s="29"/>
      <c r="W474" s="29"/>
      <c r="X474" s="29"/>
      <c r="Y474" s="30"/>
      <c r="Z474" s="31">
        <f>IF(W474&lt;&gt;0,V474/W474,"")</f>
      </c>
      <c r="AA474" s="32">
        <v>22</v>
      </c>
      <c r="AB474" s="32">
        <v>0</v>
      </c>
      <c r="AC474" s="32">
        <v>92</v>
      </c>
      <c r="AD474" s="33">
        <v>5</v>
      </c>
      <c r="AE474" s="33"/>
      <c r="AF474" s="33" t="s">
        <v>1317</v>
      </c>
      <c r="AG474" s="28">
        <f>IF(AD474&lt;&gt;0,AC474/AD474,"")</f>
        <v>18.4</v>
      </c>
      <c r="AH474" s="34">
        <v>46</v>
      </c>
      <c r="AI474" s="34">
        <v>4</v>
      </c>
      <c r="AJ474" s="34">
        <v>229</v>
      </c>
      <c r="AK474" s="34">
        <v>5</v>
      </c>
      <c r="AL474" s="34"/>
      <c r="AM474" s="34" t="s">
        <v>1316</v>
      </c>
      <c r="AN474" s="35">
        <f>IF(AK474&lt;&gt;0,AJ474/AK474,"")</f>
        <v>45.8</v>
      </c>
      <c r="AO474" s="36">
        <v>40.3</v>
      </c>
      <c r="AP474" s="36">
        <v>6</v>
      </c>
      <c r="AQ474" s="36">
        <v>153</v>
      </c>
      <c r="AR474" s="36">
        <v>6</v>
      </c>
      <c r="AS474" s="36"/>
      <c r="AT474" s="48" t="s">
        <v>1318</v>
      </c>
      <c r="AU474" s="37">
        <f>IF(AR474&lt;&gt;0,AQ474/AR474,"")</f>
        <v>25.5</v>
      </c>
      <c r="AV474" s="74"/>
      <c r="AW474" s="38"/>
      <c r="AX474" s="38"/>
      <c r="AY474" s="38"/>
      <c r="AZ474" s="38"/>
      <c r="BA474" s="38"/>
      <c r="BB474" s="39">
        <f>IF(AY474&lt;&gt;0,AX474/AY474,"")</f>
      </c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</row>
    <row r="475" spans="1:256" s="8" customFormat="1" ht="12.75">
      <c r="A475" s="20" t="s">
        <v>1319</v>
      </c>
      <c r="B475" s="20"/>
      <c r="C475" s="21"/>
      <c r="D475" s="22">
        <f>IF(MOD(SUM($M475+$T475+$AA475+$AH475+$AO475+$AV475),1)&gt;=0.6,INT(SUM($M475+$T475+$AA475+$AH475+$AO475+$AV475))+1+MOD(SUM($M475+$T475+$AA475+$AH475+$AO475+$AV475),1)-0.6,SUM($M475+$T475+$AA475+$AH475+$AO475+$AV475))</f>
        <v>324.1</v>
      </c>
      <c r="E475" s="23">
        <f>$N475+$U475+$AB475+$AI475+$AP475+$AW475</f>
        <v>46</v>
      </c>
      <c r="F475" s="24">
        <f>$O475+$V475+$AC475+$AJ475+$AQ475+$AX475</f>
        <v>1246</v>
      </c>
      <c r="G475" s="23">
        <f>$P475+$W475+$AD475+$AK475+$AR475+$AY475</f>
        <v>59</v>
      </c>
      <c r="H475" s="23">
        <f>$Q475+X475+AE475+AL475+AS475+AZ475</f>
        <v>1</v>
      </c>
      <c r="I475" s="25" t="s">
        <v>1320</v>
      </c>
      <c r="J475" s="22">
        <f>IF(G475&lt;&gt;0,F475/G475,"")</f>
        <v>21.11864406779661</v>
      </c>
      <c r="K475" s="22">
        <f>IF(D475&lt;&gt;0,F475/D475,"")</f>
        <v>3.844492440604751</v>
      </c>
      <c r="L475" s="22">
        <f>IF(G475&lt;&gt;0,(INT(D475)*6+(10*(D475-INT(D475))))/G475,"")</f>
        <v>32.96610169491526</v>
      </c>
      <c r="M475" s="26">
        <v>45</v>
      </c>
      <c r="N475" s="26">
        <v>2</v>
      </c>
      <c r="O475" s="26">
        <v>186</v>
      </c>
      <c r="P475" s="26">
        <v>5</v>
      </c>
      <c r="Q475" s="26"/>
      <c r="R475" s="65" t="s">
        <v>1125</v>
      </c>
      <c r="S475" s="28">
        <f>IF(P475&lt;&gt;0,O475/P475,"")</f>
        <v>37.2</v>
      </c>
      <c r="T475" s="29">
        <v>270.1</v>
      </c>
      <c r="U475" s="29">
        <v>41</v>
      </c>
      <c r="V475" s="29">
        <v>1035</v>
      </c>
      <c r="W475" s="29">
        <v>53</v>
      </c>
      <c r="X475" s="29">
        <v>1</v>
      </c>
      <c r="Y475" s="30" t="s">
        <v>1320</v>
      </c>
      <c r="Z475" s="31">
        <f>IF(W475&lt;&gt;0,V475/W475,"")</f>
        <v>19.528301886792452</v>
      </c>
      <c r="AA475" s="26">
        <v>6</v>
      </c>
      <c r="AB475" s="26">
        <v>2</v>
      </c>
      <c r="AC475" s="26">
        <v>16</v>
      </c>
      <c r="AD475" s="26">
        <v>0</v>
      </c>
      <c r="AE475" s="26"/>
      <c r="AF475" s="27" t="s">
        <v>1321</v>
      </c>
      <c r="AG475" s="28">
        <f>IF(AD475&lt;&gt;0,AC475/AD475,"")</f>
      </c>
      <c r="AH475" s="34"/>
      <c r="AI475" s="34"/>
      <c r="AJ475" s="34"/>
      <c r="AK475" s="34"/>
      <c r="AL475" s="34"/>
      <c r="AM475" s="34"/>
      <c r="AN475" s="35">
        <f>IF(AK475&lt;&gt;0,AJ475/AK475,"")</f>
      </c>
      <c r="AO475" s="36">
        <v>3</v>
      </c>
      <c r="AP475" s="36">
        <v>1</v>
      </c>
      <c r="AQ475" s="36">
        <v>9</v>
      </c>
      <c r="AR475" s="36">
        <v>1</v>
      </c>
      <c r="AS475" s="36"/>
      <c r="AT475" s="48" t="s">
        <v>1247</v>
      </c>
      <c r="AU475" s="37">
        <f>IF(AR475&lt;&gt;0,AQ475/AR475,"")</f>
        <v>9</v>
      </c>
      <c r="AV475" s="74"/>
      <c r="AW475" s="38"/>
      <c r="AX475" s="38"/>
      <c r="AY475" s="38"/>
      <c r="AZ475" s="38"/>
      <c r="BA475" s="38"/>
      <c r="BB475" s="39">
        <f>IF(AY475&lt;&gt;0,AX475/AY475,"")</f>
      </c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</row>
    <row r="476" spans="1:256" s="8" customFormat="1" ht="12.75">
      <c r="A476" s="20" t="s">
        <v>1322</v>
      </c>
      <c r="B476" s="20"/>
      <c r="C476" s="21"/>
      <c r="D476" s="22">
        <f>IF(MOD(SUM($M476+$T476+$AA476+$AH476+$AO476+$AV476),1)&gt;=0.6,INT(SUM($M476+$T476+$AA476+$AH476+$AO476+$AV476))+1+MOD(SUM($M476+$T476+$AA476+$AH476+$AO476+$AV476),1)-0.6,SUM($M476+$T476+$AA476+$AH476+$AO476+$AV476))</f>
        <v>30</v>
      </c>
      <c r="E476" s="23">
        <f>$N476+$U476+$AB476+$AI476+$AP476+$AW476</f>
        <v>2</v>
      </c>
      <c r="F476" s="24">
        <f>$O476+$V476+$AC476+$AJ476+$AQ476+$AX476</f>
        <v>156</v>
      </c>
      <c r="G476" s="23">
        <f>$P476+$W476+$AD476+$AK476+$AR476+$AY476</f>
        <v>13</v>
      </c>
      <c r="H476" s="23">
        <f>$Q476+X476+AE476+AL476+AS476+AZ476</f>
        <v>1</v>
      </c>
      <c r="I476" s="25" t="s">
        <v>1323</v>
      </c>
      <c r="J476" s="22">
        <f>IF(G476&lt;&gt;0,F476/G476,"")</f>
        <v>12</v>
      </c>
      <c r="K476" s="22">
        <f>IF(D476&lt;&gt;0,F476/D476,"")</f>
        <v>5.2</v>
      </c>
      <c r="L476" s="22">
        <f>IF(G476&lt;&gt;0,(INT(D476)*6+(10*(D476-INT(D476))))/G476,"")</f>
        <v>13.846153846153847</v>
      </c>
      <c r="M476" s="26">
        <v>30</v>
      </c>
      <c r="N476" s="26">
        <v>2</v>
      </c>
      <c r="O476" s="26">
        <v>156</v>
      </c>
      <c r="P476" s="26">
        <v>13</v>
      </c>
      <c r="Q476" s="26">
        <v>1</v>
      </c>
      <c r="R476" s="27" t="s">
        <v>1323</v>
      </c>
      <c r="S476" s="28">
        <f>IF(P476&lt;&gt;0,O476/P476,"")</f>
        <v>12</v>
      </c>
      <c r="T476" s="29"/>
      <c r="U476" s="29"/>
      <c r="V476" s="29"/>
      <c r="W476" s="29"/>
      <c r="X476" s="29"/>
      <c r="Y476" s="30"/>
      <c r="Z476" s="31">
        <f>IF(W476&lt;&gt;0,V476/W476,"")</f>
      </c>
      <c r="AA476" s="32"/>
      <c r="AB476" s="32"/>
      <c r="AC476" s="32"/>
      <c r="AD476" s="33"/>
      <c r="AE476" s="33"/>
      <c r="AF476" s="33"/>
      <c r="AG476" s="28">
        <f>IF(AD476&lt;&gt;0,AC476/AD476,"")</f>
      </c>
      <c r="AH476" s="34"/>
      <c r="AI476" s="34"/>
      <c r="AJ476" s="34"/>
      <c r="AK476" s="34"/>
      <c r="AL476" s="34"/>
      <c r="AM476" s="34"/>
      <c r="AN476" s="35">
        <f>IF(AK476&lt;&gt;0,AJ476/AK476,"")</f>
      </c>
      <c r="AO476" s="36"/>
      <c r="AP476" s="36"/>
      <c r="AQ476" s="36"/>
      <c r="AR476" s="36"/>
      <c r="AS476" s="36"/>
      <c r="AT476" s="36"/>
      <c r="AU476" s="37">
        <f>IF(AR476&lt;&gt;0,AQ476/AR476,"")</f>
      </c>
      <c r="AV476" s="74"/>
      <c r="AW476" s="38"/>
      <c r="AX476" s="38"/>
      <c r="AY476" s="38"/>
      <c r="AZ476" s="38"/>
      <c r="BA476" s="38"/>
      <c r="BB476" s="39">
        <f>IF(AY476&lt;&gt;0,AX476/AY476,"")</f>
      </c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</row>
    <row r="477" spans="1:256" s="8" customFormat="1" ht="12.75">
      <c r="A477" s="20" t="s">
        <v>1324</v>
      </c>
      <c r="B477" s="20"/>
      <c r="C477" s="21"/>
      <c r="D477" s="22">
        <f>IF(MOD(SUM($M477+$T477+$AA477+$AH477+$AO477+$AV477),1)&gt;=0.6,INT(SUM($M477+$T477+$AA477+$AH477+$AO477+$AV477))+1+MOD(SUM($M477+$T477+$AA477+$AH477+$AO477+$AV477),1)-0.6,SUM($M477+$T477+$AA477+$AH477+$AO477+$AV477))</f>
        <v>854.1999999999999</v>
      </c>
      <c r="E477" s="23">
        <f>$N477+$U477+$AB477+$AI477+$AP477+$AW477</f>
        <v>148</v>
      </c>
      <c r="F477" s="24">
        <f>$O477+$V477+$AC477+$AJ477+$AQ477+$AX477</f>
        <v>2683</v>
      </c>
      <c r="G477" s="23">
        <f>$P477+$W477+$AD477+$AK477+$AR477+$AY477</f>
        <v>160</v>
      </c>
      <c r="H477" s="23">
        <f>$Q477+X477+AE477+AL477+AS477+AZ477</f>
        <v>5</v>
      </c>
      <c r="I477" s="25" t="s">
        <v>1325</v>
      </c>
      <c r="J477" s="22">
        <f>IF(G477&lt;&gt;0,F477/G477,"")</f>
        <v>16.76875</v>
      </c>
      <c r="K477" s="22">
        <f>IF(D477&lt;&gt;0,F477/D477,"")</f>
        <v>3.1409505970498715</v>
      </c>
      <c r="L477" s="22">
        <f>IF(G477&lt;&gt;0,(INT(D477)*6+(10*(D477-INT(D477))))/G477,"")</f>
        <v>32.037499999999994</v>
      </c>
      <c r="M477" s="26">
        <v>3</v>
      </c>
      <c r="N477" s="26">
        <v>0</v>
      </c>
      <c r="O477" s="26">
        <v>24</v>
      </c>
      <c r="P477" s="26">
        <v>1</v>
      </c>
      <c r="Q477" s="26"/>
      <c r="R477" s="27" t="s">
        <v>1326</v>
      </c>
      <c r="S477" s="28">
        <f>IF(P477&lt;&gt;0,O477/P477,"")</f>
        <v>24</v>
      </c>
      <c r="T477" s="29">
        <v>364.2</v>
      </c>
      <c r="U477" s="29">
        <v>54</v>
      </c>
      <c r="V477" s="29">
        <v>1318</v>
      </c>
      <c r="W477" s="29">
        <v>72</v>
      </c>
      <c r="X477" s="29">
        <v>2</v>
      </c>
      <c r="Y477" s="30" t="s">
        <v>1327</v>
      </c>
      <c r="Z477" s="31">
        <f>IF(W477&lt;&gt;0,V477/W477,"")</f>
        <v>18.305555555555557</v>
      </c>
      <c r="AA477" s="32">
        <v>425.1</v>
      </c>
      <c r="AB477" s="32">
        <v>84</v>
      </c>
      <c r="AC477" s="32">
        <v>1202</v>
      </c>
      <c r="AD477" s="33">
        <v>71</v>
      </c>
      <c r="AE477" s="33">
        <v>1</v>
      </c>
      <c r="AF477" s="33" t="s">
        <v>1328</v>
      </c>
      <c r="AG477" s="28">
        <f>IF(AD477&lt;&gt;0,AC477/AD477,"")</f>
        <v>16.929577464788732</v>
      </c>
      <c r="AH477" s="34">
        <v>61.5</v>
      </c>
      <c r="AI477" s="34">
        <v>10</v>
      </c>
      <c r="AJ477" s="34">
        <v>139</v>
      </c>
      <c r="AK477" s="34">
        <v>16</v>
      </c>
      <c r="AL477" s="34">
        <v>2</v>
      </c>
      <c r="AM477" s="34" t="s">
        <v>1325</v>
      </c>
      <c r="AN477" s="35">
        <f>IF(AK477&lt;&gt;0,AJ477/AK477,"")</f>
        <v>8.6875</v>
      </c>
      <c r="AO477" s="36"/>
      <c r="AP477" s="36"/>
      <c r="AQ477" s="36"/>
      <c r="AR477" s="36"/>
      <c r="AS477" s="36"/>
      <c r="AT477" s="36"/>
      <c r="AU477" s="37">
        <f>IF(AR477&lt;&gt;0,AQ477/AR477,"")</f>
      </c>
      <c r="AV477" s="74"/>
      <c r="AW477" s="38"/>
      <c r="AX477" s="38"/>
      <c r="AY477" s="38"/>
      <c r="AZ477" s="38"/>
      <c r="BA477" s="38"/>
      <c r="BB477" s="39">
        <f>IF(AY477&lt;&gt;0,AX477/AY477,"")</f>
      </c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</row>
    <row r="478" spans="1:256" s="8" customFormat="1" ht="12.75">
      <c r="A478" s="20" t="s">
        <v>1329</v>
      </c>
      <c r="B478" s="20"/>
      <c r="C478" s="21"/>
      <c r="D478" s="22">
        <f>IF(MOD(SUM($M478+$T478+$AA478+$AH478+$AO478+$AV478),1)&gt;=0.6,INT(SUM($M478+$T478+$AA478+$AH478+$AO478+$AV478))+1+MOD(SUM($M478+$T478+$AA478+$AH478+$AO478+$AV478),1)-0.6,SUM($M478+$T478+$AA478+$AH478+$AO478+$AV478))</f>
        <v>6</v>
      </c>
      <c r="E478" s="23">
        <f>$N478+$U478+$AB478+$AI478+$AP478+$AW478</f>
        <v>0</v>
      </c>
      <c r="F478" s="24">
        <f>$O478+$V478+$AC478+$AJ478+$AQ478+$AX478</f>
        <v>28</v>
      </c>
      <c r="G478" s="23">
        <f>$P478+$W478+$AD478+$AK478+$AR478+$AY478</f>
        <v>0</v>
      </c>
      <c r="H478" s="23">
        <f>$Q478+X478+AE478+AL478+AS478+AZ478</f>
        <v>0</v>
      </c>
      <c r="I478" s="25" t="s">
        <v>1330</v>
      </c>
      <c r="J478" s="22">
        <f>IF(G478&lt;&gt;0,F478/G478,"")</f>
      </c>
      <c r="K478" s="22">
        <f>IF(D478&lt;&gt;0,F478/D478,"")</f>
        <v>4.666666666666667</v>
      </c>
      <c r="L478" s="22">
        <f>IF(G478&lt;&gt;0,(INT(D478)*6+(10*(D478-INT(D478))))/G478,"")</f>
      </c>
      <c r="M478" s="26"/>
      <c r="N478" s="26"/>
      <c r="O478" s="26"/>
      <c r="P478" s="26"/>
      <c r="Q478" s="26"/>
      <c r="R478" s="26"/>
      <c r="S478" s="28">
        <f>IF(P478&lt;&gt;0,O478/P478,"")</f>
      </c>
      <c r="T478" s="29"/>
      <c r="U478" s="29"/>
      <c r="V478" s="29"/>
      <c r="W478" s="29"/>
      <c r="X478" s="29"/>
      <c r="Y478" s="30"/>
      <c r="Z478" s="31">
        <f>IF(W478&lt;&gt;0,V478/W478,"")</f>
      </c>
      <c r="AA478" s="32">
        <v>6</v>
      </c>
      <c r="AB478" s="32">
        <v>0</v>
      </c>
      <c r="AC478" s="32">
        <v>28</v>
      </c>
      <c r="AD478" s="33">
        <v>0</v>
      </c>
      <c r="AE478" s="33"/>
      <c r="AF478" s="33" t="s">
        <v>1330</v>
      </c>
      <c r="AG478" s="28">
        <f>IF(AD478&lt;&gt;0,AC478/AD478,"")</f>
      </c>
      <c r="AH478" s="34"/>
      <c r="AI478" s="34"/>
      <c r="AJ478" s="34"/>
      <c r="AK478" s="34"/>
      <c r="AL478" s="34"/>
      <c r="AM478" s="34"/>
      <c r="AN478" s="35">
        <f>IF(AK478&lt;&gt;0,AJ478/AK478,"")</f>
      </c>
      <c r="AO478" s="36"/>
      <c r="AP478" s="36"/>
      <c r="AQ478" s="36"/>
      <c r="AR478" s="36"/>
      <c r="AS478" s="36"/>
      <c r="AT478" s="36"/>
      <c r="AU478" s="37">
        <f>IF(AR478&lt;&gt;0,AQ478/AR478,"")</f>
      </c>
      <c r="AV478" s="74"/>
      <c r="AW478" s="38"/>
      <c r="AX478" s="38"/>
      <c r="AY478" s="38"/>
      <c r="AZ478" s="38"/>
      <c r="BA478" s="38"/>
      <c r="BB478" s="39">
        <f>IF(AY478&lt;&gt;0,AX478/AY478,"")</f>
      </c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</row>
    <row r="479" spans="1:256" s="8" customFormat="1" ht="12.75">
      <c r="A479" s="20" t="s">
        <v>1331</v>
      </c>
      <c r="B479" s="20"/>
      <c r="C479" s="21"/>
      <c r="D479" s="22">
        <f>IF(MOD(SUM($M479+$T479+$AA479+$AH479+$AO479+$AV479),1)&gt;=0.6,INT(SUM($M479+$T479+$AA479+$AH479+$AO479+$AV479))+1+MOD(SUM($M479+$T479+$AA479+$AH479+$AO479+$AV479),1)-0.6,SUM($M479+$T479+$AA479+$AH479+$AO479+$AV479))</f>
        <v>53.3</v>
      </c>
      <c r="E479" s="23">
        <f>$N479+$U479+$AB479+$AI479+$AP479+$AW479</f>
        <v>7</v>
      </c>
      <c r="F479" s="24">
        <f>$O479+$V479+$AC479+$AJ479+$AQ479+$AX479</f>
        <v>234</v>
      </c>
      <c r="G479" s="23">
        <f>$P479+$W479+$AD479+$AK479+$AR479+$AY479</f>
        <v>5</v>
      </c>
      <c r="H479" s="23">
        <f>$Q479+X479+AE479+AL479+AS479+AZ479</f>
        <v>0</v>
      </c>
      <c r="I479" s="23"/>
      <c r="J479" s="22">
        <f>IF(G479&lt;&gt;0,F479/G479,"")</f>
        <v>46.8</v>
      </c>
      <c r="K479" s="22">
        <f>IF(D479&lt;&gt;0,F479/D479,"")</f>
        <v>4.390243902439025</v>
      </c>
      <c r="L479" s="22">
        <f>IF(G479&lt;&gt;0,(INT(D479)*6+(10*(D479-INT(D479))))/G479,"")</f>
        <v>64.2</v>
      </c>
      <c r="M479" s="26"/>
      <c r="N479" s="26"/>
      <c r="O479" s="26"/>
      <c r="P479" s="26"/>
      <c r="Q479" s="26"/>
      <c r="R479" s="26"/>
      <c r="S479" s="28">
        <f>IF(P479&lt;&gt;0,O479/P479,"")</f>
      </c>
      <c r="T479" s="29"/>
      <c r="U479" s="29"/>
      <c r="V479" s="29"/>
      <c r="W479" s="29"/>
      <c r="X479" s="29"/>
      <c r="Y479" s="30"/>
      <c r="Z479" s="31">
        <f>IF(W479&lt;&gt;0,V479/W479,"")</f>
      </c>
      <c r="AA479" s="32"/>
      <c r="AB479" s="32"/>
      <c r="AC479" s="32"/>
      <c r="AD479" s="33"/>
      <c r="AE479" s="33"/>
      <c r="AF479" s="33"/>
      <c r="AG479" s="28">
        <f>IF(AD479&lt;&gt;0,AC479/AD479,"")</f>
      </c>
      <c r="AH479" s="34">
        <v>53.3</v>
      </c>
      <c r="AI479" s="34">
        <v>7</v>
      </c>
      <c r="AJ479" s="34">
        <v>234</v>
      </c>
      <c r="AK479" s="34">
        <v>5</v>
      </c>
      <c r="AL479" s="34"/>
      <c r="AM479" s="34"/>
      <c r="AN479" s="35">
        <f>IF(AK479&lt;&gt;0,AJ479/AK479,"")</f>
        <v>46.8</v>
      </c>
      <c r="AO479" s="36"/>
      <c r="AP479" s="36"/>
      <c r="AQ479" s="36"/>
      <c r="AR479" s="36"/>
      <c r="AS479" s="36"/>
      <c r="AT479" s="36"/>
      <c r="AU479" s="37">
        <f>IF(AR479&lt;&gt;0,AQ479/AR479,"")</f>
      </c>
      <c r="AV479" s="74"/>
      <c r="AW479" s="38"/>
      <c r="AX479" s="38"/>
      <c r="AY479" s="38"/>
      <c r="AZ479" s="38"/>
      <c r="BA479" s="38"/>
      <c r="BB479" s="39">
        <f>IF(AY479&lt;&gt;0,AX479/AY479,"")</f>
      </c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</row>
    <row r="480" spans="1:256" s="8" customFormat="1" ht="12.75">
      <c r="A480" s="20" t="s">
        <v>1332</v>
      </c>
      <c r="B480" s="20"/>
      <c r="C480" s="63"/>
      <c r="D480" s="22">
        <f>IF(MOD(SUM($M480+$T480+$AA480+$AH480+$AO480+$AV480),1)&gt;=0.6,INT(SUM($M480+$T480+$AA480+$AH480+$AO480+$AV480))+1+MOD(SUM($M480+$T480+$AA480+$AH480+$AO480+$AV480),1)-0.6,SUM($M480+$T480+$AA480+$AH480+$AO480+$AV480))</f>
        <v>20.1</v>
      </c>
      <c r="E480" s="23">
        <f>$N480+$U480+$AB480+$AI480+$AP480+$AW480</f>
        <v>1</v>
      </c>
      <c r="F480" s="24">
        <f>$O480+$V480+$AC480+$AJ480+$AQ480+$AX480</f>
        <v>178</v>
      </c>
      <c r="G480" s="23">
        <f>$P480+$W480+$AD480+$AK480+$AR480+$AY480</f>
        <v>5</v>
      </c>
      <c r="H480" s="23">
        <f>$Q480+X480+AE480+AL480+AS480+AZ480</f>
        <v>0</v>
      </c>
      <c r="I480" s="25" t="s">
        <v>1333</v>
      </c>
      <c r="J480" s="22">
        <f>IF(G480&lt;&gt;0,F480/G480,"")</f>
        <v>35.6</v>
      </c>
      <c r="K480" s="22">
        <f>IF(D480&lt;&gt;0,F480/D480,"")</f>
        <v>8.855721393034825</v>
      </c>
      <c r="L480" s="22">
        <f>IF(G480&lt;&gt;0,(INT(D480)*6+(10*(D480-INT(D480))))/G480,"")</f>
        <v>24.200000000000003</v>
      </c>
      <c r="M480" s="26"/>
      <c r="N480" s="26"/>
      <c r="O480" s="26"/>
      <c r="P480" s="26"/>
      <c r="Q480" s="26"/>
      <c r="R480" s="26"/>
      <c r="S480" s="28">
        <f>IF(P480&lt;&gt;0,O480/P480,"")</f>
      </c>
      <c r="T480" s="29"/>
      <c r="U480" s="29"/>
      <c r="V480" s="29"/>
      <c r="W480" s="29"/>
      <c r="X480" s="29"/>
      <c r="Y480" s="29"/>
      <c r="Z480" s="31">
        <f>IF(W480&lt;&gt;0,V480/W480,"")</f>
      </c>
      <c r="AA480" s="26">
        <v>3</v>
      </c>
      <c r="AB480" s="26">
        <v>0</v>
      </c>
      <c r="AC480" s="26">
        <v>18</v>
      </c>
      <c r="AD480" s="26">
        <v>0</v>
      </c>
      <c r="AE480" s="26"/>
      <c r="AF480" s="27" t="s">
        <v>1334</v>
      </c>
      <c r="AG480" s="28">
        <f>IF(AD480&lt;&gt;0,AC480/AD480,"")</f>
      </c>
      <c r="AH480" s="64">
        <v>1.1</v>
      </c>
      <c r="AI480" s="64">
        <v>0</v>
      </c>
      <c r="AJ480" s="64">
        <v>12</v>
      </c>
      <c r="AK480" s="64">
        <v>1</v>
      </c>
      <c r="AL480" s="64"/>
      <c r="AM480" s="66" t="s">
        <v>1335</v>
      </c>
      <c r="AN480" s="35">
        <f>IF(AK480&lt;&gt;0,AJ480/AK480,"")</f>
        <v>12</v>
      </c>
      <c r="AO480" s="36">
        <v>9</v>
      </c>
      <c r="AP480" s="36">
        <v>1</v>
      </c>
      <c r="AQ480" s="36">
        <v>80</v>
      </c>
      <c r="AR480" s="36">
        <v>0</v>
      </c>
      <c r="AS480" s="36"/>
      <c r="AT480" s="48" t="s">
        <v>503</v>
      </c>
      <c r="AU480" s="37">
        <f>IF(AR480&lt;&gt;0,AQ480/AR480,"")</f>
      </c>
      <c r="AV480" s="74">
        <v>7</v>
      </c>
      <c r="AW480" s="38">
        <v>0</v>
      </c>
      <c r="AX480" s="38">
        <v>68</v>
      </c>
      <c r="AY480" s="38">
        <v>4</v>
      </c>
      <c r="AZ480" s="38"/>
      <c r="BA480" s="38" t="s">
        <v>1333</v>
      </c>
      <c r="BB480" s="39">
        <f>IF(AY480&lt;&gt;0,AX480/AY480,"")</f>
        <v>17</v>
      </c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</row>
    <row r="481" spans="1:256" s="8" customFormat="1" ht="12.75">
      <c r="A481" s="20" t="s">
        <v>1336</v>
      </c>
      <c r="B481" s="20"/>
      <c r="C481" s="21"/>
      <c r="D481" s="22">
        <f>IF(MOD(SUM($M481+$T481+$AA481+$AH481+$AO481+$AV481),1)&gt;=0.6,INT(SUM($M481+$T481+$AA481+$AH481+$AO481+$AV481))+1+MOD(SUM($M481+$T481+$AA481+$AH481+$AO481+$AV481),1)-0.6,SUM($M481+$T481+$AA481+$AH481+$AO481+$AV481))</f>
        <v>3</v>
      </c>
      <c r="E481" s="23">
        <f>$N481+$U481+$AB481+$AI481+$AP481+$AW481</f>
        <v>0</v>
      </c>
      <c r="F481" s="24">
        <f>$O481+$V481+$AC481+$AJ481+$AQ481+$AX481</f>
        <v>8</v>
      </c>
      <c r="G481" s="23">
        <f>$P481+$W481+$AD481+$AK481+$AR481+$AY481</f>
        <v>1</v>
      </c>
      <c r="H481" s="23">
        <f>$Q481+X481+AE481+AL481+AS481+AZ481</f>
        <v>0</v>
      </c>
      <c r="I481" s="25" t="s">
        <v>134</v>
      </c>
      <c r="J481" s="22">
        <f>IF(G481&lt;&gt;0,F481/G481,"")</f>
        <v>8</v>
      </c>
      <c r="K481" s="22">
        <f>IF(D481&lt;&gt;0,F481/D481,"")</f>
        <v>2.6666666666666665</v>
      </c>
      <c r="L481" s="22">
        <f>IF(G481&lt;&gt;0,(INT(D481)*6+(10*(D481-INT(D481))))/G481,"")</f>
        <v>18</v>
      </c>
      <c r="M481" s="26"/>
      <c r="N481" s="26"/>
      <c r="O481" s="26"/>
      <c r="P481" s="26"/>
      <c r="Q481" s="26"/>
      <c r="R481" s="26"/>
      <c r="S481" s="28">
        <f>IF(P481&lt;&gt;0,O481/P481,"")</f>
      </c>
      <c r="T481" s="29"/>
      <c r="U481" s="29"/>
      <c r="V481" s="29"/>
      <c r="W481" s="29"/>
      <c r="X481" s="29"/>
      <c r="Y481" s="30"/>
      <c r="Z481" s="31">
        <f>IF(W481&lt;&gt;0,V481/W481,"")</f>
      </c>
      <c r="AA481" s="32">
        <v>3</v>
      </c>
      <c r="AB481" s="32">
        <v>0</v>
      </c>
      <c r="AC481" s="32">
        <v>8</v>
      </c>
      <c r="AD481" s="33">
        <v>1</v>
      </c>
      <c r="AE481" s="33"/>
      <c r="AF481" s="33" t="s">
        <v>134</v>
      </c>
      <c r="AG481" s="28">
        <f>IF(AD481&lt;&gt;0,AC481/AD481,"")</f>
        <v>8</v>
      </c>
      <c r="AH481" s="34"/>
      <c r="AI481" s="34"/>
      <c r="AJ481" s="34"/>
      <c r="AK481" s="34"/>
      <c r="AL481" s="34"/>
      <c r="AM481" s="34"/>
      <c r="AN481" s="35">
        <f>IF(AK481&lt;&gt;0,AJ481/AK481,"")</f>
      </c>
      <c r="AO481" s="36"/>
      <c r="AP481" s="36"/>
      <c r="AQ481" s="36"/>
      <c r="AR481" s="36"/>
      <c r="AS481" s="36"/>
      <c r="AT481" s="36"/>
      <c r="AU481" s="37">
        <f>IF(AR481&lt;&gt;0,AQ481/AR481,"")</f>
      </c>
      <c r="AV481" s="74"/>
      <c r="AW481" s="38"/>
      <c r="AX481" s="38"/>
      <c r="AY481" s="38"/>
      <c r="AZ481" s="38"/>
      <c r="BA481" s="38"/>
      <c r="BB481" s="39">
        <f>IF(AY481&lt;&gt;0,AX481/AY481,"")</f>
      </c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</row>
    <row r="482" spans="1:256" s="8" customFormat="1" ht="12.75">
      <c r="A482" s="20" t="s">
        <v>1337</v>
      </c>
      <c r="B482" s="20"/>
      <c r="C482" s="21"/>
      <c r="D482" s="22">
        <f>IF(MOD(SUM($M482+$T482+$AA482+$AH482+$AO482+$AV482),1)&gt;=0.6,INT(SUM($M482+$T482+$AA482+$AH482+$AO482+$AV482))+1+MOD(SUM($M482+$T482+$AA482+$AH482+$AO482+$AV482),1)-0.6,SUM($M482+$T482+$AA482+$AH482+$AO482+$AV482))</f>
        <v>18</v>
      </c>
      <c r="E482" s="23">
        <f>$N482+$U482+$AB482+$AI482+$AP482+$AW482</f>
        <v>0</v>
      </c>
      <c r="F482" s="24">
        <f>$O482+$V482+$AC482+$AJ482+$AQ482+$AX482</f>
        <v>88</v>
      </c>
      <c r="G482" s="23">
        <f>$P482+$W482+$AD482+$AK482+$AR482+$AY482</f>
        <v>2</v>
      </c>
      <c r="H482" s="23">
        <f>$Q482+X482+AE482+AL482+AS482+AZ482</f>
        <v>0</v>
      </c>
      <c r="I482" s="23"/>
      <c r="J482" s="22">
        <f>IF(G482&lt;&gt;0,F482/G482,"")</f>
        <v>44</v>
      </c>
      <c r="K482" s="22">
        <f>IF(D482&lt;&gt;0,F482/D482,"")</f>
        <v>4.888888888888889</v>
      </c>
      <c r="L482" s="22">
        <f>IF(G482&lt;&gt;0,(INT(D482)*6+(10*(D482-INT(D482))))/G482,"")</f>
        <v>54</v>
      </c>
      <c r="M482" s="26"/>
      <c r="N482" s="26"/>
      <c r="O482" s="26"/>
      <c r="P482" s="26"/>
      <c r="Q482" s="26"/>
      <c r="R482" s="26"/>
      <c r="S482" s="28">
        <f>IF(P482&lt;&gt;0,O482/P482,"")</f>
      </c>
      <c r="T482" s="29"/>
      <c r="U482" s="29"/>
      <c r="V482" s="29"/>
      <c r="W482" s="29"/>
      <c r="X482" s="29"/>
      <c r="Y482" s="30"/>
      <c r="Z482" s="31">
        <f>IF(W482&lt;&gt;0,V482/W482,"")</f>
      </c>
      <c r="AA482" s="32"/>
      <c r="AB482" s="32"/>
      <c r="AC482" s="32"/>
      <c r="AD482" s="33"/>
      <c r="AE482" s="33"/>
      <c r="AF482" s="33"/>
      <c r="AG482" s="28">
        <f>IF(AD482&lt;&gt;0,AC482/AD482,"")</f>
      </c>
      <c r="AH482" s="34">
        <v>18</v>
      </c>
      <c r="AI482" s="34">
        <v>0</v>
      </c>
      <c r="AJ482" s="34">
        <v>88</v>
      </c>
      <c r="AK482" s="34">
        <v>2</v>
      </c>
      <c r="AL482" s="34"/>
      <c r="AM482" s="34"/>
      <c r="AN482" s="35">
        <f>IF(AK482&lt;&gt;0,AJ482/AK482,"")</f>
        <v>44</v>
      </c>
      <c r="AO482" s="36"/>
      <c r="AP482" s="36"/>
      <c r="AQ482" s="36"/>
      <c r="AR482" s="36"/>
      <c r="AS482" s="36"/>
      <c r="AT482" s="36"/>
      <c r="AU482" s="37">
        <f>IF(AR482&lt;&gt;0,AQ482/AR482,"")</f>
      </c>
      <c r="AV482" s="74"/>
      <c r="AW482" s="38"/>
      <c r="AX482" s="38"/>
      <c r="AY482" s="38"/>
      <c r="AZ482" s="38"/>
      <c r="BA482" s="38"/>
      <c r="BB482" s="39">
        <f>IF(AY482&lt;&gt;0,AX482/AY482,"")</f>
      </c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</row>
    <row r="483" spans="1:256" s="8" customFormat="1" ht="12.75">
      <c r="A483" s="20" t="s">
        <v>1338</v>
      </c>
      <c r="B483" s="20"/>
      <c r="C483" s="21"/>
      <c r="D483" s="22">
        <f>IF(MOD(SUM($M483+$T483+$AA483+$AH483+$AO483+$AV483),1)&gt;=0.6,INT(SUM($M483+$T483+$AA483+$AH483+$AO483+$AV483))+1+MOD(SUM($M483+$T483+$AA483+$AH483+$AO483+$AV483),1)-0.6,SUM($M483+$T483+$AA483+$AH483+$AO483+$AV483))</f>
        <v>959.4</v>
      </c>
      <c r="E483" s="23">
        <f>$N483+$U483+$AB483+$AI483+$AP483+$AW483</f>
        <v>158</v>
      </c>
      <c r="F483" s="24">
        <f>$O483+$V483+$AC483+$AJ483+$AQ483+$AX483</f>
        <v>3816</v>
      </c>
      <c r="G483" s="23">
        <f>$P483+$W483+$AD483+$AK483+$AR483+$AY483</f>
        <v>217</v>
      </c>
      <c r="H483" s="23">
        <f>$Q483+X483+AE483+AL483+AS483+AZ483</f>
        <v>5</v>
      </c>
      <c r="I483" s="25" t="s">
        <v>1339</v>
      </c>
      <c r="J483" s="22">
        <f>IF(G483&lt;&gt;0,F483/G483,"")</f>
        <v>17.5852534562212</v>
      </c>
      <c r="K483" s="22">
        <f>IF(D483&lt;&gt;0,F483/D483,"")</f>
        <v>3.977485928705441</v>
      </c>
      <c r="L483" s="22">
        <f>IF(G483&lt;&gt;0,(INT(D483)*6+(10*(D483-INT(D483))))/G483,"")</f>
        <v>26.534562211981566</v>
      </c>
      <c r="M483" s="26">
        <v>959.4</v>
      </c>
      <c r="N483" s="26">
        <v>158</v>
      </c>
      <c r="O483" s="26">
        <v>3816</v>
      </c>
      <c r="P483" s="26">
        <v>217</v>
      </c>
      <c r="Q483" s="26">
        <v>5</v>
      </c>
      <c r="R483" s="27" t="s">
        <v>1339</v>
      </c>
      <c r="S483" s="28">
        <f>IF(P483&lt;&gt;0,O483/P483,"")</f>
        <v>17.5852534562212</v>
      </c>
      <c r="T483" s="29"/>
      <c r="U483" s="29"/>
      <c r="V483" s="29"/>
      <c r="W483" s="29"/>
      <c r="X483" s="29"/>
      <c r="Y483" s="30"/>
      <c r="Z483" s="31">
        <f>IF(W483&lt;&gt;0,V483/W483,"")</f>
      </c>
      <c r="AA483" s="32"/>
      <c r="AB483" s="32"/>
      <c r="AC483" s="32"/>
      <c r="AD483" s="33"/>
      <c r="AE483" s="33"/>
      <c r="AF483" s="33"/>
      <c r="AG483" s="28">
        <f>IF(AD483&lt;&gt;0,AC483/AD483,"")</f>
      </c>
      <c r="AH483" s="34"/>
      <c r="AI483" s="34"/>
      <c r="AJ483" s="34"/>
      <c r="AK483" s="34"/>
      <c r="AL483" s="34"/>
      <c r="AM483" s="34"/>
      <c r="AN483" s="35">
        <f>IF(AK483&lt;&gt;0,AJ483/AK483,"")</f>
      </c>
      <c r="AO483" s="36"/>
      <c r="AP483" s="36"/>
      <c r="AQ483" s="36"/>
      <c r="AR483" s="36"/>
      <c r="AS483" s="36"/>
      <c r="AT483" s="36"/>
      <c r="AU483" s="37">
        <f>IF(AR483&lt;&gt;0,AQ483/AR483,"")</f>
      </c>
      <c r="AV483" s="74"/>
      <c r="AW483" s="38"/>
      <c r="AX483" s="38"/>
      <c r="AY483" s="38"/>
      <c r="AZ483" s="38"/>
      <c r="BA483" s="38"/>
      <c r="BB483" s="39">
        <f>IF(AY483&lt;&gt;0,AX483/AY483,"")</f>
      </c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</row>
    <row r="484" spans="1:256" s="8" customFormat="1" ht="12.75">
      <c r="A484" s="20" t="s">
        <v>1340</v>
      </c>
      <c r="B484" s="20"/>
      <c r="C484" s="21">
        <v>218</v>
      </c>
      <c r="D484" s="22">
        <f>IF(MOD(SUM($M484+$T484+$AA484+$AH484+$AO484+$AV484),1)&gt;=0.6,INT(SUM($M484+$T484+$AA484+$AH484+$AO484+$AV484))+1+MOD(SUM($M484+$T484+$AA484+$AH484+$AO484+$AV484),1)-0.6,SUM($M484+$T484+$AA484+$AH484+$AO484+$AV484))</f>
        <v>13</v>
      </c>
      <c r="E484" s="23">
        <f>$N484+$U484+$AB484+$AI484+$AP484+$AW484</f>
        <v>5</v>
      </c>
      <c r="F484" s="24">
        <f>$O484+$V484+$AC484+$AJ484+$AQ484+$AX484</f>
        <v>17</v>
      </c>
      <c r="G484" s="23">
        <f>$P484+$W484+$AD484+$AK484+$AR484+$AY484</f>
        <v>2</v>
      </c>
      <c r="H484" s="23">
        <f>$Q484+X484+AE484+AL484+AS484+AZ484</f>
        <v>0</v>
      </c>
      <c r="I484" s="25" t="s">
        <v>1341</v>
      </c>
      <c r="J484" s="22">
        <f>IF(G484&lt;&gt;0,F484/G484,"")</f>
        <v>8.5</v>
      </c>
      <c r="K484" s="22">
        <f>IF(D484&lt;&gt;0,F484/D484,"")</f>
        <v>1.3076923076923077</v>
      </c>
      <c r="L484" s="22">
        <f>IF(G484&lt;&gt;0,(INT(D484)*6+(10*(D484-INT(D484))))/G484,"")</f>
        <v>39</v>
      </c>
      <c r="M484" s="26"/>
      <c r="N484" s="26"/>
      <c r="O484" s="26"/>
      <c r="P484" s="26"/>
      <c r="Q484" s="26"/>
      <c r="R484" s="26"/>
      <c r="S484" s="28">
        <f>IF(P484&lt;&gt;0,O484/P484,"")</f>
      </c>
      <c r="T484" s="29">
        <v>13</v>
      </c>
      <c r="U484" s="29">
        <v>5</v>
      </c>
      <c r="V484" s="29">
        <v>17</v>
      </c>
      <c r="W484" s="29">
        <v>2</v>
      </c>
      <c r="X484" s="29"/>
      <c r="Y484" s="30" t="s">
        <v>1341</v>
      </c>
      <c r="Z484" s="31">
        <f>IF(W484&lt;&gt;0,V484/W484,"")</f>
        <v>8.5</v>
      </c>
      <c r="AA484" s="32"/>
      <c r="AB484" s="32"/>
      <c r="AC484" s="32"/>
      <c r="AD484" s="33"/>
      <c r="AE484" s="33"/>
      <c r="AF484" s="33"/>
      <c r="AG484" s="28">
        <f>IF(AD484&lt;&gt;0,AC484/AD484,"")</f>
      </c>
      <c r="AH484" s="34"/>
      <c r="AI484" s="34"/>
      <c r="AJ484" s="34"/>
      <c r="AK484" s="34"/>
      <c r="AL484" s="34"/>
      <c r="AM484" s="34"/>
      <c r="AN484" s="35">
        <f>IF(AK484&lt;&gt;0,AJ484/AK484,"")</f>
      </c>
      <c r="AO484" s="36"/>
      <c r="AP484" s="36"/>
      <c r="AQ484" s="36"/>
      <c r="AR484" s="36"/>
      <c r="AS484" s="36"/>
      <c r="AT484" s="36"/>
      <c r="AU484" s="37">
        <f>IF(AR484&lt;&gt;0,AQ484/AR484,"")</f>
      </c>
      <c r="AV484" s="74"/>
      <c r="AW484" s="38"/>
      <c r="AX484" s="38"/>
      <c r="AY484" s="38"/>
      <c r="AZ484" s="38"/>
      <c r="BA484" s="38"/>
      <c r="BB484" s="39">
        <f>IF(AY484&lt;&gt;0,AX484/AY484,"")</f>
      </c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</row>
    <row r="485" spans="1:256" s="8" customFormat="1" ht="12.75">
      <c r="A485" s="20" t="s">
        <v>1342</v>
      </c>
      <c r="B485" s="20"/>
      <c r="C485" s="21">
        <v>438</v>
      </c>
      <c r="D485" s="22">
        <f>IF(MOD(SUM($M485+$T485+$AA485+$AH485+$AO485+$AV485),1)&gt;=0.6,INT(SUM($M485+$T485+$AA485+$AH485+$AO485+$AV485))+1+MOD(SUM($M485+$T485+$AA485+$AH485+$AO485+$AV485),1)-0.6,SUM($M485+$T485+$AA485+$AH485+$AO485+$AV485))</f>
        <v>6</v>
      </c>
      <c r="E485" s="23">
        <f>$N485+$U485+$AB485+$AI485+$AP485+$AW485</f>
        <v>0</v>
      </c>
      <c r="F485" s="24">
        <f>$O485+$V485+$AC485+$AJ485+$AQ485+$AX485</f>
        <v>9</v>
      </c>
      <c r="G485" s="23">
        <f>$P485+$W485+$AD485+$AK485+$AR485+$AY485</f>
        <v>2</v>
      </c>
      <c r="H485" s="23">
        <f>$Q485+X485+AE485+AL485+AS485+AZ485</f>
        <v>0</v>
      </c>
      <c r="I485" s="25" t="s">
        <v>1343</v>
      </c>
      <c r="J485" s="22">
        <f>IF(G485&lt;&gt;0,F485/G485,"")</f>
        <v>4.5</v>
      </c>
      <c r="K485" s="22">
        <f>IF(D485&lt;&gt;0,F485/D485,"")</f>
        <v>1.5</v>
      </c>
      <c r="L485" s="22">
        <f>IF(G485&lt;&gt;0,(INT(D485)*6+(10*(D485-INT(D485))))/G485,"")</f>
        <v>18</v>
      </c>
      <c r="M485" s="26"/>
      <c r="N485" s="26"/>
      <c r="O485" s="26"/>
      <c r="P485" s="26"/>
      <c r="Q485" s="26"/>
      <c r="R485" s="26"/>
      <c r="S485" s="28">
        <f>IF(P485&lt;&gt;0,O485/P485,"")</f>
      </c>
      <c r="T485" s="29"/>
      <c r="U485" s="29"/>
      <c r="V485" s="29"/>
      <c r="W485" s="29"/>
      <c r="X485" s="29"/>
      <c r="Y485" s="30"/>
      <c r="Z485" s="31">
        <f>IF(W485&lt;&gt;0,V485/W485,"")</f>
      </c>
      <c r="AA485" s="32"/>
      <c r="AB485" s="32"/>
      <c r="AC485" s="32"/>
      <c r="AD485" s="33"/>
      <c r="AE485" s="33"/>
      <c r="AF485" s="33"/>
      <c r="AG485" s="28">
        <f>IF(AD485&lt;&gt;0,AC485/AD485,"")</f>
      </c>
      <c r="AH485" s="34"/>
      <c r="AI485" s="34"/>
      <c r="AJ485" s="34"/>
      <c r="AK485" s="34"/>
      <c r="AL485" s="34"/>
      <c r="AM485" s="34"/>
      <c r="AN485" s="35">
        <f>IF(AK485&lt;&gt;0,AJ485/AK485,"")</f>
      </c>
      <c r="AO485" s="36">
        <v>6</v>
      </c>
      <c r="AP485" s="36">
        <v>0</v>
      </c>
      <c r="AQ485" s="36">
        <v>9</v>
      </c>
      <c r="AR485" s="36">
        <v>2</v>
      </c>
      <c r="AS485" s="36"/>
      <c r="AT485" s="48" t="s">
        <v>1343</v>
      </c>
      <c r="AU485" s="37">
        <f>IF(AR485&lt;&gt;0,AQ485/AR485,"")</f>
        <v>4.5</v>
      </c>
      <c r="AV485" s="74"/>
      <c r="AW485" s="38"/>
      <c r="AX485" s="38"/>
      <c r="AY485" s="38"/>
      <c r="AZ485" s="38"/>
      <c r="BA485" s="38"/>
      <c r="BB485" s="39">
        <f>IF(AY485&lt;&gt;0,AX485/AY485,"")</f>
      </c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</row>
    <row r="486" spans="1:256" s="8" customFormat="1" ht="12.75">
      <c r="A486" s="20" t="s">
        <v>1344</v>
      </c>
      <c r="B486" s="20"/>
      <c r="C486" s="21"/>
      <c r="D486" s="22">
        <f>IF(MOD(SUM($M486+$T486+$AA486+$AH486+$AO486+$AV486),1)&gt;=0.6,INT(SUM($M486+$T486+$AA486+$AH486+$AO486+$AV486))+1+MOD(SUM($M486+$T486+$AA486+$AH486+$AO486+$AV486),1)-0.6,SUM($M486+$T486+$AA486+$AH486+$AO486+$AV486))</f>
        <v>61</v>
      </c>
      <c r="E486" s="23">
        <f>$N486+$U486+$AB486+$AI486+$AP486+$AW486</f>
        <v>7</v>
      </c>
      <c r="F486" s="24">
        <f>$O486+$V486+$AC486+$AJ486+$AQ486+$AX486</f>
        <v>322</v>
      </c>
      <c r="G486" s="23">
        <f>$P486+$W486+$AD486+$AK486+$AR486+$AY486</f>
        <v>8</v>
      </c>
      <c r="H486" s="23">
        <f>$Q486+X486+AE486+AL486+AS486+AZ486</f>
        <v>0</v>
      </c>
      <c r="I486" s="25" t="s">
        <v>1345</v>
      </c>
      <c r="J486" s="22">
        <f>IF(G486&lt;&gt;0,F486/G486,"")</f>
        <v>40.25</v>
      </c>
      <c r="K486" s="22">
        <f>IF(D486&lt;&gt;0,F486/D486,"")</f>
        <v>5.278688524590164</v>
      </c>
      <c r="L486" s="22">
        <f>IF(G486&lt;&gt;0,(INT(D486)*6+(10*(D486-INT(D486))))/G486,"")</f>
        <v>45.75</v>
      </c>
      <c r="M486" s="26"/>
      <c r="N486" s="26"/>
      <c r="O486" s="26"/>
      <c r="P486" s="26"/>
      <c r="Q486" s="26"/>
      <c r="R486" s="26"/>
      <c r="S486" s="28">
        <f>IF(P486&lt;&gt;0,O486/P486,"")</f>
      </c>
      <c r="T486" s="29">
        <v>4</v>
      </c>
      <c r="U486" s="29">
        <v>1</v>
      </c>
      <c r="V486" s="29">
        <v>21</v>
      </c>
      <c r="W486" s="29">
        <v>0</v>
      </c>
      <c r="X486" s="29"/>
      <c r="Y486" s="30" t="s">
        <v>1346</v>
      </c>
      <c r="Z486" s="31">
        <f>IF(W486&lt;&gt;0,V486/W486,"")</f>
      </c>
      <c r="AA486" s="32">
        <v>57</v>
      </c>
      <c r="AB486" s="32">
        <v>6</v>
      </c>
      <c r="AC486" s="32">
        <v>301</v>
      </c>
      <c r="AD486" s="33">
        <v>8</v>
      </c>
      <c r="AE486" s="33"/>
      <c r="AF486" s="33" t="s">
        <v>1345</v>
      </c>
      <c r="AG486" s="28">
        <f>IF(AD486&lt;&gt;0,AC486/AD486,"")</f>
        <v>37.625</v>
      </c>
      <c r="AH486" s="34"/>
      <c r="AI486" s="34"/>
      <c r="AJ486" s="34"/>
      <c r="AK486" s="34"/>
      <c r="AL486" s="34"/>
      <c r="AM486" s="34"/>
      <c r="AN486" s="35">
        <f>IF(AK486&lt;&gt;0,AJ486/AK486,"")</f>
      </c>
      <c r="AO486" s="36"/>
      <c r="AP486" s="36"/>
      <c r="AQ486" s="36"/>
      <c r="AR486" s="36"/>
      <c r="AS486" s="36"/>
      <c r="AT486" s="36"/>
      <c r="AU486" s="37">
        <f>IF(AR486&lt;&gt;0,AQ486/AR486,"")</f>
      </c>
      <c r="AV486" s="74"/>
      <c r="AW486" s="38"/>
      <c r="AX486" s="38"/>
      <c r="AY486" s="38"/>
      <c r="AZ486" s="38"/>
      <c r="BA486" s="38"/>
      <c r="BB486" s="39">
        <f>IF(AY486&lt;&gt;0,AX486/AY486,"")</f>
      </c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</row>
    <row r="487" spans="1:256" s="8" customFormat="1" ht="12.75">
      <c r="A487" s="20" t="s">
        <v>1347</v>
      </c>
      <c r="B487" s="20"/>
      <c r="C487" s="21"/>
      <c r="D487" s="22">
        <f>IF(MOD(SUM($M487+$T487+$AA487+$AH487+$AO487+$AV487),1)&gt;=0.6,INT(SUM($M487+$T487+$AA487+$AH487+$AO487+$AV487))+1+MOD(SUM($M487+$T487+$AA487+$AH487+$AO487+$AV487),1)-0.6,SUM($M487+$T487+$AA487+$AH487+$AO487+$AV487))</f>
        <v>133.5</v>
      </c>
      <c r="E487" s="23">
        <f>$N487+$U487+$AB487+$AI487+$AP487+$AW487</f>
        <v>18</v>
      </c>
      <c r="F487" s="24">
        <f>$O487+$V487+$AC487+$AJ487+$AQ487+$AX487</f>
        <v>616</v>
      </c>
      <c r="G487" s="23">
        <f>$P487+$W487+$AD487+$AK487+$AR487+$AY487</f>
        <v>34</v>
      </c>
      <c r="H487" s="23">
        <f>$Q487+X487+AE487+AL487+AS487+AZ487</f>
        <v>0</v>
      </c>
      <c r="I487" s="25" t="s">
        <v>1348</v>
      </c>
      <c r="J487" s="22">
        <f>IF(G487&lt;&gt;0,F487/G487,"")</f>
        <v>18.11764705882353</v>
      </c>
      <c r="K487" s="22">
        <f>IF(D487&lt;&gt;0,F487/D487,"")</f>
        <v>4.614232209737827</v>
      </c>
      <c r="L487" s="22">
        <f>IF(G487&lt;&gt;0,(INT(D487)*6+(10*(D487-INT(D487))))/G487,"")</f>
        <v>23.61764705882353</v>
      </c>
      <c r="M487" s="26"/>
      <c r="N487" s="26"/>
      <c r="O487" s="26"/>
      <c r="P487" s="26"/>
      <c r="Q487" s="26"/>
      <c r="R487" s="26"/>
      <c r="S487" s="28">
        <f>IF(P487&lt;&gt;0,O487/P487,"")</f>
      </c>
      <c r="T487" s="29">
        <v>11</v>
      </c>
      <c r="U487" s="29">
        <v>2</v>
      </c>
      <c r="V487" s="29">
        <v>46</v>
      </c>
      <c r="W487" s="29">
        <v>0</v>
      </c>
      <c r="X487" s="29"/>
      <c r="Y487" s="30" t="s">
        <v>1349</v>
      </c>
      <c r="Z487" s="31">
        <f>IF(W487&lt;&gt;0,V487/W487,"")</f>
      </c>
      <c r="AA487" s="32">
        <v>41.2</v>
      </c>
      <c r="AB487" s="32">
        <v>3</v>
      </c>
      <c r="AC487" s="32">
        <v>234</v>
      </c>
      <c r="AD487" s="33">
        <v>14</v>
      </c>
      <c r="AE487" s="33"/>
      <c r="AF487" s="33" t="s">
        <v>1348</v>
      </c>
      <c r="AG487" s="28">
        <f>IF(AD487&lt;&gt;0,AC487/AD487,"")</f>
        <v>16.714285714285715</v>
      </c>
      <c r="AH487" s="34">
        <v>27.1</v>
      </c>
      <c r="AI487" s="34">
        <v>3</v>
      </c>
      <c r="AJ487" s="34">
        <v>144</v>
      </c>
      <c r="AK487" s="34">
        <v>8</v>
      </c>
      <c r="AL487" s="34"/>
      <c r="AM487" s="34" t="s">
        <v>1350</v>
      </c>
      <c r="AN487" s="35">
        <f>IF(AK487&lt;&gt;0,AJ487/AK487,"")</f>
        <v>18</v>
      </c>
      <c r="AO487" s="36">
        <v>54.2</v>
      </c>
      <c r="AP487" s="36">
        <v>10</v>
      </c>
      <c r="AQ487" s="36">
        <v>192</v>
      </c>
      <c r="AR487" s="36">
        <v>12</v>
      </c>
      <c r="AS487" s="36"/>
      <c r="AT487" s="48" t="s">
        <v>968</v>
      </c>
      <c r="AU487" s="37">
        <f>IF(AR487&lt;&gt;0,AQ487/AR487,"")</f>
        <v>16</v>
      </c>
      <c r="AV487" s="74"/>
      <c r="AW487" s="38"/>
      <c r="AX487" s="38"/>
      <c r="AY487" s="38"/>
      <c r="AZ487" s="38"/>
      <c r="BA487" s="38"/>
      <c r="BB487" s="39">
        <f>IF(AY487&lt;&gt;0,AX487/AY487,"")</f>
      </c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</row>
    <row r="488" spans="1:256" s="8" customFormat="1" ht="12.75">
      <c r="A488" s="20" t="s">
        <v>1351</v>
      </c>
      <c r="B488" s="20"/>
      <c r="C488" s="63"/>
      <c r="D488" s="22">
        <f>IF(MOD(SUM($M488+$T488+$AA488+$AH488+$AO488+$AV488),1)&gt;=0.6,INT(SUM($M488+$T488+$AA488+$AH488+$AO488+$AV488))+1+MOD(SUM($M488+$T488+$AA488+$AH488+$AO488+$AV488),1)-0.6,SUM($M488+$T488+$AA488+$AH488+$AO488+$AV488))</f>
        <v>24</v>
      </c>
      <c r="E488" s="23">
        <f>$N488+$U488+$AB488+$AI488+$AP488+$AW488</f>
        <v>0</v>
      </c>
      <c r="F488" s="24">
        <f>$O488+$V488+$AC488+$AJ488+$AQ488+$AX488</f>
        <v>152</v>
      </c>
      <c r="G488" s="23">
        <f>$P488+$W488+$AD488+$AK488+$AR488+$AY488</f>
        <v>4</v>
      </c>
      <c r="H488" s="23">
        <f>$Q488+X488+AE488+AL488+AS488+AZ488</f>
        <v>0</v>
      </c>
      <c r="I488" s="25" t="s">
        <v>1352</v>
      </c>
      <c r="J488" s="22">
        <f>IF(G488&lt;&gt;0,F488/G488,"")</f>
        <v>38</v>
      </c>
      <c r="K488" s="22">
        <f>IF(D488&lt;&gt;0,F488/D488,"")</f>
        <v>6.333333333333333</v>
      </c>
      <c r="L488" s="22">
        <f>IF(G488&lt;&gt;0,(INT(D488)*6+(10*(D488-INT(D488))))/G488,"")</f>
        <v>36</v>
      </c>
      <c r="M488" s="26">
        <v>7</v>
      </c>
      <c r="N488" s="26">
        <v>0</v>
      </c>
      <c r="O488" s="26">
        <v>62</v>
      </c>
      <c r="P488" s="26">
        <v>2</v>
      </c>
      <c r="Q488" s="26"/>
      <c r="R488" s="27" t="s">
        <v>1352</v>
      </c>
      <c r="S488" s="28">
        <f>IF(P488&lt;&gt;0,O488/P488,"")</f>
        <v>31</v>
      </c>
      <c r="T488" s="29">
        <v>8</v>
      </c>
      <c r="U488" s="29">
        <v>0</v>
      </c>
      <c r="V488" s="29">
        <v>27</v>
      </c>
      <c r="W488" s="29">
        <v>1</v>
      </c>
      <c r="X488" s="29"/>
      <c r="Y488" s="30" t="s">
        <v>1353</v>
      </c>
      <c r="Z488" s="31">
        <f>IF(W488&lt;&gt;0,V488/W488,"")</f>
        <v>27</v>
      </c>
      <c r="AA488" s="26"/>
      <c r="AB488" s="26"/>
      <c r="AC488" s="26"/>
      <c r="AD488" s="26"/>
      <c r="AE488" s="26"/>
      <c r="AF488" s="26"/>
      <c r="AG488" s="28">
        <f>IF(AD488&lt;&gt;0,AC488/AD488,"")</f>
      </c>
      <c r="AH488" s="64">
        <v>9</v>
      </c>
      <c r="AI488" s="64">
        <v>0</v>
      </c>
      <c r="AJ488" s="64">
        <v>63</v>
      </c>
      <c r="AK488" s="64">
        <v>1</v>
      </c>
      <c r="AL488" s="64"/>
      <c r="AM488" s="66" t="s">
        <v>1354</v>
      </c>
      <c r="AN488" s="35">
        <f>IF(AK488&lt;&gt;0,AJ488/AK488,"")</f>
        <v>63</v>
      </c>
      <c r="AO488" s="36"/>
      <c r="AP488" s="36"/>
      <c r="AQ488" s="36"/>
      <c r="AR488" s="36"/>
      <c r="AS488" s="36"/>
      <c r="AT488" s="36"/>
      <c r="AU488" s="37">
        <f>IF(AR488&lt;&gt;0,AQ488/AR488,"")</f>
      </c>
      <c r="AV488" s="74"/>
      <c r="AW488" s="38"/>
      <c r="AX488" s="38"/>
      <c r="AY488" s="38"/>
      <c r="AZ488" s="38"/>
      <c r="BA488" s="38"/>
      <c r="BB488" s="39">
        <f>IF(AY488&lt;&gt;0,AX488/AY488,"")</f>
      </c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</row>
    <row r="489" spans="1:256" s="8" customFormat="1" ht="12.75">
      <c r="A489" s="20" t="s">
        <v>1355</v>
      </c>
      <c r="B489" s="20"/>
      <c r="C489" s="21"/>
      <c r="D489" s="22">
        <f>IF(MOD(SUM($M489+$T489+$AA489+$AH489+$AO489+$AV489),1)&gt;=0.6,INT(SUM($M489+$T489+$AA489+$AH489+$AO489+$AV489))+1+MOD(SUM($M489+$T489+$AA489+$AH489+$AO489+$AV489),1)-0.6,SUM($M489+$T489+$AA489+$AH489+$AO489+$AV489))</f>
        <v>518.2</v>
      </c>
      <c r="E489" s="23">
        <f>$N489+$U489+$AB489+$AI489+$AP489+$AW489</f>
        <v>127</v>
      </c>
      <c r="F489" s="24">
        <f>$O489+$V489+$AC489+$AJ489+$AQ489+$AX489</f>
        <v>1588</v>
      </c>
      <c r="G489" s="23">
        <f>$P489+$W489+$AD489+$AK489+$AR489+$AY489</f>
        <v>102</v>
      </c>
      <c r="H489" s="23">
        <f>$Q489+X489+AE489+AL489+AS489+AZ489</f>
        <v>3</v>
      </c>
      <c r="I489" s="25" t="s">
        <v>1356</v>
      </c>
      <c r="J489" s="22">
        <f>IF(G489&lt;&gt;0,F489/G489,"")</f>
        <v>15.568627450980392</v>
      </c>
      <c r="K489" s="22">
        <f>IF(D489&lt;&gt;0,F489/D489,"")</f>
        <v>3.0644538788112694</v>
      </c>
      <c r="L489" s="22">
        <f>IF(G489&lt;&gt;0,(INT(D489)*6+(10*(D489-INT(D489))))/G489,"")</f>
        <v>30.490196078431378</v>
      </c>
      <c r="M489" s="26">
        <v>517.2</v>
      </c>
      <c r="N489" s="26">
        <v>127</v>
      </c>
      <c r="O489" s="26">
        <v>1585</v>
      </c>
      <c r="P489" s="26">
        <v>102</v>
      </c>
      <c r="Q489" s="26">
        <v>3</v>
      </c>
      <c r="R489" s="27" t="s">
        <v>1356</v>
      </c>
      <c r="S489" s="28">
        <f>IF(P489&lt;&gt;0,O489/P489,"")</f>
        <v>15.53921568627451</v>
      </c>
      <c r="T489" s="29">
        <v>1</v>
      </c>
      <c r="U489" s="29">
        <v>0</v>
      </c>
      <c r="V489" s="29">
        <v>3</v>
      </c>
      <c r="W489" s="29">
        <v>0</v>
      </c>
      <c r="X489" s="29"/>
      <c r="Y489" s="30" t="s">
        <v>645</v>
      </c>
      <c r="Z489" s="31">
        <f>IF(W489&lt;&gt;0,V489/W489,"")</f>
      </c>
      <c r="AA489" s="32"/>
      <c r="AB489" s="32"/>
      <c r="AC489" s="32"/>
      <c r="AD489" s="33"/>
      <c r="AE489" s="33"/>
      <c r="AF489" s="33"/>
      <c r="AG489" s="28">
        <f>IF(AD489&lt;&gt;0,AC489/AD489,"")</f>
      </c>
      <c r="AH489" s="34"/>
      <c r="AI489" s="34"/>
      <c r="AJ489" s="34"/>
      <c r="AK489" s="34"/>
      <c r="AL489" s="34"/>
      <c r="AM489" s="34"/>
      <c r="AN489" s="35">
        <f>IF(AK489&lt;&gt;0,AJ489/AK489,"")</f>
      </c>
      <c r="AO489" s="36"/>
      <c r="AP489" s="36"/>
      <c r="AQ489" s="36"/>
      <c r="AR489" s="36"/>
      <c r="AS489" s="36"/>
      <c r="AT489" s="36"/>
      <c r="AU489" s="37">
        <f>IF(AR489&lt;&gt;0,AQ489/AR489,"")</f>
      </c>
      <c r="AV489" s="74"/>
      <c r="AW489" s="38"/>
      <c r="AX489" s="38"/>
      <c r="AY489" s="38"/>
      <c r="AZ489" s="38"/>
      <c r="BA489" s="38"/>
      <c r="BB489" s="39">
        <f>IF(AY489&lt;&gt;0,AX489/AY489,"")</f>
      </c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</row>
    <row r="490" spans="1:256" s="8" customFormat="1" ht="12.75">
      <c r="A490" s="20" t="s">
        <v>1357</v>
      </c>
      <c r="B490" s="20"/>
      <c r="C490" s="21"/>
      <c r="D490" s="22">
        <f>IF(MOD(SUM($M490+$T490+$AA490+$AH490+$AO490+$AV490),1)&gt;=0.6,INT(SUM($M490+$T490+$AA490+$AH490+$AO490+$AV490))+1+MOD(SUM($M490+$T490+$AA490+$AH490+$AO490+$AV490),1)-0.6,SUM($M490+$T490+$AA490+$AH490+$AO490+$AV490))</f>
        <v>58.1</v>
      </c>
      <c r="E490" s="23">
        <f>$N490+$U490+$AB490+$AI490+$AP490+$AW490</f>
        <v>4</v>
      </c>
      <c r="F490" s="24">
        <f>$O490+$V490+$AC490+$AJ490+$AQ490+$AX490</f>
        <v>279</v>
      </c>
      <c r="G490" s="23">
        <f>$P490+$W490+$AD490+$AK490+$AR490+$AY490</f>
        <v>14</v>
      </c>
      <c r="H490" s="23">
        <f>$Q490+X490+AE490+AL490+AS490+AZ490</f>
        <v>0</v>
      </c>
      <c r="I490" s="25" t="s">
        <v>1358</v>
      </c>
      <c r="J490" s="22">
        <f>IF(G490&lt;&gt;0,F490/G490,"")</f>
        <v>19.928571428571427</v>
      </c>
      <c r="K490" s="22">
        <f>IF(D490&lt;&gt;0,F490/D490,"")</f>
        <v>4.802065404475043</v>
      </c>
      <c r="L490" s="22">
        <f>IF(G490&lt;&gt;0,(INT(D490)*6+(10*(D490-INT(D490))))/G490,"")</f>
        <v>24.928571428571427</v>
      </c>
      <c r="M490" s="26"/>
      <c r="N490" s="26"/>
      <c r="O490" s="26"/>
      <c r="P490" s="26"/>
      <c r="Q490" s="26"/>
      <c r="R490" s="26"/>
      <c r="S490" s="28">
        <f>IF(P490&lt;&gt;0,O490/P490,"")</f>
      </c>
      <c r="T490" s="29"/>
      <c r="U490" s="29"/>
      <c r="V490" s="29"/>
      <c r="W490" s="29"/>
      <c r="X490" s="29"/>
      <c r="Y490" s="30"/>
      <c r="Z490" s="31">
        <f>IF(W490&lt;&gt;0,V490/W490,"")</f>
      </c>
      <c r="AA490" s="32">
        <v>45</v>
      </c>
      <c r="AB490" s="32">
        <v>3</v>
      </c>
      <c r="AC490" s="32">
        <v>214</v>
      </c>
      <c r="AD490" s="33">
        <v>9</v>
      </c>
      <c r="AE490" s="33"/>
      <c r="AF490" s="33" t="s">
        <v>1358</v>
      </c>
      <c r="AG490" s="28">
        <f>IF(AD490&lt;&gt;0,AC490/AD490,"")</f>
        <v>23.77777777777778</v>
      </c>
      <c r="AH490" s="34">
        <v>4</v>
      </c>
      <c r="AI490" s="34">
        <v>0</v>
      </c>
      <c r="AJ490" s="34">
        <v>35</v>
      </c>
      <c r="AK490" s="34">
        <v>1</v>
      </c>
      <c r="AL490" s="34"/>
      <c r="AM490" s="34" t="s">
        <v>1359</v>
      </c>
      <c r="AN490" s="35">
        <f>IF(AK490&lt;&gt;0,AJ490/AK490,"")</f>
        <v>35</v>
      </c>
      <c r="AO490" s="36">
        <v>9.1</v>
      </c>
      <c r="AP490" s="36">
        <v>1</v>
      </c>
      <c r="AQ490" s="36">
        <v>30</v>
      </c>
      <c r="AR490" s="36">
        <v>4</v>
      </c>
      <c r="AS490" s="36"/>
      <c r="AT490" s="48" t="s">
        <v>141</v>
      </c>
      <c r="AU490" s="37">
        <f>IF(AR490&lt;&gt;0,AQ490/AR490,"")</f>
        <v>7.5</v>
      </c>
      <c r="AV490" s="74"/>
      <c r="AW490" s="38"/>
      <c r="AX490" s="38"/>
      <c r="AY490" s="38"/>
      <c r="AZ490" s="38"/>
      <c r="BA490" s="38"/>
      <c r="BB490" s="39">
        <f>IF(AY490&lt;&gt;0,AX490/AY490,"")</f>
      </c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</row>
    <row r="491" spans="1:256" s="8" customFormat="1" ht="12.75">
      <c r="A491" s="20" t="s">
        <v>1360</v>
      </c>
      <c r="B491" s="20"/>
      <c r="C491" s="21"/>
      <c r="D491" s="22">
        <f>IF(MOD(SUM($M491+$T491+$AA491+$AH491+$AO491+$AV491),1)&gt;=0.6,INT(SUM($M491+$T491+$AA491+$AH491+$AO491+$AV491))+1+MOD(SUM($M491+$T491+$AA491+$AH491+$AO491+$AV491),1)-0.6,SUM($M491+$T491+$AA491+$AH491+$AO491+$AV491))</f>
        <v>59.2</v>
      </c>
      <c r="E491" s="23">
        <f>$N491+$U491+$AB491+$AI491+$AP491+$AW491</f>
        <v>9</v>
      </c>
      <c r="F491" s="24">
        <f>$O491+$V491+$AC491+$AJ491+$AQ491+$AX491</f>
        <v>235</v>
      </c>
      <c r="G491" s="23">
        <f>$P491+$W491+$AD491+$AK491+$AR491+$AY491</f>
        <v>14</v>
      </c>
      <c r="H491" s="23">
        <f>$Q491+X491+AE491+AL491+AS491+AZ491</f>
        <v>0</v>
      </c>
      <c r="I491" s="25" t="s">
        <v>1361</v>
      </c>
      <c r="J491" s="22">
        <f>IF(G491&lt;&gt;0,F491/G491,"")</f>
        <v>16.785714285714285</v>
      </c>
      <c r="K491" s="22">
        <f>IF(D491&lt;&gt;0,F491/D491,"")</f>
        <v>3.9695945945945943</v>
      </c>
      <c r="L491" s="22">
        <f>IF(G491&lt;&gt;0,(INT(D491)*6+(10*(D491-INT(D491))))/G491,"")</f>
        <v>25.428571428571427</v>
      </c>
      <c r="M491" s="26"/>
      <c r="N491" s="26"/>
      <c r="O491" s="26"/>
      <c r="P491" s="26"/>
      <c r="Q491" s="26"/>
      <c r="R491" s="26"/>
      <c r="S491" s="28">
        <f>IF(P491&lt;&gt;0,O491/P491,"")</f>
      </c>
      <c r="T491" s="29"/>
      <c r="U491" s="29"/>
      <c r="V491" s="29"/>
      <c r="W491" s="29"/>
      <c r="X491" s="29"/>
      <c r="Y491" s="30"/>
      <c r="Z491" s="31">
        <f>IF(W491&lt;&gt;0,V491/W491,"")</f>
      </c>
      <c r="AA491" s="32">
        <v>23</v>
      </c>
      <c r="AB491" s="32">
        <v>1</v>
      </c>
      <c r="AC491" s="32">
        <v>118</v>
      </c>
      <c r="AD491" s="33">
        <v>3</v>
      </c>
      <c r="AE491" s="33"/>
      <c r="AF491" s="33" t="s">
        <v>249</v>
      </c>
      <c r="AG491" s="28">
        <f>IF(AD491&lt;&gt;0,AC491/AD491,"")</f>
        <v>39.333333333333336</v>
      </c>
      <c r="AH491" s="34">
        <v>29</v>
      </c>
      <c r="AI491" s="34">
        <v>5</v>
      </c>
      <c r="AJ491" s="34">
        <v>103</v>
      </c>
      <c r="AK491" s="34">
        <v>4</v>
      </c>
      <c r="AL491" s="34"/>
      <c r="AM491" s="34" t="s">
        <v>1362</v>
      </c>
      <c r="AN491" s="35">
        <f>IF(AK491&lt;&gt;0,AJ491/AK491,"")</f>
        <v>25.75</v>
      </c>
      <c r="AO491" s="36">
        <v>7.2</v>
      </c>
      <c r="AP491" s="36">
        <v>3</v>
      </c>
      <c r="AQ491" s="36">
        <v>14</v>
      </c>
      <c r="AR491" s="36">
        <v>7</v>
      </c>
      <c r="AS491" s="36"/>
      <c r="AT491" s="48" t="s">
        <v>1361</v>
      </c>
      <c r="AU491" s="37">
        <f>IF(AR491&lt;&gt;0,AQ491/AR491,"")</f>
        <v>2</v>
      </c>
      <c r="AV491" s="74"/>
      <c r="AW491" s="38"/>
      <c r="AX491" s="38"/>
      <c r="AY491" s="38"/>
      <c r="AZ491" s="38"/>
      <c r="BA491" s="38"/>
      <c r="BB491" s="39">
        <f>IF(AY491&lt;&gt;0,AX491/AY491,"")</f>
      </c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</row>
    <row r="492" spans="1:256" s="8" customFormat="1" ht="12.75">
      <c r="A492" s="20" t="s">
        <v>1363</v>
      </c>
      <c r="B492" s="20"/>
      <c r="C492" s="21"/>
      <c r="D492" s="22">
        <f>IF(MOD(SUM($M492+$T492+$AA492+$AH492+$AO492+$AV492),1)&gt;=0.6,INT(SUM($M492+$T492+$AA492+$AH492+$AO492+$AV492))+1+MOD(SUM($M492+$T492+$AA492+$AH492+$AO492+$AV492),1)-0.6,SUM($M492+$T492+$AA492+$AH492+$AO492+$AV492))</f>
        <v>24.4</v>
      </c>
      <c r="E492" s="23">
        <f>$N492+$U492+$AB492+$AI492+$AP492+$AW492</f>
        <v>1</v>
      </c>
      <c r="F492" s="24">
        <f>$O492+$V492+$AC492+$AJ492+$AQ492+$AX492</f>
        <v>100</v>
      </c>
      <c r="G492" s="23">
        <f>$P492+$W492+$AD492+$AK492+$AR492+$AY492</f>
        <v>4</v>
      </c>
      <c r="H492" s="23">
        <f>$Q492+X492+AE492+AL492+AS492+AZ492</f>
        <v>0</v>
      </c>
      <c r="I492" s="25" t="s">
        <v>1364</v>
      </c>
      <c r="J492" s="22">
        <f>IF(G492&lt;&gt;0,F492/G492,"")</f>
        <v>25</v>
      </c>
      <c r="K492" s="22">
        <f>IF(D492&lt;&gt;0,F492/D492,"")</f>
        <v>4.0983606557377055</v>
      </c>
      <c r="L492" s="22">
        <f>IF(G492&lt;&gt;0,(INT(D492)*6+(10*(D492-INT(D492))))/G492,"")</f>
        <v>37</v>
      </c>
      <c r="M492" s="26"/>
      <c r="N492" s="26"/>
      <c r="O492" s="26"/>
      <c r="P492" s="26"/>
      <c r="Q492" s="26"/>
      <c r="R492" s="26"/>
      <c r="S492" s="28">
        <f>IF(P492&lt;&gt;0,O492/P492,"")</f>
      </c>
      <c r="T492" s="29">
        <v>24.4</v>
      </c>
      <c r="U492" s="29">
        <v>1</v>
      </c>
      <c r="V492" s="29">
        <v>100</v>
      </c>
      <c r="W492" s="29">
        <v>4</v>
      </c>
      <c r="X492" s="29"/>
      <c r="Y492" s="30" t="s">
        <v>1364</v>
      </c>
      <c r="Z492" s="31">
        <f>IF(W492&lt;&gt;0,V492/W492,"")</f>
        <v>25</v>
      </c>
      <c r="AA492" s="32"/>
      <c r="AB492" s="32"/>
      <c r="AC492" s="32"/>
      <c r="AD492" s="33"/>
      <c r="AE492" s="33"/>
      <c r="AF492" s="33"/>
      <c r="AG492" s="28">
        <f>IF(AD492&lt;&gt;0,AC492/AD492,"")</f>
      </c>
      <c r="AH492" s="34"/>
      <c r="AI492" s="34"/>
      <c r="AJ492" s="34"/>
      <c r="AK492" s="34"/>
      <c r="AL492" s="34"/>
      <c r="AM492" s="34"/>
      <c r="AN492" s="35">
        <f>IF(AK492&lt;&gt;0,AJ492/AK492,"")</f>
      </c>
      <c r="AO492" s="36"/>
      <c r="AP492" s="36"/>
      <c r="AQ492" s="36"/>
      <c r="AR492" s="36"/>
      <c r="AS492" s="36"/>
      <c r="AT492" s="36"/>
      <c r="AU492" s="37">
        <f>IF(AR492&lt;&gt;0,AQ492/AR492,"")</f>
      </c>
      <c r="AV492" s="74"/>
      <c r="AW492" s="38"/>
      <c r="AX492" s="38"/>
      <c r="AY492" s="38"/>
      <c r="AZ492" s="38"/>
      <c r="BA492" s="38"/>
      <c r="BB492" s="39">
        <f>IF(AY492&lt;&gt;0,AX492/AY492,"")</f>
      </c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</row>
    <row r="493" spans="1:256" s="8" customFormat="1" ht="12.75">
      <c r="A493" s="20" t="s">
        <v>1365</v>
      </c>
      <c r="B493" s="20"/>
      <c r="C493" s="21"/>
      <c r="D493" s="22">
        <f>IF(MOD(SUM($M493+$T493+$AA493+$AH493+$AO493+$AV493),1)&gt;=0.6,INT(SUM($M493+$T493+$AA493+$AH493+$AO493+$AV493))+1+MOD(SUM($M493+$T493+$AA493+$AH493+$AO493+$AV493),1)-0.6,SUM($M493+$T493+$AA493+$AH493+$AO493+$AV493))</f>
        <v>7</v>
      </c>
      <c r="E493" s="23">
        <f>$N493+$U493+$AB493+$AI493+$AP493+$AW493</f>
        <v>0</v>
      </c>
      <c r="F493" s="24">
        <f>$O493+$V493+$AC493+$AJ493+$AQ493+$AX493</f>
        <v>31</v>
      </c>
      <c r="G493" s="23">
        <f>$P493+$W493+$AD493+$AK493+$AR493+$AY493</f>
        <v>2</v>
      </c>
      <c r="H493" s="23">
        <f>$Q493+X493+AE493+AL493+AS493+AZ493</f>
        <v>0</v>
      </c>
      <c r="I493" s="25" t="s">
        <v>786</v>
      </c>
      <c r="J493" s="22">
        <f>IF(G493&lt;&gt;0,F493/G493,"")</f>
        <v>15.5</v>
      </c>
      <c r="K493" s="22">
        <f>IF(D493&lt;&gt;0,F493/D493,"")</f>
        <v>4.428571428571429</v>
      </c>
      <c r="L493" s="22">
        <f>IF(G493&lt;&gt;0,(INT(D493)*6+(10*(D493-INT(D493))))/G493,"")</f>
        <v>21</v>
      </c>
      <c r="M493" s="26"/>
      <c r="N493" s="26"/>
      <c r="O493" s="26"/>
      <c r="P493" s="26"/>
      <c r="Q493" s="26"/>
      <c r="R493" s="26"/>
      <c r="S493" s="28">
        <f>IF(P493&lt;&gt;0,O493/P493,"")</f>
      </c>
      <c r="T493" s="29"/>
      <c r="U493" s="29"/>
      <c r="V493" s="29"/>
      <c r="W493" s="29"/>
      <c r="X493" s="29"/>
      <c r="Y493" s="30"/>
      <c r="Z493" s="31">
        <f>IF(W493&lt;&gt;0,V493/W493,"")</f>
      </c>
      <c r="AA493" s="32"/>
      <c r="AB493" s="32"/>
      <c r="AC493" s="32"/>
      <c r="AD493" s="33"/>
      <c r="AE493" s="33"/>
      <c r="AF493" s="33"/>
      <c r="AG493" s="28">
        <f>IF(AD493&lt;&gt;0,AC493/AD493,"")</f>
      </c>
      <c r="AH493" s="34"/>
      <c r="AI493" s="34"/>
      <c r="AJ493" s="34"/>
      <c r="AK493" s="34"/>
      <c r="AL493" s="34"/>
      <c r="AM493" s="34"/>
      <c r="AN493" s="35">
        <f>IF(AK493&lt;&gt;0,AJ493/AK493,"")</f>
      </c>
      <c r="AO493" s="36">
        <v>7</v>
      </c>
      <c r="AP493" s="36">
        <v>0</v>
      </c>
      <c r="AQ493" s="36">
        <v>31</v>
      </c>
      <c r="AR493" s="36">
        <v>2</v>
      </c>
      <c r="AS493" s="36"/>
      <c r="AT493" s="48" t="s">
        <v>786</v>
      </c>
      <c r="AU493" s="37">
        <f>IF(AR493&lt;&gt;0,AQ493/AR493,"")</f>
        <v>15.5</v>
      </c>
      <c r="AV493" s="74"/>
      <c r="AW493" s="38"/>
      <c r="AX493" s="38"/>
      <c r="AY493" s="38"/>
      <c r="AZ493" s="38"/>
      <c r="BA493" s="38"/>
      <c r="BB493" s="39">
        <f>IF(AY493&lt;&gt;0,AX493/AY493,"")</f>
      </c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</row>
    <row r="494" spans="1:256" s="8" customFormat="1" ht="12.75">
      <c r="A494" s="20" t="s">
        <v>1366</v>
      </c>
      <c r="B494" s="20"/>
      <c r="C494" s="21"/>
      <c r="D494" s="22">
        <f>IF(MOD(SUM($M494+$T494+$AA494+$AH494+$AO494+$AV494),1)&gt;=0.6,INT(SUM($M494+$T494+$AA494+$AH494+$AO494+$AV494))+1+MOD(SUM($M494+$T494+$AA494+$AH494+$AO494+$AV494),1)-0.6,SUM($M494+$T494+$AA494+$AH494+$AO494+$AV494))</f>
        <v>15</v>
      </c>
      <c r="E494" s="23">
        <f>$N494+$U494+$AB494+$AI494+$AP494+$AW494</f>
        <v>3</v>
      </c>
      <c r="F494" s="24">
        <f>$O494+$V494+$AC494+$AJ494+$AQ494+$AX494</f>
        <v>45</v>
      </c>
      <c r="G494" s="23">
        <f>$P494+$W494+$AD494+$AK494+$AR494+$AY494</f>
        <v>2</v>
      </c>
      <c r="H494" s="23">
        <f>$Q494+X494+AE494+AL494+AS494+AZ494</f>
        <v>0</v>
      </c>
      <c r="I494" s="25" t="s">
        <v>1367</v>
      </c>
      <c r="J494" s="22">
        <f>IF(G494&lt;&gt;0,F494/G494,"")</f>
        <v>22.5</v>
      </c>
      <c r="K494" s="22">
        <f>IF(D494&lt;&gt;0,F494/D494,"")</f>
        <v>3</v>
      </c>
      <c r="L494" s="22">
        <f>IF(G494&lt;&gt;0,(INT(D494)*6+(10*(D494-INT(D494))))/G494,"")</f>
        <v>45</v>
      </c>
      <c r="M494" s="26"/>
      <c r="N494" s="26"/>
      <c r="O494" s="26"/>
      <c r="P494" s="26"/>
      <c r="Q494" s="26"/>
      <c r="R494" s="26"/>
      <c r="S494" s="28">
        <f>IF(P494&lt;&gt;0,O494/P494,"")</f>
      </c>
      <c r="T494" s="29">
        <v>15</v>
      </c>
      <c r="U494" s="29">
        <v>3</v>
      </c>
      <c r="V494" s="29">
        <v>45</v>
      </c>
      <c r="W494" s="29">
        <v>2</v>
      </c>
      <c r="X494" s="29"/>
      <c r="Y494" s="30" t="s">
        <v>1367</v>
      </c>
      <c r="Z494" s="31">
        <f>IF(W494&lt;&gt;0,V494/W494,"")</f>
        <v>22.5</v>
      </c>
      <c r="AA494" s="32"/>
      <c r="AB494" s="32"/>
      <c r="AC494" s="32"/>
      <c r="AD494" s="33"/>
      <c r="AE494" s="33"/>
      <c r="AF494" s="33"/>
      <c r="AG494" s="28">
        <f>IF(AD494&lt;&gt;0,AC494/AD494,"")</f>
      </c>
      <c r="AH494" s="34"/>
      <c r="AI494" s="34"/>
      <c r="AJ494" s="34"/>
      <c r="AK494" s="34"/>
      <c r="AL494" s="34"/>
      <c r="AM494" s="34"/>
      <c r="AN494" s="35">
        <f>IF(AK494&lt;&gt;0,AJ494/AK494,"")</f>
      </c>
      <c r="AO494" s="36"/>
      <c r="AP494" s="36"/>
      <c r="AQ494" s="36"/>
      <c r="AR494" s="36"/>
      <c r="AS494" s="36"/>
      <c r="AT494" s="36"/>
      <c r="AU494" s="37">
        <f>IF(AR494&lt;&gt;0,AQ494/AR494,"")</f>
      </c>
      <c r="AV494" s="74"/>
      <c r="AW494" s="38"/>
      <c r="AX494" s="38"/>
      <c r="AY494" s="38"/>
      <c r="AZ494" s="38"/>
      <c r="BA494" s="38"/>
      <c r="BB494" s="39">
        <f>IF(AY494&lt;&gt;0,AX494/AY494,"")</f>
      </c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</row>
    <row r="495" spans="1:256" s="8" customFormat="1" ht="12.75">
      <c r="A495" s="20" t="s">
        <v>1368</v>
      </c>
      <c r="B495" s="20"/>
      <c r="C495" s="21"/>
      <c r="D495" s="22">
        <f>IF(MOD(SUM($M495+$T495+$AA495+$AH495+$AO495+$AV495),1)&gt;=0.6,INT(SUM($M495+$T495+$AA495+$AH495+$AO495+$AV495))+1+MOD(SUM($M495+$T495+$AA495+$AH495+$AO495+$AV495),1)-0.6,SUM($M495+$T495+$AA495+$AH495+$AO495+$AV495))</f>
        <v>695.3</v>
      </c>
      <c r="E495" s="23">
        <f>$N495+$U495+$AB495+$AI495+$AP495+$AW495</f>
        <v>135</v>
      </c>
      <c r="F495" s="24">
        <f>$O495+$V495+$AC495+$AJ495+$AQ495+$AX495</f>
        <v>2200</v>
      </c>
      <c r="G495" s="23">
        <f>$P495+$W495+$AD495+$AK495+$AR495+$AY495</f>
        <v>166</v>
      </c>
      <c r="H495" s="23">
        <f>$Q495+X495+AE495+AL495+AS495+AZ495</f>
        <v>7</v>
      </c>
      <c r="I495" s="25" t="s">
        <v>1369</v>
      </c>
      <c r="J495" s="22">
        <f>IF(G495&lt;&gt;0,F495/G495,"")</f>
        <v>13.25301204819277</v>
      </c>
      <c r="K495" s="22">
        <f>IF(D495&lt;&gt;0,F495/D495,"")</f>
        <v>3.164101826549691</v>
      </c>
      <c r="L495" s="22">
        <f>IF(G495&lt;&gt;0,(INT(D495)*6+(10*(D495-INT(D495))))/G495,"")</f>
        <v>25.13855421686747</v>
      </c>
      <c r="M495" s="26"/>
      <c r="N495" s="26"/>
      <c r="O495" s="26"/>
      <c r="P495" s="26"/>
      <c r="Q495" s="26"/>
      <c r="R495" s="26"/>
      <c r="S495" s="28">
        <f>IF(P495&lt;&gt;0,O495/P495,"")</f>
      </c>
      <c r="T495" s="29">
        <f>370.2+127</f>
        <v>497.2</v>
      </c>
      <c r="U495" s="29">
        <f>66+5+20</f>
        <v>91</v>
      </c>
      <c r="V495" s="29">
        <f>1180+37+424</f>
        <v>1641</v>
      </c>
      <c r="W495" s="29">
        <f>85+6+25</f>
        <v>116</v>
      </c>
      <c r="X495" s="29">
        <v>5</v>
      </c>
      <c r="Y495" s="30" t="s">
        <v>1369</v>
      </c>
      <c r="Z495" s="31">
        <f>IF(W495&lt;&gt;0,V495/W495,"")</f>
        <v>14.14655172413793</v>
      </c>
      <c r="AA495" s="32">
        <f>85.2+42+11</f>
        <v>138.2</v>
      </c>
      <c r="AB495" s="32">
        <f>15+13+3</f>
        <v>31</v>
      </c>
      <c r="AC495" s="32">
        <f>231+111+41</f>
        <v>383</v>
      </c>
      <c r="AD495" s="33">
        <f>18+13+2</f>
        <v>33</v>
      </c>
      <c r="AE495" s="33">
        <v>1</v>
      </c>
      <c r="AF495" s="33" t="s">
        <v>1370</v>
      </c>
      <c r="AG495" s="28">
        <f>IF(AD495&lt;&gt;0,AC495/AD495,"")</f>
        <v>11.606060606060606</v>
      </c>
      <c r="AH495" s="34">
        <v>59.5</v>
      </c>
      <c r="AI495" s="34">
        <v>13</v>
      </c>
      <c r="AJ495" s="34">
        <v>176</v>
      </c>
      <c r="AK495" s="34">
        <v>17</v>
      </c>
      <c r="AL495" s="34">
        <v>1</v>
      </c>
      <c r="AM495" s="34" t="s">
        <v>1371</v>
      </c>
      <c r="AN495" s="35">
        <f>IF(AK495&lt;&gt;0,AJ495/AK495,"")</f>
        <v>10.352941176470589</v>
      </c>
      <c r="AO495" s="36"/>
      <c r="AP495" s="36"/>
      <c r="AQ495" s="36"/>
      <c r="AR495" s="36"/>
      <c r="AS495" s="36"/>
      <c r="AT495" s="36"/>
      <c r="AU495" s="37">
        <f>IF(AR495&lt;&gt;0,AQ495/AR495,"")</f>
      </c>
      <c r="AV495" s="74"/>
      <c r="AW495" s="38"/>
      <c r="AX495" s="38"/>
      <c r="AY495" s="38"/>
      <c r="AZ495" s="38"/>
      <c r="BA495" s="38"/>
      <c r="BB495" s="39">
        <f>IF(AY495&lt;&gt;0,AX495/AY495,"")</f>
      </c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</row>
    <row r="496" spans="1:256" s="8" customFormat="1" ht="12.75">
      <c r="A496" s="20" t="s">
        <v>1372</v>
      </c>
      <c r="B496" s="20"/>
      <c r="C496" s="21"/>
      <c r="D496" s="22">
        <f>IF(MOD(SUM($M496+$T496+$AA496+$AH496+$AO496+$AV496),1)&gt;=0.6,INT(SUM($M496+$T496+$AA496+$AH496+$AO496+$AV496))+1+MOD(SUM($M496+$T496+$AA496+$AH496+$AO496+$AV496),1)-0.6,SUM($M496+$T496+$AA496+$AH496+$AO496+$AV496))</f>
        <v>408.3</v>
      </c>
      <c r="E496" s="23">
        <f>$N496+$U496+$AB496+$AI496+$AP496+$AW496</f>
        <v>117</v>
      </c>
      <c r="F496" s="24">
        <f>$O496+$V496+$AC496+$AJ496+$AQ496+$AX496</f>
        <v>830</v>
      </c>
      <c r="G496" s="23">
        <f>$P496+$W496+$AD496+$AK496+$AR496+$AY496</f>
        <v>67</v>
      </c>
      <c r="H496" s="23">
        <f>$Q496+X496+AE496+AL496+AS496+AZ496</f>
        <v>2</v>
      </c>
      <c r="I496" s="25" t="s">
        <v>1373</v>
      </c>
      <c r="J496" s="22">
        <f>IF(G496&lt;&gt;0,F496/G496,"")</f>
        <v>12.388059701492537</v>
      </c>
      <c r="K496" s="22">
        <f>IF(D496&lt;&gt;0,F496/D496,"")</f>
        <v>2.032819005633113</v>
      </c>
      <c r="L496" s="22">
        <f>IF(G496&lt;&gt;0,(INT(D496)*6+(10*(D496-INT(D496))))/G496,"")</f>
        <v>36.582089552238806</v>
      </c>
      <c r="M496" s="26">
        <v>408.3</v>
      </c>
      <c r="N496" s="26">
        <v>117</v>
      </c>
      <c r="O496" s="26">
        <v>830</v>
      </c>
      <c r="P496" s="26">
        <v>67</v>
      </c>
      <c r="Q496" s="26">
        <v>2</v>
      </c>
      <c r="R496" s="27" t="s">
        <v>1373</v>
      </c>
      <c r="S496" s="28">
        <f>IF(P496&lt;&gt;0,O496/P496,"")</f>
        <v>12.388059701492537</v>
      </c>
      <c r="T496" s="29"/>
      <c r="U496" s="29"/>
      <c r="V496" s="29"/>
      <c r="W496" s="29"/>
      <c r="X496" s="29"/>
      <c r="Y496" s="30"/>
      <c r="Z496" s="31">
        <f>IF(W496&lt;&gt;0,V496/W496,"")</f>
      </c>
      <c r="AA496" s="32"/>
      <c r="AB496" s="32"/>
      <c r="AC496" s="32"/>
      <c r="AD496" s="33"/>
      <c r="AE496" s="33"/>
      <c r="AF496" s="33"/>
      <c r="AG496" s="28">
        <f>IF(AD496&lt;&gt;0,AC496/AD496,"")</f>
      </c>
      <c r="AH496" s="34"/>
      <c r="AI496" s="34"/>
      <c r="AJ496" s="34"/>
      <c r="AK496" s="34"/>
      <c r="AL496" s="34"/>
      <c r="AM496" s="34"/>
      <c r="AN496" s="35">
        <f>IF(AK496&lt;&gt;0,AJ496/AK496,"")</f>
      </c>
      <c r="AO496" s="36"/>
      <c r="AP496" s="36"/>
      <c r="AQ496" s="36"/>
      <c r="AR496" s="36"/>
      <c r="AS496" s="36"/>
      <c r="AT496" s="36"/>
      <c r="AU496" s="37">
        <f>IF(AR496&lt;&gt;0,AQ496/AR496,"")</f>
      </c>
      <c r="AV496" s="74"/>
      <c r="AW496" s="38"/>
      <c r="AX496" s="38"/>
      <c r="AY496" s="38"/>
      <c r="AZ496" s="38"/>
      <c r="BA496" s="38"/>
      <c r="BB496" s="39">
        <f>IF(AY496&lt;&gt;0,AX496/AY496,"")</f>
      </c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</row>
    <row r="497" spans="1:256" s="8" customFormat="1" ht="12.75">
      <c r="A497" s="13"/>
      <c r="B497" s="13"/>
      <c r="C497" s="13"/>
      <c r="D497" s="22">
        <f>IF(MOD(SUM($M497+$T497+$AA497+$AH497+$AO497+$AV497),1)&gt;=0.6,INT(SUM($M497+$T497+$AA497+$AH497+$AO497+$AV497))+1+MOD(SUM($M497+$T497+$AA497+$AH497+$AO497+$AV497),1)-0.6,SUM($M497+$T497+$AA497+$AH497+$AO497+$AV497))</f>
        <v>0</v>
      </c>
      <c r="E497" s="23">
        <f>$N497+$U497+$AB497+$AI497+$AP497+$AW497</f>
        <v>0</v>
      </c>
      <c r="F497" s="24">
        <f>$O497+$V497+$AC497+$AJ497+$AQ497+$AX497</f>
        <v>0</v>
      </c>
      <c r="G497" s="23">
        <f>$P497+$W497+$AD497+$AK497+$AR497+$AY497</f>
        <v>0</v>
      </c>
      <c r="H497" s="23">
        <f>$Q497+X497+AE497+AL497+AS497+AZ497</f>
        <v>0</v>
      </c>
      <c r="I497" s="75"/>
      <c r="J497" s="22">
        <f>IF(G497&lt;&gt;0,F497/G497,"")</f>
      </c>
      <c r="K497" s="22">
        <f>IF(D497&lt;&gt;0,F497/D497,"")</f>
      </c>
      <c r="L497" s="22">
        <f>IF(G497&lt;&gt;0,(INT(D497)*6+(10*(D497-INT(D497))))/G497,"")</f>
      </c>
      <c r="M497" s="50"/>
      <c r="N497" s="50"/>
      <c r="O497" s="50"/>
      <c r="P497" s="50"/>
      <c r="Q497" s="50"/>
      <c r="R497" s="50"/>
      <c r="S497" s="52">
        <f>IF(P497&lt;&gt;0,O497/P497,"")</f>
      </c>
      <c r="T497" s="53"/>
      <c r="U497" s="53"/>
      <c r="V497" s="53"/>
      <c r="W497" s="53"/>
      <c r="X497" s="53"/>
      <c r="Y497" s="53"/>
      <c r="Z497" s="54">
        <f>IF(W497&lt;&gt;0,V497/W497,"")</f>
      </c>
      <c r="AA497" s="50"/>
      <c r="AB497" s="50"/>
      <c r="AC497" s="50"/>
      <c r="AD497" s="50"/>
      <c r="AE497" s="50"/>
      <c r="AF497" s="50"/>
      <c r="AG497" s="52">
        <f>IF(AD497&lt;&gt;0,AC497/AD497,"")</f>
      </c>
      <c r="AH497" s="55"/>
      <c r="AI497" s="55"/>
      <c r="AJ497" s="55"/>
      <c r="AK497" s="55"/>
      <c r="AL497" s="55"/>
      <c r="AM497" s="55"/>
      <c r="AN497" s="56">
        <f>IF(AK497&lt;&gt;0,AJ497/AK497,"")</f>
      </c>
      <c r="AO497" s="57"/>
      <c r="AP497" s="57"/>
      <c r="AQ497" s="57"/>
      <c r="AR497" s="57"/>
      <c r="AS497" s="57"/>
      <c r="AT497" s="57"/>
      <c r="AU497" s="58">
        <f>IF(AR497&lt;&gt;0,AQ497/AR497,"")</f>
      </c>
      <c r="AV497" s="76"/>
      <c r="AW497" s="59"/>
      <c r="AX497" s="59"/>
      <c r="AY497" s="59"/>
      <c r="AZ497" s="59"/>
      <c r="BA497" s="59"/>
      <c r="BB497" s="60">
        <f>IF(AY497&lt;&gt;0,AX497/AY497,"")</f>
      </c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</row>
    <row r="498" spans="1:256" s="8" customFormat="1" ht="12.75">
      <c r="A498" s="13"/>
      <c r="B498" s="13"/>
      <c r="C498" s="13"/>
      <c r="D498" s="22">
        <f>IF(MOD(SUM($M498+$T498+$AA498+$AH498+$AO498+$AV498),1)&gt;=0.6,INT(SUM($M498+$T498+$AA498+$AH498+$AO498+$AV498))+1+MOD(SUM($M498+$T498+$AA498+$AH498+$AO498+$AV498),1)-0.6,SUM($M498+$T498+$AA498+$AH498+$AO498+$AV498))</f>
        <v>0</v>
      </c>
      <c r="E498" s="23">
        <f>$N498+$U498+$AB498+$AI498+$AP498+$AW498</f>
        <v>0</v>
      </c>
      <c r="F498" s="24">
        <f>$O498+$V498+$AC498+$AJ498+$AQ498+$AX498</f>
        <v>0</v>
      </c>
      <c r="G498" s="23">
        <f>$P498+$W498+$AD498+$AK498+$AR498+$AY498</f>
        <v>0</v>
      </c>
      <c r="H498" s="23">
        <f>$Q498+X498+AE498+AL498+AS498+AZ498</f>
        <v>0</v>
      </c>
      <c r="I498" s="75"/>
      <c r="J498" s="22">
        <f>IF(G498&lt;&gt;0,F498/G498,"")</f>
      </c>
      <c r="K498" s="22">
        <f>IF(D498&lt;&gt;0,F498/D498,"")</f>
      </c>
      <c r="L498" s="22">
        <f>IF(G498&lt;&gt;0,(INT(D498)*6+(10*(D498-INT(D498))))/G498,"")</f>
      </c>
      <c r="M498" s="50"/>
      <c r="N498" s="50"/>
      <c r="O498" s="50"/>
      <c r="P498" s="50"/>
      <c r="Q498" s="50"/>
      <c r="R498" s="50"/>
      <c r="S498" s="52">
        <f>IF(P498&lt;&gt;0,O498/P498,"")</f>
      </c>
      <c r="T498" s="53"/>
      <c r="U498" s="53"/>
      <c r="V498" s="53"/>
      <c r="W498" s="53"/>
      <c r="X498" s="53"/>
      <c r="Y498" s="53"/>
      <c r="Z498" s="54">
        <f>IF(W498&lt;&gt;0,V498/W498,"")</f>
      </c>
      <c r="AA498" s="50"/>
      <c r="AB498" s="50"/>
      <c r="AC498" s="50"/>
      <c r="AD498" s="50"/>
      <c r="AE498" s="50"/>
      <c r="AF498" s="50"/>
      <c r="AG498" s="52">
        <f>IF(AD498&lt;&gt;0,AC498/AD498,"")</f>
      </c>
      <c r="AH498" s="55"/>
      <c r="AI498" s="55"/>
      <c r="AJ498" s="55"/>
      <c r="AK498" s="55"/>
      <c r="AL498" s="55"/>
      <c r="AM498" s="55"/>
      <c r="AN498" s="56">
        <f>IF(AK498&lt;&gt;0,AJ498/AK498,"")</f>
      </c>
      <c r="AO498" s="57"/>
      <c r="AP498" s="57"/>
      <c r="AQ498" s="57"/>
      <c r="AR498" s="57"/>
      <c r="AS498" s="57"/>
      <c r="AT498" s="57"/>
      <c r="AU498" s="58">
        <f>IF(AR498&lt;&gt;0,AQ498/AR498,"")</f>
      </c>
      <c r="AV498" s="76"/>
      <c r="AW498" s="59"/>
      <c r="AX498" s="59"/>
      <c r="AY498" s="59"/>
      <c r="AZ498" s="59"/>
      <c r="BA498" s="59"/>
      <c r="BB498" s="60">
        <f>IF(AY498&lt;&gt;0,AX498/AY498,"")</f>
      </c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</row>
    <row r="499" spans="1:256" s="8" customFormat="1" ht="12.75">
      <c r="A499" s="13"/>
      <c r="B499" s="13"/>
      <c r="C499" s="13"/>
      <c r="D499" s="22">
        <f>IF(MOD(SUM($M499+$T499+$AA499+$AH499+$AO499+$AV499),1)&gt;=0.6,INT(SUM($M499+$T499+$AA499+$AH499+$AO499+$AV499))+1+MOD(SUM($M499+$T499+$AA499+$AH499+$AO499+$AV499),1)-0.6,SUM($M499+$T499+$AA499+$AH499+$AO499+$AV499))</f>
        <v>0</v>
      </c>
      <c r="E499" s="23">
        <f>$N499+$U499+$AB499+$AI499+$AP499+$AW499</f>
        <v>0</v>
      </c>
      <c r="F499" s="24">
        <f>$O499+$V499+$AC499+$AJ499+$AQ499+$AX499</f>
        <v>0</v>
      </c>
      <c r="G499" s="23">
        <f>$P499+$W499+$AD499+$AK499+$AR499+$AY499</f>
        <v>0</v>
      </c>
      <c r="H499" s="23">
        <f>$Q499+X499+AE499+AL499+AS499+AZ499</f>
        <v>0</v>
      </c>
      <c r="I499" s="75"/>
      <c r="J499" s="22">
        <f>IF(G499&lt;&gt;0,F499/G499,"")</f>
      </c>
      <c r="K499" s="22">
        <f>IF(D499&lt;&gt;0,F499/D499,"")</f>
      </c>
      <c r="L499" s="22">
        <f>IF(G499&lt;&gt;0,(INT(D499)*6+(10*(D499-INT(D499))))/G499,"")</f>
      </c>
      <c r="M499" s="50"/>
      <c r="N499" s="50"/>
      <c r="O499" s="50"/>
      <c r="P499" s="50"/>
      <c r="Q499" s="50"/>
      <c r="R499" s="50"/>
      <c r="S499" s="52">
        <f>IF(P499&lt;&gt;0,O499/P499,"")</f>
      </c>
      <c r="T499" s="53"/>
      <c r="U499" s="53"/>
      <c r="V499" s="53"/>
      <c r="W499" s="53"/>
      <c r="X499" s="53"/>
      <c r="Y499" s="53"/>
      <c r="Z499" s="54">
        <f>IF(W499&lt;&gt;0,V499/W499,"")</f>
      </c>
      <c r="AA499" s="50"/>
      <c r="AB499" s="50"/>
      <c r="AC499" s="50"/>
      <c r="AD499" s="50"/>
      <c r="AE499" s="50"/>
      <c r="AF499" s="50"/>
      <c r="AG499" s="52">
        <f>IF(AD499&lt;&gt;0,AC499/AD499,"")</f>
      </c>
      <c r="AH499" s="55"/>
      <c r="AI499" s="55"/>
      <c r="AJ499" s="55"/>
      <c r="AK499" s="55"/>
      <c r="AL499" s="55"/>
      <c r="AM499" s="55"/>
      <c r="AN499" s="56">
        <f>IF(AK499&lt;&gt;0,AJ499/AK499,"")</f>
      </c>
      <c r="AO499" s="57"/>
      <c r="AP499" s="57"/>
      <c r="AQ499" s="57"/>
      <c r="AR499" s="57"/>
      <c r="AS499" s="57"/>
      <c r="AT499" s="57"/>
      <c r="AU499" s="58">
        <f>IF(AR499&lt;&gt;0,AQ499/AR499,"")</f>
      </c>
      <c r="AV499" s="76"/>
      <c r="AW499" s="59"/>
      <c r="AX499" s="59"/>
      <c r="AY499" s="59"/>
      <c r="AZ499" s="59"/>
      <c r="BA499" s="59"/>
      <c r="BB499" s="60">
        <f>IF(AY499&lt;&gt;0,AX499/AY499,"")</f>
      </c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</row>
    <row r="500" spans="1:256" s="8" customFormat="1" ht="12.75">
      <c r="A500" s="13"/>
      <c r="B500" s="13"/>
      <c r="C500" s="13"/>
      <c r="D500" s="22">
        <f>IF(MOD(SUM($M500+$T500+$AA500+$AH500+$AO500+$AV500),1)&gt;=0.6,INT(SUM($M500+$T500+$AA500+$AH500+$AO500+$AV500))+1+MOD(SUM($M500+$T500+$AA500+$AH500+$AO500+$AV500),1)-0.6,SUM($M500+$T500+$AA500+$AH500+$AO500+$AV500))</f>
        <v>0</v>
      </c>
      <c r="E500" s="23">
        <f>$N500+$U500+$AB500+$AI500+$AP500+$AW500</f>
        <v>0</v>
      </c>
      <c r="F500" s="24">
        <f>$O500+$V500+$AC500+$AJ500+$AQ500+$AX500</f>
        <v>0</v>
      </c>
      <c r="G500" s="23">
        <f>$P500+$W500+$AD500+$AK500+$AR500+$AY500</f>
        <v>0</v>
      </c>
      <c r="H500" s="23">
        <f>$Q500+X500+AE500+AL500+AS500+AZ500</f>
        <v>0</v>
      </c>
      <c r="I500" s="75"/>
      <c r="J500" s="22">
        <f>IF(G500&lt;&gt;0,F500/G500,"")</f>
      </c>
      <c r="K500" s="22">
        <f>IF(D500&lt;&gt;0,F500/D500,"")</f>
      </c>
      <c r="L500" s="22">
        <f>IF(G500&lt;&gt;0,(INT(D500)*6+(10*(D500-INT(D500))))/G500,"")</f>
      </c>
      <c r="M500" s="50"/>
      <c r="N500" s="50"/>
      <c r="O500" s="50"/>
      <c r="P500" s="50"/>
      <c r="Q500" s="50"/>
      <c r="R500" s="50"/>
      <c r="S500" s="52">
        <f>IF(P500&lt;&gt;0,O500/P500,"")</f>
      </c>
      <c r="T500" s="53"/>
      <c r="U500" s="53"/>
      <c r="V500" s="53"/>
      <c r="W500" s="53"/>
      <c r="X500" s="53"/>
      <c r="Y500" s="53"/>
      <c r="Z500" s="54">
        <f>IF(W500&lt;&gt;0,V500/W500,"")</f>
      </c>
      <c r="AA500" s="50"/>
      <c r="AB500" s="50"/>
      <c r="AC500" s="50"/>
      <c r="AD500" s="50"/>
      <c r="AE500" s="50"/>
      <c r="AF500" s="50"/>
      <c r="AG500" s="52">
        <f>IF(AD500&lt;&gt;0,AC500/AD500,"")</f>
      </c>
      <c r="AH500" s="55"/>
      <c r="AI500" s="55"/>
      <c r="AJ500" s="55"/>
      <c r="AK500" s="55"/>
      <c r="AL500" s="55"/>
      <c r="AM500" s="55"/>
      <c r="AN500" s="56">
        <f>IF(AK500&lt;&gt;0,AJ500/AK500,"")</f>
      </c>
      <c r="AO500" s="57"/>
      <c r="AP500" s="57"/>
      <c r="AQ500" s="57"/>
      <c r="AR500" s="57"/>
      <c r="AS500" s="57"/>
      <c r="AT500" s="57"/>
      <c r="AU500" s="58">
        <f>IF(AR500&lt;&gt;0,AQ500/AR500,"")</f>
      </c>
      <c r="AV500" s="76"/>
      <c r="AW500" s="59"/>
      <c r="AX500" s="59"/>
      <c r="AY500" s="59"/>
      <c r="AZ500" s="59"/>
      <c r="BA500" s="59"/>
      <c r="BB500" s="60">
        <f>IF(AY500&lt;&gt;0,AX500/AY500,"")</f>
      </c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</row>
    <row r="501" spans="1:256" s="8" customFormat="1" ht="12.75">
      <c r="A501" s="13"/>
      <c r="B501" s="13"/>
      <c r="C501" s="13"/>
      <c r="D501" s="22">
        <f>IF(MOD(SUM($M501+$T501+$AA501+$AH501+$AO501+$AV501),1)&gt;=0.6,INT(SUM($M501+$T501+$AA501+$AH501+$AO501+$AV501))+1+MOD(SUM($M501+$T501+$AA501+$AH501+$AO501+$AV501),1)-0.6,SUM($M501+$T501+$AA501+$AH501+$AO501+$AV501))</f>
        <v>0</v>
      </c>
      <c r="E501" s="23">
        <f>$N501+$U501+$AB501+$AI501+$AP501+$AW501</f>
        <v>0</v>
      </c>
      <c r="F501" s="24">
        <f>$O501+$V501+$AC501+$AJ501+$AQ501+$AX501</f>
        <v>0</v>
      </c>
      <c r="G501" s="23">
        <f>$P501+$W501+$AD501+$AK501+$AR501+$AY501</f>
        <v>0</v>
      </c>
      <c r="H501" s="23">
        <f>$Q501+X501+AE501+AL501+AS501+AZ501</f>
        <v>0</v>
      </c>
      <c r="I501" s="75"/>
      <c r="J501" s="22">
        <f>IF(G501&lt;&gt;0,F501/G501,"")</f>
      </c>
      <c r="K501" s="22">
        <f>IF(D501&lt;&gt;0,F501/D501,"")</f>
      </c>
      <c r="L501" s="22">
        <f>IF(G501&lt;&gt;0,(INT(D501)*6+(10*(D501-INT(D501))))/G501,"")</f>
      </c>
      <c r="M501" s="50"/>
      <c r="N501" s="50"/>
      <c r="O501" s="50"/>
      <c r="P501" s="50"/>
      <c r="Q501" s="50"/>
      <c r="R501" s="50"/>
      <c r="S501" s="52">
        <f>IF(P501&lt;&gt;0,O501/P501,"")</f>
      </c>
      <c r="T501" s="53"/>
      <c r="U501" s="53"/>
      <c r="V501" s="53"/>
      <c r="W501" s="53"/>
      <c r="X501" s="53"/>
      <c r="Y501" s="53"/>
      <c r="Z501" s="54">
        <f>IF(W501&lt;&gt;0,V501/W501,"")</f>
      </c>
      <c r="AA501" s="50"/>
      <c r="AB501" s="50"/>
      <c r="AC501" s="50"/>
      <c r="AD501" s="50"/>
      <c r="AE501" s="50"/>
      <c r="AF501" s="50"/>
      <c r="AG501" s="52">
        <f>IF(AD501&lt;&gt;0,AC501/AD501,"")</f>
      </c>
      <c r="AH501" s="55"/>
      <c r="AI501" s="55"/>
      <c r="AJ501" s="55"/>
      <c r="AK501" s="55"/>
      <c r="AL501" s="55"/>
      <c r="AM501" s="55"/>
      <c r="AN501" s="56">
        <f>IF(AK501&lt;&gt;0,AJ501/AK501,"")</f>
      </c>
      <c r="AO501" s="57"/>
      <c r="AP501" s="57"/>
      <c r="AQ501" s="57"/>
      <c r="AR501" s="57"/>
      <c r="AS501" s="57"/>
      <c r="AT501" s="57"/>
      <c r="AU501" s="58">
        <f>IF(AR501&lt;&gt;0,AQ501/AR501,"")</f>
      </c>
      <c r="AV501" s="76"/>
      <c r="AW501" s="59"/>
      <c r="AX501" s="59"/>
      <c r="AY501" s="59"/>
      <c r="AZ501" s="59"/>
      <c r="BA501" s="59"/>
      <c r="BB501" s="60">
        <f>IF(AY501&lt;&gt;0,AX501/AY501,"")</f>
      </c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</row>
    <row r="502" spans="1:256" s="8" customFormat="1" ht="12.75">
      <c r="A502" s="13"/>
      <c r="B502" s="13"/>
      <c r="C502" s="13"/>
      <c r="D502" s="22">
        <f>IF(MOD(SUM($M502+$T502+$AA502+$AH502+$AO502+$AV502),1)&gt;=0.6,INT(SUM($M502+$T502+$AA502+$AH502+$AO502+$AV502))+1+MOD(SUM($M502+$T502+$AA502+$AH502+$AO502+$AV502),1)-0.6,SUM($M502+$T502+$AA502+$AH502+$AO502+$AV502))</f>
        <v>0</v>
      </c>
      <c r="E502" s="23">
        <f>$N502+$U502+$AB502+$AI502+$AP502+$AW502</f>
        <v>0</v>
      </c>
      <c r="F502" s="24">
        <f>$O502+$V502+$AC502+$AJ502+$AQ502+$AX502</f>
        <v>0</v>
      </c>
      <c r="G502" s="23">
        <f>$P502+$W502+$AD502+$AK502+$AR502+$AY502</f>
        <v>0</v>
      </c>
      <c r="H502" s="23">
        <f>$Q502+X502+AE502+AL502+AS502+AZ502</f>
        <v>0</v>
      </c>
      <c r="I502" s="75"/>
      <c r="J502" s="22">
        <f>IF(G502&lt;&gt;0,F502/G502,"")</f>
      </c>
      <c r="K502" s="22">
        <f>IF(D502&lt;&gt;0,F502/D502,"")</f>
      </c>
      <c r="L502" s="22">
        <f>IF(G502&lt;&gt;0,(INT(D502)*6+(10*(D502-INT(D502))))/G502,"")</f>
      </c>
      <c r="M502" s="50"/>
      <c r="N502" s="50"/>
      <c r="O502" s="50"/>
      <c r="P502" s="50"/>
      <c r="Q502" s="50"/>
      <c r="R502" s="50"/>
      <c r="S502" s="52">
        <f>IF(P502&lt;&gt;0,O502/P502,"")</f>
      </c>
      <c r="T502" s="53"/>
      <c r="U502" s="53"/>
      <c r="V502" s="53"/>
      <c r="W502" s="53"/>
      <c r="X502" s="53"/>
      <c r="Y502" s="53"/>
      <c r="Z502" s="54">
        <f>IF(W502&lt;&gt;0,V502/W502,"")</f>
      </c>
      <c r="AA502" s="50"/>
      <c r="AB502" s="50"/>
      <c r="AC502" s="50"/>
      <c r="AD502" s="50"/>
      <c r="AE502" s="50"/>
      <c r="AF502" s="50"/>
      <c r="AG502" s="52">
        <f>IF(AD502&lt;&gt;0,AC502/AD502,"")</f>
      </c>
      <c r="AH502" s="55"/>
      <c r="AI502" s="55"/>
      <c r="AJ502" s="55"/>
      <c r="AK502" s="55"/>
      <c r="AL502" s="55"/>
      <c r="AM502" s="55"/>
      <c r="AN502" s="56">
        <f>IF(AK502&lt;&gt;0,AJ502/AK502,"")</f>
      </c>
      <c r="AO502" s="57"/>
      <c r="AP502" s="57"/>
      <c r="AQ502" s="57"/>
      <c r="AR502" s="57"/>
      <c r="AS502" s="57"/>
      <c r="AT502" s="57"/>
      <c r="AU502" s="58">
        <f>IF(AR502&lt;&gt;0,AQ502/AR502,"")</f>
      </c>
      <c r="AV502" s="76"/>
      <c r="AW502" s="59"/>
      <c r="AX502" s="59"/>
      <c r="AY502" s="59"/>
      <c r="AZ502" s="59"/>
      <c r="BA502" s="59"/>
      <c r="BB502" s="60">
        <f>IF(AY502&lt;&gt;0,AX502/AY502,"")</f>
      </c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</row>
    <row r="503" spans="1:256" s="8" customFormat="1" ht="12.75">
      <c r="A503" s="13"/>
      <c r="B503" s="13"/>
      <c r="C503" s="13"/>
      <c r="D503" s="22">
        <f>IF(MOD(SUM($M503+$T503+$AA503+$AH503+$AO503+$AV503),1)&gt;=0.6,INT(SUM($M503+$T503+$AA503+$AH503+$AO503+$AV503))+1+MOD(SUM($M503+$T503+$AA503+$AH503+$AO503+$AV503),1)-0.6,SUM($M503+$T503+$AA503+$AH503+$AO503+$AV503))</f>
        <v>0</v>
      </c>
      <c r="E503" s="23">
        <f>$N503+$U503+$AB503+$AI503+$AP503+$AW503</f>
        <v>0</v>
      </c>
      <c r="F503" s="24">
        <f>$O503+$V503+$AC503+$AJ503+$AQ503+$AX503</f>
        <v>0</v>
      </c>
      <c r="G503" s="23">
        <f>$P503+$W503+$AD503+$AK503+$AR503+$AY503</f>
        <v>0</v>
      </c>
      <c r="H503" s="23">
        <f>$Q503+X503+AE503+AL503+AS503+AZ503</f>
        <v>0</v>
      </c>
      <c r="I503" s="75"/>
      <c r="J503" s="22">
        <f>IF(G503&lt;&gt;0,F503/G503,"")</f>
      </c>
      <c r="K503" s="22">
        <f>IF(D503&lt;&gt;0,F503/D503,"")</f>
      </c>
      <c r="L503" s="22">
        <f>IF(G503&lt;&gt;0,(INT(D503)*6+(10*(D503-INT(D503))))/G503,"")</f>
      </c>
      <c r="M503" s="50"/>
      <c r="N503" s="50"/>
      <c r="O503" s="50"/>
      <c r="P503" s="50"/>
      <c r="Q503" s="50"/>
      <c r="R503" s="50"/>
      <c r="S503" s="52">
        <f>IF(P503&lt;&gt;0,O503/P503,"")</f>
      </c>
      <c r="T503" s="53"/>
      <c r="U503" s="53"/>
      <c r="V503" s="53"/>
      <c r="W503" s="53"/>
      <c r="X503" s="53"/>
      <c r="Y503" s="53"/>
      <c r="Z503" s="54">
        <f>IF(W503&lt;&gt;0,V503/W503,"")</f>
      </c>
      <c r="AA503" s="50"/>
      <c r="AB503" s="50"/>
      <c r="AC503" s="50"/>
      <c r="AD503" s="50"/>
      <c r="AE503" s="50"/>
      <c r="AF503" s="50"/>
      <c r="AG503" s="52">
        <f>IF(AD503&lt;&gt;0,AC503/AD503,"")</f>
      </c>
      <c r="AH503" s="55"/>
      <c r="AI503" s="55"/>
      <c r="AJ503" s="55"/>
      <c r="AK503" s="55"/>
      <c r="AL503" s="55"/>
      <c r="AM503" s="55"/>
      <c r="AN503" s="56">
        <f>IF(AK503&lt;&gt;0,AJ503/AK503,"")</f>
      </c>
      <c r="AO503" s="57"/>
      <c r="AP503" s="57"/>
      <c r="AQ503" s="57"/>
      <c r="AR503" s="57"/>
      <c r="AS503" s="57"/>
      <c r="AT503" s="57"/>
      <c r="AU503" s="58">
        <f>IF(AR503&lt;&gt;0,AQ503/AR503,"")</f>
      </c>
      <c r="AV503" s="76"/>
      <c r="AW503" s="59"/>
      <c r="AX503" s="59"/>
      <c r="AY503" s="59"/>
      <c r="AZ503" s="59"/>
      <c r="BA503" s="59"/>
      <c r="BB503" s="60">
        <f>IF(AY503&lt;&gt;0,AX503/AY503,"")</f>
      </c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</row>
    <row r="504" spans="1:256" s="8" customFormat="1" ht="12.75">
      <c r="A504" s="13"/>
      <c r="B504" s="13"/>
      <c r="C504" s="13"/>
      <c r="D504" s="22">
        <f>IF(MOD(SUM($M504+$T504+$AA504+$AH504+$AO504+$AV504),1)&gt;=0.6,INT(SUM($M504+$T504+$AA504+$AH504+$AO504+$AV504))+1+MOD(SUM($M504+$T504+$AA504+$AH504+$AO504+$AV504),1)-0.6,SUM($M504+$T504+$AA504+$AH504+$AO504+$AV504))</f>
        <v>0</v>
      </c>
      <c r="E504" s="23">
        <f>$N504+$U504+$AB504+$AI504+$AP504+$AW504</f>
        <v>0</v>
      </c>
      <c r="F504" s="24">
        <f>$O504+$V504+$AC504+$AJ504+$AQ504+$AX504</f>
        <v>0</v>
      </c>
      <c r="G504" s="23">
        <f>$P504+$W504+$AD504+$AK504+$AR504+$AY504</f>
        <v>0</v>
      </c>
      <c r="H504" s="23">
        <f>$Q504+X504+AE504+AL504+AS504+AZ504</f>
        <v>0</v>
      </c>
      <c r="I504" s="75"/>
      <c r="J504" s="22">
        <f>IF(G504&lt;&gt;0,F504/G504,"")</f>
      </c>
      <c r="K504" s="22">
        <f>IF(D504&lt;&gt;0,F504/D504,"")</f>
      </c>
      <c r="L504" s="22">
        <f>IF(G504&lt;&gt;0,(INT(D504)*6+(10*(D504-INT(D504))))/G504,"")</f>
      </c>
      <c r="M504" s="50"/>
      <c r="N504" s="50"/>
      <c r="O504" s="50"/>
      <c r="P504" s="50"/>
      <c r="Q504" s="50"/>
      <c r="R504" s="50"/>
      <c r="S504" s="52">
        <f>IF(P504&lt;&gt;0,O504/P504,"")</f>
      </c>
      <c r="T504" s="53"/>
      <c r="U504" s="53"/>
      <c r="V504" s="53"/>
      <c r="W504" s="53"/>
      <c r="X504" s="53"/>
      <c r="Y504" s="53"/>
      <c r="Z504" s="54">
        <f>IF(W504&lt;&gt;0,V504/W504,"")</f>
      </c>
      <c r="AA504" s="50"/>
      <c r="AB504" s="50"/>
      <c r="AC504" s="50"/>
      <c r="AD504" s="50"/>
      <c r="AE504" s="50"/>
      <c r="AF504" s="50"/>
      <c r="AG504" s="52">
        <f>IF(AD504&lt;&gt;0,AC504/AD504,"")</f>
      </c>
      <c r="AH504" s="55"/>
      <c r="AI504" s="55"/>
      <c r="AJ504" s="55"/>
      <c r="AK504" s="55"/>
      <c r="AL504" s="55"/>
      <c r="AM504" s="55"/>
      <c r="AN504" s="56">
        <f>IF(AK504&lt;&gt;0,AJ504/AK504,"")</f>
      </c>
      <c r="AO504" s="57"/>
      <c r="AP504" s="57"/>
      <c r="AQ504" s="57"/>
      <c r="AR504" s="57"/>
      <c r="AS504" s="57"/>
      <c r="AT504" s="57"/>
      <c r="AU504" s="58">
        <f>IF(AR504&lt;&gt;0,AQ504/AR504,"")</f>
      </c>
      <c r="AV504" s="76"/>
      <c r="AW504" s="59"/>
      <c r="AX504" s="59"/>
      <c r="AY504" s="59"/>
      <c r="AZ504" s="59"/>
      <c r="BA504" s="59"/>
      <c r="BB504" s="60">
        <f>IF(AY504&lt;&gt;0,AX504/AY504,"")</f>
      </c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</row>
    <row r="505" spans="1:256" s="8" customFormat="1" ht="12.75">
      <c r="A505" s="13"/>
      <c r="B505" s="13"/>
      <c r="C505" s="13"/>
      <c r="D505" s="22">
        <f>IF(MOD(SUM($M505+$T505+$AA505+$AH505+$AO505+$AV505),1)&gt;=0.6,INT(SUM($M505+$T505+$AA505+$AH505+$AO505+$AV505))+1+MOD(SUM($M505+$T505+$AA505+$AH505+$AO505+$AV505),1)-0.6,SUM($M505+$T505+$AA505+$AH505+$AO505+$AV505))</f>
        <v>0</v>
      </c>
      <c r="E505" s="23">
        <f>$N505+$U505+$AB505+$AI505+$AP505+$AW505</f>
        <v>0</v>
      </c>
      <c r="F505" s="24">
        <f>$O505+$V505+$AC505+$AJ505+$AQ505+$AX505</f>
        <v>0</v>
      </c>
      <c r="G505" s="23">
        <f>$P505+$W505+$AD505+$AK505+$AR505+$AY505</f>
        <v>0</v>
      </c>
      <c r="H505" s="23">
        <f>$Q505+X505+AE505+AL505+AS505+AZ505</f>
        <v>0</v>
      </c>
      <c r="I505" s="75"/>
      <c r="J505" s="22">
        <f>IF(G505&lt;&gt;0,F505/G505,"")</f>
      </c>
      <c r="K505" s="22">
        <f>IF(D505&lt;&gt;0,F505/D505,"")</f>
      </c>
      <c r="L505" s="22">
        <f>IF(G505&lt;&gt;0,(INT(D505)*6+(10*(D505-INT(D505))))/G505,"")</f>
      </c>
      <c r="M505" s="50"/>
      <c r="N505" s="50"/>
      <c r="O505" s="50"/>
      <c r="P505" s="50"/>
      <c r="Q505" s="50"/>
      <c r="R505" s="50"/>
      <c r="S505" s="52">
        <f>IF(P505&lt;&gt;0,O505/P505,"")</f>
      </c>
      <c r="T505" s="53"/>
      <c r="U505" s="53"/>
      <c r="V505" s="53"/>
      <c r="W505" s="53"/>
      <c r="X505" s="53"/>
      <c r="Y505" s="53"/>
      <c r="Z505" s="54">
        <f>IF(W505&lt;&gt;0,V505/W505,"")</f>
      </c>
      <c r="AA505" s="50"/>
      <c r="AB505" s="50"/>
      <c r="AC505" s="50"/>
      <c r="AD505" s="50"/>
      <c r="AE505" s="50"/>
      <c r="AF505" s="50"/>
      <c r="AG505" s="52">
        <f>IF(AD505&lt;&gt;0,AC505/AD505,"")</f>
      </c>
      <c r="AH505" s="55"/>
      <c r="AI505" s="55"/>
      <c r="AJ505" s="55"/>
      <c r="AK505" s="55"/>
      <c r="AL505" s="55"/>
      <c r="AM505" s="55"/>
      <c r="AN505" s="56">
        <f>IF(AK505&lt;&gt;0,AJ505/AK505,"")</f>
      </c>
      <c r="AO505" s="57"/>
      <c r="AP505" s="57"/>
      <c r="AQ505" s="57"/>
      <c r="AR505" s="57"/>
      <c r="AS505" s="57"/>
      <c r="AT505" s="57"/>
      <c r="AU505" s="58">
        <f>IF(AR505&lt;&gt;0,AQ505/AR505,"")</f>
      </c>
      <c r="AV505" s="76"/>
      <c r="AW505" s="59"/>
      <c r="AX505" s="59"/>
      <c r="AY505" s="59"/>
      <c r="AZ505" s="59"/>
      <c r="BA505" s="59"/>
      <c r="BB505" s="60">
        <f>IF(AY505&lt;&gt;0,AX505/AY505,"")</f>
      </c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</row>
    <row r="506" spans="1:256" s="8" customFormat="1" ht="12.75">
      <c r="A506" s="13"/>
      <c r="B506" s="13"/>
      <c r="C506" s="13"/>
      <c r="D506" s="22">
        <f>IF(MOD(SUM($M506+$T506+$AA506+$AH506+$AO506+$AV506),1)&gt;=0.6,INT(SUM($M506+$T506+$AA506+$AH506+$AO506+$AV506))+1+MOD(SUM($M506+$T506+$AA506+$AH506+$AO506+$AV506),1)-0.6,SUM($M506+$T506+$AA506+$AH506+$AO506+$AV506))</f>
        <v>0</v>
      </c>
      <c r="E506" s="23">
        <f>$N506+$U506+$AB506+$AI506+$AP506+$AW506</f>
        <v>0</v>
      </c>
      <c r="F506" s="24">
        <f>$O506+$V506+$AC506+$AJ506+$AQ506+$AX506</f>
        <v>0</v>
      </c>
      <c r="G506" s="23">
        <f>$P506+$W506+$AD506+$AK506+$AR506+$AY506</f>
        <v>0</v>
      </c>
      <c r="H506" s="23">
        <f>$Q506+X506+AE506+AL506+AS506+AZ506</f>
        <v>0</v>
      </c>
      <c r="I506" s="75"/>
      <c r="J506" s="22">
        <f>IF(G506&lt;&gt;0,F506/G506,"")</f>
      </c>
      <c r="K506" s="22">
        <f>IF(D506&lt;&gt;0,F506/D506,"")</f>
      </c>
      <c r="L506" s="22">
        <f>IF(G506&lt;&gt;0,(INT(D506)*6+(10*(D506-INT(D506))))/G506,"")</f>
      </c>
      <c r="M506" s="50"/>
      <c r="N506" s="50"/>
      <c r="O506" s="50"/>
      <c r="P506" s="50"/>
      <c r="Q506" s="50"/>
      <c r="R506" s="50"/>
      <c r="S506" s="52">
        <f>IF(P506&lt;&gt;0,O506/P506,"")</f>
      </c>
      <c r="T506" s="53"/>
      <c r="U506" s="53"/>
      <c r="V506" s="53"/>
      <c r="W506" s="53"/>
      <c r="X506" s="53"/>
      <c r="Y506" s="53"/>
      <c r="Z506" s="54">
        <f>IF(W506&lt;&gt;0,V506/W506,"")</f>
      </c>
      <c r="AA506" s="50"/>
      <c r="AB506" s="50"/>
      <c r="AC506" s="50"/>
      <c r="AD506" s="50"/>
      <c r="AE506" s="50"/>
      <c r="AF506" s="50"/>
      <c r="AG506" s="52">
        <f>IF(AD506&lt;&gt;0,AC506/AD506,"")</f>
      </c>
      <c r="AH506" s="55"/>
      <c r="AI506" s="55"/>
      <c r="AJ506" s="55"/>
      <c r="AK506" s="55"/>
      <c r="AL506" s="55"/>
      <c r="AM506" s="55"/>
      <c r="AN506" s="56">
        <f>IF(AK506&lt;&gt;0,AJ506/AK506,"")</f>
      </c>
      <c r="AO506" s="57"/>
      <c r="AP506" s="57"/>
      <c r="AQ506" s="57"/>
      <c r="AR506" s="57"/>
      <c r="AS506" s="57"/>
      <c r="AT506" s="57"/>
      <c r="AU506" s="58">
        <f>IF(AR506&lt;&gt;0,AQ506/AR506,"")</f>
      </c>
      <c r="AV506" s="76"/>
      <c r="AW506" s="59"/>
      <c r="AX506" s="59"/>
      <c r="AY506" s="59"/>
      <c r="AZ506" s="59"/>
      <c r="BA506" s="59"/>
      <c r="BB506" s="60">
        <f>IF(AY506&lt;&gt;0,AX506/AY506,"")</f>
      </c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</row>
    <row r="507" spans="1:256" s="8" customFormat="1" ht="12.75">
      <c r="A507" s="13"/>
      <c r="B507" s="13"/>
      <c r="C507" s="13"/>
      <c r="D507" s="22">
        <f>IF(MOD(SUM($M507+$T507+$AA507+$AH507+$AO507+$AV507),1)&gt;=0.6,INT(SUM($M507+$T507+$AA507+$AH507+$AO507+$AV507))+1+MOD(SUM($M507+$T507+$AA507+$AH507+$AO507+$AV507),1)-0.6,SUM($M507+$T507+$AA507+$AH507+$AO507+$AV507))</f>
        <v>0</v>
      </c>
      <c r="E507" s="23">
        <f>$N507+$U507+$AB507+$AI507+$AP507+$AW507</f>
        <v>0</v>
      </c>
      <c r="F507" s="24">
        <f>$O507+$V507+$AC507+$AJ507+$AQ507+$AX507</f>
        <v>0</v>
      </c>
      <c r="G507" s="23">
        <f>$P507+$W507+$AD507+$AK507+$AR507+$AY507</f>
        <v>0</v>
      </c>
      <c r="H507" s="23">
        <f>$Q507+X507+AE507+AL507+AS507+AZ507</f>
        <v>0</v>
      </c>
      <c r="I507" s="75"/>
      <c r="J507" s="22">
        <f>IF(G507&lt;&gt;0,F507/G507,"")</f>
      </c>
      <c r="K507" s="22">
        <f>IF(D507&lt;&gt;0,F507/D507,"")</f>
      </c>
      <c r="L507" s="22">
        <f>IF(G507&lt;&gt;0,(INT(D507)*6+(10*(D507-INT(D507))))/G507,"")</f>
      </c>
      <c r="M507" s="50"/>
      <c r="N507" s="50"/>
      <c r="O507" s="50"/>
      <c r="P507" s="50"/>
      <c r="Q507" s="50"/>
      <c r="R507" s="50"/>
      <c r="S507" s="52">
        <f>IF(P507&lt;&gt;0,O507/P507,"")</f>
      </c>
      <c r="T507" s="53"/>
      <c r="U507" s="53"/>
      <c r="V507" s="53"/>
      <c r="W507" s="53"/>
      <c r="X507" s="53"/>
      <c r="Y507" s="53"/>
      <c r="Z507" s="54">
        <f>IF(W507&lt;&gt;0,V507/W507,"")</f>
      </c>
      <c r="AA507" s="50"/>
      <c r="AB507" s="50"/>
      <c r="AC507" s="50"/>
      <c r="AD507" s="50"/>
      <c r="AE507" s="50"/>
      <c r="AF507" s="50"/>
      <c r="AG507" s="52">
        <f>IF(AD507&lt;&gt;0,AC507/AD507,"")</f>
      </c>
      <c r="AH507" s="55"/>
      <c r="AI507" s="55"/>
      <c r="AJ507" s="55"/>
      <c r="AK507" s="55"/>
      <c r="AL507" s="55"/>
      <c r="AM507" s="55"/>
      <c r="AN507" s="56">
        <f>IF(AK507&lt;&gt;0,AJ507/AK507,"")</f>
      </c>
      <c r="AO507" s="57"/>
      <c r="AP507" s="57"/>
      <c r="AQ507" s="57"/>
      <c r="AR507" s="57"/>
      <c r="AS507" s="57"/>
      <c r="AT507" s="57"/>
      <c r="AU507" s="58">
        <f>IF(AR507&lt;&gt;0,AQ507/AR507,"")</f>
      </c>
      <c r="AV507" s="76"/>
      <c r="AW507" s="59"/>
      <c r="AX507" s="59"/>
      <c r="AY507" s="59"/>
      <c r="AZ507" s="59"/>
      <c r="BA507" s="59"/>
      <c r="BB507" s="60">
        <f>IF(AY507&lt;&gt;0,AX507/AY507,"")</f>
      </c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</row>
    <row r="508" spans="1:256" s="8" customFormat="1" ht="12.75">
      <c r="A508" s="13"/>
      <c r="B508" s="13"/>
      <c r="C508" s="13"/>
      <c r="D508" s="22">
        <f>IF(MOD(SUM($M508+$T508+$AA508+$AH508+$AO508+$AV508),1)&gt;=0.6,INT(SUM($M508+$T508+$AA508+$AH508+$AO508+$AV508))+1+MOD(SUM($M508+$T508+$AA508+$AH508+$AO508+$AV508),1)-0.6,SUM($M508+$T508+$AA508+$AH508+$AO508+$AV508))</f>
        <v>0</v>
      </c>
      <c r="E508" s="23">
        <f>$N508+$U508+$AB508+$AI508+$AP508+$AW508</f>
        <v>0</v>
      </c>
      <c r="F508" s="24">
        <f>$O508+$V508+$AC508+$AJ508+$AQ508+$AX508</f>
        <v>0</v>
      </c>
      <c r="G508" s="23">
        <f>$P508+$W508+$AD508+$AK508+$AR508+$AY508</f>
        <v>0</v>
      </c>
      <c r="H508" s="23">
        <f>$Q508+X508+AE508+AL508+AS508+AZ508</f>
        <v>0</v>
      </c>
      <c r="I508" s="75"/>
      <c r="J508" s="22">
        <f>IF(G508&lt;&gt;0,F508/G508,"")</f>
      </c>
      <c r="K508" s="22">
        <f>IF(D508&lt;&gt;0,F508/D508,"")</f>
      </c>
      <c r="L508" s="22">
        <f>IF(G508&lt;&gt;0,(INT(D508)*6+(10*(D508-INT(D508))))/G508,"")</f>
      </c>
      <c r="M508" s="50"/>
      <c r="N508" s="50"/>
      <c r="O508" s="50"/>
      <c r="P508" s="50"/>
      <c r="Q508" s="50"/>
      <c r="R508" s="50"/>
      <c r="S508" s="52">
        <f>IF(P508&lt;&gt;0,O508/P508,"")</f>
      </c>
      <c r="T508" s="53"/>
      <c r="U508" s="53"/>
      <c r="V508" s="53"/>
      <c r="W508" s="53"/>
      <c r="X508" s="53"/>
      <c r="Y508" s="53"/>
      <c r="Z508" s="54">
        <f>IF(W508&lt;&gt;0,V508/W508,"")</f>
      </c>
      <c r="AA508" s="50"/>
      <c r="AB508" s="50"/>
      <c r="AC508" s="50"/>
      <c r="AD508" s="50"/>
      <c r="AE508" s="50"/>
      <c r="AF508" s="50"/>
      <c r="AG508" s="52">
        <f>IF(AD508&lt;&gt;0,AC508/AD508,"")</f>
      </c>
      <c r="AH508" s="55"/>
      <c r="AI508" s="55"/>
      <c r="AJ508" s="55"/>
      <c r="AK508" s="55"/>
      <c r="AL508" s="55"/>
      <c r="AM508" s="55"/>
      <c r="AN508" s="56">
        <f>IF(AK508&lt;&gt;0,AJ508/AK508,"")</f>
      </c>
      <c r="AO508" s="57"/>
      <c r="AP508" s="57"/>
      <c r="AQ508" s="57"/>
      <c r="AR508" s="57"/>
      <c r="AS508" s="57"/>
      <c r="AT508" s="57"/>
      <c r="AU508" s="58">
        <f>IF(AR508&lt;&gt;0,AQ508/AR508,"")</f>
      </c>
      <c r="AV508" s="76"/>
      <c r="AW508" s="59"/>
      <c r="AX508" s="59"/>
      <c r="AY508" s="59"/>
      <c r="AZ508" s="59"/>
      <c r="BA508" s="59"/>
      <c r="BB508" s="60">
        <f>IF(AY508&lt;&gt;0,AX508/AY508,"")</f>
      </c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</row>
    <row r="509" spans="1:256" s="8" customFormat="1" ht="12.75">
      <c r="A509" s="13"/>
      <c r="B509" s="13"/>
      <c r="C509" s="13"/>
      <c r="D509" s="22">
        <f>IF(MOD(SUM($M509+$T509+$AA509+$AH509+$AO509+$AV509),1)&gt;=0.6,INT(SUM($M509+$T509+$AA509+$AH509+$AO509+$AV509))+1+MOD(SUM($M509+$T509+$AA509+$AH509+$AO509+$AV509),1)-0.6,SUM($M509+$T509+$AA509+$AH509+$AO509+$AV509))</f>
        <v>0</v>
      </c>
      <c r="E509" s="23">
        <f>$N509+$U509+$AB509+$AI509+$AP509+$AW509</f>
        <v>0</v>
      </c>
      <c r="F509" s="24">
        <f>$O509+$V509+$AC509+$AJ509+$AQ509+$AX509</f>
        <v>0</v>
      </c>
      <c r="G509" s="23">
        <f>$P509+$W509+$AD509+$AK509+$AR509+$AY509</f>
        <v>0</v>
      </c>
      <c r="H509" s="23">
        <f>$Q509+X509+AE509+AL509+AS509+AZ509</f>
        <v>0</v>
      </c>
      <c r="I509" s="75"/>
      <c r="J509" s="22">
        <f>IF(G509&lt;&gt;0,F509/G509,"")</f>
      </c>
      <c r="K509" s="22">
        <f>IF(D509&lt;&gt;0,F509/D509,"")</f>
      </c>
      <c r="L509" s="22">
        <f>IF(G509&lt;&gt;0,(INT(D509)*6+(10*(D509-INT(D509))))/G509,"")</f>
      </c>
      <c r="M509" s="50"/>
      <c r="N509" s="50"/>
      <c r="O509" s="50"/>
      <c r="P509" s="50"/>
      <c r="Q509" s="50"/>
      <c r="R509" s="50"/>
      <c r="S509" s="52">
        <f>IF(P509&lt;&gt;0,O509/P509,"")</f>
      </c>
      <c r="T509" s="53"/>
      <c r="U509" s="53"/>
      <c r="V509" s="53"/>
      <c r="W509" s="53"/>
      <c r="X509" s="53"/>
      <c r="Y509" s="53"/>
      <c r="Z509" s="54">
        <f>IF(W509&lt;&gt;0,V509/W509,"")</f>
      </c>
      <c r="AA509" s="50"/>
      <c r="AB509" s="50"/>
      <c r="AC509" s="50"/>
      <c r="AD509" s="50"/>
      <c r="AE509" s="50"/>
      <c r="AF509" s="50"/>
      <c r="AG509" s="52">
        <f>IF(AD509&lt;&gt;0,AC509/AD509,"")</f>
      </c>
      <c r="AH509" s="55"/>
      <c r="AI509" s="55"/>
      <c r="AJ509" s="55"/>
      <c r="AK509" s="55"/>
      <c r="AL509" s="55"/>
      <c r="AM509" s="55"/>
      <c r="AN509" s="56">
        <f>IF(AK509&lt;&gt;0,AJ509/AK509,"")</f>
      </c>
      <c r="AO509" s="57"/>
      <c r="AP509" s="57"/>
      <c r="AQ509" s="57"/>
      <c r="AR509" s="57"/>
      <c r="AS509" s="57"/>
      <c r="AT509" s="57"/>
      <c r="AU509" s="58">
        <f>IF(AR509&lt;&gt;0,AQ509/AR509,"")</f>
      </c>
      <c r="AV509" s="76"/>
      <c r="AW509" s="59"/>
      <c r="AX509" s="59"/>
      <c r="AY509" s="59"/>
      <c r="AZ509" s="59"/>
      <c r="BA509" s="59"/>
      <c r="BB509" s="60">
        <f>IF(AY509&lt;&gt;0,AX509/AY509,"")</f>
      </c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</row>
    <row r="510" spans="1:256" s="8" customFormat="1" ht="12.75">
      <c r="A510" s="13"/>
      <c r="B510" s="13"/>
      <c r="C510" s="13"/>
      <c r="D510" s="22">
        <f>IF(MOD(SUM($M510+$T510+$AA510+$AH510+$AO510+$AV510),1)&gt;=0.6,INT(SUM($M510+$T510+$AA510+$AH510+$AO510+$AV510))+1+MOD(SUM($M510+$T510+$AA510+$AH510+$AO510+$AV510),1)-0.6,SUM($M510+$T510+$AA510+$AH510+$AO510+$AV510))</f>
        <v>0</v>
      </c>
      <c r="E510" s="23">
        <f>$N510+$U510+$AB510+$AI510+$AP510+$AW510</f>
        <v>0</v>
      </c>
      <c r="F510" s="24">
        <f>$O510+$V510+$AC510+$AJ510+$AQ510+$AX510</f>
        <v>0</v>
      </c>
      <c r="G510" s="23">
        <f>$P510+$W510+$AD510+$AK510+$AR510+$AY510</f>
        <v>0</v>
      </c>
      <c r="H510" s="23">
        <f>$Q510+X510+AE510+AL510+AS510+AZ510</f>
        <v>0</v>
      </c>
      <c r="I510" s="75"/>
      <c r="J510" s="22">
        <f>IF(G510&lt;&gt;0,F510/G510,"")</f>
      </c>
      <c r="K510" s="22">
        <f>IF(D510&lt;&gt;0,F510/D510,"")</f>
      </c>
      <c r="L510" s="22">
        <f>IF(G510&lt;&gt;0,(INT(D510)*6+(10*(D510-INT(D510))))/G510,"")</f>
      </c>
      <c r="M510" s="50"/>
      <c r="N510" s="50"/>
      <c r="O510" s="50"/>
      <c r="P510" s="50"/>
      <c r="Q510" s="50"/>
      <c r="R510" s="50"/>
      <c r="S510" s="52">
        <f>IF(P510&lt;&gt;0,O510/P510,"")</f>
      </c>
      <c r="T510" s="53"/>
      <c r="U510" s="53"/>
      <c r="V510" s="53"/>
      <c r="W510" s="53"/>
      <c r="X510" s="53"/>
      <c r="Y510" s="53"/>
      <c r="Z510" s="54">
        <f>IF(W510&lt;&gt;0,V510/W510,"")</f>
      </c>
      <c r="AA510" s="50"/>
      <c r="AB510" s="50"/>
      <c r="AC510" s="50"/>
      <c r="AD510" s="50"/>
      <c r="AE510" s="50"/>
      <c r="AF510" s="50"/>
      <c r="AG510" s="52">
        <f>IF(AD510&lt;&gt;0,AC510/AD510,"")</f>
      </c>
      <c r="AH510" s="55"/>
      <c r="AI510" s="55"/>
      <c r="AJ510" s="55"/>
      <c r="AK510" s="55"/>
      <c r="AL510" s="55"/>
      <c r="AM510" s="55"/>
      <c r="AN510" s="56">
        <f>IF(AK510&lt;&gt;0,AJ510/AK510,"")</f>
      </c>
      <c r="AO510" s="57"/>
      <c r="AP510" s="57"/>
      <c r="AQ510" s="57"/>
      <c r="AR510" s="57"/>
      <c r="AS510" s="57"/>
      <c r="AT510" s="57"/>
      <c r="AU510" s="58">
        <f>IF(AR510&lt;&gt;0,AQ510/AR510,"")</f>
      </c>
      <c r="AV510" s="76"/>
      <c r="AW510" s="59"/>
      <c r="AX510" s="59"/>
      <c r="AY510" s="59"/>
      <c r="AZ510" s="59"/>
      <c r="BA510" s="59"/>
      <c r="BB510" s="60">
        <f>IF(AY510&lt;&gt;0,AX510/AY510,"")</f>
      </c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</row>
    <row r="511" spans="1:256" s="8" customFormat="1" ht="12.75">
      <c r="A511" s="13"/>
      <c r="B511" s="13"/>
      <c r="C511" s="13"/>
      <c r="D511" s="22">
        <f>IF(MOD(SUM($M511+$T511+$AA511+$AH511+$AO511+$AV511),1)&gt;=0.6,INT(SUM($M511+$T511+$AA511+$AH511+$AO511+$AV511))+1+MOD(SUM($M511+$T511+$AA511+$AH511+$AO511+$AV511),1)-0.6,SUM($M511+$T511+$AA511+$AH511+$AO511+$AV511))</f>
        <v>0</v>
      </c>
      <c r="E511" s="23">
        <f>$N511+$U511+$AB511+$AI511+$AP511+$AW511</f>
        <v>0</v>
      </c>
      <c r="F511" s="24">
        <f>$O511+$V511+$AC511+$AJ511+$AQ511+$AX511</f>
        <v>0</v>
      </c>
      <c r="G511" s="23">
        <f>$P511+$W511+$AD511+$AK511+$AR511+$AY511</f>
        <v>0</v>
      </c>
      <c r="H511" s="23">
        <f>$Q511+X511+AE511+AL511+AS511+AZ511</f>
        <v>0</v>
      </c>
      <c r="I511" s="75"/>
      <c r="J511" s="22">
        <f>IF(G511&lt;&gt;0,F511/G511,"")</f>
      </c>
      <c r="K511" s="22">
        <f>IF(D511&lt;&gt;0,F511/D511,"")</f>
      </c>
      <c r="L511" s="22">
        <f>IF(G511&lt;&gt;0,(INT(D511)*6+(10*(D511-INT(D511))))/G511,"")</f>
      </c>
      <c r="M511" s="50"/>
      <c r="N511" s="50"/>
      <c r="O511" s="50"/>
      <c r="P511" s="50"/>
      <c r="Q511" s="50"/>
      <c r="R511" s="50"/>
      <c r="S511" s="52">
        <f>IF(P511&lt;&gt;0,O511/P511,"")</f>
      </c>
      <c r="T511" s="53"/>
      <c r="U511" s="53"/>
      <c r="V511" s="53"/>
      <c r="W511" s="53"/>
      <c r="X511" s="53"/>
      <c r="Y511" s="53"/>
      <c r="Z511" s="54">
        <f>IF(W511&lt;&gt;0,V511/W511,"")</f>
      </c>
      <c r="AA511" s="50"/>
      <c r="AB511" s="50"/>
      <c r="AC511" s="50"/>
      <c r="AD511" s="50"/>
      <c r="AE511" s="50"/>
      <c r="AF511" s="50"/>
      <c r="AG511" s="52">
        <f>IF(AD511&lt;&gt;0,AC511/AD511,"")</f>
      </c>
      <c r="AH511" s="55"/>
      <c r="AI511" s="55"/>
      <c r="AJ511" s="55"/>
      <c r="AK511" s="55"/>
      <c r="AL511" s="55"/>
      <c r="AM511" s="55"/>
      <c r="AN511" s="56">
        <f>IF(AK511&lt;&gt;0,AJ511/AK511,"")</f>
      </c>
      <c r="AO511" s="57"/>
      <c r="AP511" s="57"/>
      <c r="AQ511" s="57"/>
      <c r="AR511" s="57"/>
      <c r="AS511" s="57"/>
      <c r="AT511" s="57"/>
      <c r="AU511" s="58">
        <f>IF(AR511&lt;&gt;0,AQ511/AR511,"")</f>
      </c>
      <c r="AV511" s="76"/>
      <c r="AW511" s="59"/>
      <c r="AX511" s="59"/>
      <c r="AY511" s="59"/>
      <c r="AZ511" s="59"/>
      <c r="BA511" s="59"/>
      <c r="BB511" s="60">
        <f>IF(AY511&lt;&gt;0,AX511/AY511,"")</f>
      </c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</row>
    <row r="512" spans="1:256" s="8" customFormat="1" ht="12.75">
      <c r="A512" s="13"/>
      <c r="B512" s="13"/>
      <c r="C512" s="13"/>
      <c r="D512" s="22">
        <f>IF(MOD(SUM($M512+$T512+$AA512+$AH512+$AO512+$AV512),1)&gt;=0.6,INT(SUM($M512+$T512+$AA512+$AH512+$AO512+$AV512))+1+MOD(SUM($M512+$T512+$AA512+$AH512+$AO512+$AV512),1)-0.6,SUM($M512+$T512+$AA512+$AH512+$AO512+$AV512))</f>
        <v>0</v>
      </c>
      <c r="E512" s="23">
        <f>$N512+$U512+$AB512+$AI512+$AP512+$AW512</f>
        <v>0</v>
      </c>
      <c r="F512" s="24">
        <f>$O512+$V512+$AC512+$AJ512+$AQ512+$AX512</f>
        <v>0</v>
      </c>
      <c r="G512" s="23">
        <f>$P512+$W512+$AD512+$AK512+$AR512+$AY512</f>
        <v>0</v>
      </c>
      <c r="H512" s="23">
        <f>$Q512+X512+AE512+AL512+AS512+AZ512</f>
        <v>0</v>
      </c>
      <c r="I512" s="75"/>
      <c r="J512" s="22">
        <f>IF(G512&lt;&gt;0,F512/G512,"")</f>
      </c>
      <c r="K512" s="22">
        <f>IF(D512&lt;&gt;0,F512/D512,"")</f>
      </c>
      <c r="L512" s="22">
        <f>IF(G512&lt;&gt;0,(INT(D512)*6+(10*(D512-INT(D512))))/G512,"")</f>
      </c>
      <c r="M512" s="50"/>
      <c r="N512" s="50"/>
      <c r="O512" s="50"/>
      <c r="P512" s="50"/>
      <c r="Q512" s="50"/>
      <c r="R512" s="50"/>
      <c r="S512" s="52">
        <f>IF(P512&lt;&gt;0,O512/P512,"")</f>
      </c>
      <c r="T512" s="53"/>
      <c r="U512" s="53"/>
      <c r="V512" s="53"/>
      <c r="W512" s="53"/>
      <c r="X512" s="53"/>
      <c r="Y512" s="53"/>
      <c r="Z512" s="54">
        <f>IF(W512&lt;&gt;0,V512/W512,"")</f>
      </c>
      <c r="AA512" s="50"/>
      <c r="AB512" s="50"/>
      <c r="AC512" s="50"/>
      <c r="AD512" s="50"/>
      <c r="AE512" s="50"/>
      <c r="AF512" s="50"/>
      <c r="AG512" s="52">
        <f>IF(AD512&lt;&gt;0,AC512/AD512,"")</f>
      </c>
      <c r="AH512" s="55"/>
      <c r="AI512" s="55"/>
      <c r="AJ512" s="55"/>
      <c r="AK512" s="55"/>
      <c r="AL512" s="55"/>
      <c r="AM512" s="55"/>
      <c r="AN512" s="56">
        <f>IF(AK512&lt;&gt;0,AJ512/AK512,"")</f>
      </c>
      <c r="AO512" s="57"/>
      <c r="AP512" s="57"/>
      <c r="AQ512" s="57"/>
      <c r="AR512" s="57"/>
      <c r="AS512" s="57"/>
      <c r="AT512" s="57"/>
      <c r="AU512" s="58">
        <f>IF(AR512&lt;&gt;0,AQ512/AR512,"")</f>
      </c>
      <c r="AV512" s="76"/>
      <c r="AW512" s="59"/>
      <c r="AX512" s="59"/>
      <c r="AY512" s="59"/>
      <c r="AZ512" s="59"/>
      <c r="BA512" s="59"/>
      <c r="BB512" s="60">
        <f>IF(AY512&lt;&gt;0,AX512/AY512,"")</f>
      </c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</row>
    <row r="513" spans="1:256" s="8" customFormat="1" ht="12.75">
      <c r="A513" s="13"/>
      <c r="B513" s="13"/>
      <c r="C513" s="13"/>
      <c r="D513" s="22">
        <f>IF(MOD(SUM($M513+$T513+$AA513+$AH513+$AO513+$AV513),1)&gt;=0.6,INT(SUM($M513+$T513+$AA513+$AH513+$AO513+$AV513))+1+MOD(SUM($M513+$T513+$AA513+$AH513+$AO513+$AV513),1)-0.6,SUM($M513+$T513+$AA513+$AH513+$AO513+$AV513))</f>
        <v>0</v>
      </c>
      <c r="E513" s="23">
        <f>$N513+$U513+$AB513+$AI513+$AP513+$AW513</f>
        <v>0</v>
      </c>
      <c r="F513" s="24">
        <f>$O513+$V513+$AC513+$AJ513+$AQ513+$AX513</f>
        <v>0</v>
      </c>
      <c r="G513" s="23">
        <f>$P513+$W513+$AD513+$AK513+$AR513+$AY513</f>
        <v>0</v>
      </c>
      <c r="H513" s="23">
        <f>$Q513+X513+AE513+AL513+AS513+AZ513</f>
        <v>0</v>
      </c>
      <c r="I513" s="75"/>
      <c r="J513" s="22">
        <f>IF(G513&lt;&gt;0,F513/G513,"")</f>
      </c>
      <c r="K513" s="22">
        <f>IF(D513&lt;&gt;0,F513/D513,"")</f>
      </c>
      <c r="L513" s="22">
        <f>IF(G513&lt;&gt;0,(INT(D513)*6+(10*(D513-INT(D513))))/G513,"")</f>
      </c>
      <c r="M513" s="50"/>
      <c r="N513" s="50"/>
      <c r="O513" s="50"/>
      <c r="P513" s="50"/>
      <c r="Q513" s="50"/>
      <c r="R513" s="50"/>
      <c r="S513" s="52">
        <f>IF(P513&lt;&gt;0,O513/P513,"")</f>
      </c>
      <c r="T513" s="53"/>
      <c r="U513" s="53"/>
      <c r="V513" s="53"/>
      <c r="W513" s="53"/>
      <c r="X513" s="53"/>
      <c r="Y513" s="53"/>
      <c r="Z513" s="54">
        <f>IF(W513&lt;&gt;0,V513/W513,"")</f>
      </c>
      <c r="AA513" s="50"/>
      <c r="AB513" s="50"/>
      <c r="AC513" s="50"/>
      <c r="AD513" s="50"/>
      <c r="AE513" s="50"/>
      <c r="AF513" s="50"/>
      <c r="AG513" s="52">
        <f>IF(AD513&lt;&gt;0,AC513/AD513,"")</f>
      </c>
      <c r="AH513" s="55"/>
      <c r="AI513" s="55"/>
      <c r="AJ513" s="55"/>
      <c r="AK513" s="55"/>
      <c r="AL513" s="55"/>
      <c r="AM513" s="55"/>
      <c r="AN513" s="56">
        <f>IF(AK513&lt;&gt;0,AJ513/AK513,"")</f>
      </c>
      <c r="AO513" s="57"/>
      <c r="AP513" s="57"/>
      <c r="AQ513" s="57"/>
      <c r="AR513" s="57"/>
      <c r="AS513" s="57"/>
      <c r="AT513" s="57"/>
      <c r="AU513" s="58">
        <f>IF(AR513&lt;&gt;0,AQ513/AR513,"")</f>
      </c>
      <c r="AV513" s="76"/>
      <c r="AW513" s="59"/>
      <c r="AX513" s="59"/>
      <c r="AY513" s="59"/>
      <c r="AZ513" s="59"/>
      <c r="BA513" s="59"/>
      <c r="BB513" s="60">
        <f>IF(AY513&lt;&gt;0,AX513/AY513,"")</f>
      </c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</row>
    <row r="514" spans="1:256" s="8" customFormat="1" ht="12.75">
      <c r="A514" s="13"/>
      <c r="B514" s="13"/>
      <c r="C514" s="13"/>
      <c r="D514" s="22">
        <f>IF(MOD(SUM($M514+$T514+$AA514+$AH514+$AO514+$AV514),1)&gt;=0.6,INT(SUM($M514+$T514+$AA514+$AH514+$AO514+$AV514))+1+MOD(SUM($M514+$T514+$AA514+$AH514+$AO514+$AV514),1)-0.6,SUM($M514+$T514+$AA514+$AH514+$AO514+$AV514))</f>
        <v>0</v>
      </c>
      <c r="E514" s="23">
        <f>$N514+$U514+$AB514+$AI514+$AP514+$AW514</f>
        <v>0</v>
      </c>
      <c r="F514" s="24">
        <f>$O514+$V514+$AC514+$AJ514+$AQ514+$AX514</f>
        <v>0</v>
      </c>
      <c r="G514" s="23">
        <f>$P514+$W514+$AD514+$AK514+$AR514+$AY514</f>
        <v>0</v>
      </c>
      <c r="H514" s="23">
        <f>$Q514+X514+AE514+AL514+AS514+AZ514</f>
        <v>0</v>
      </c>
      <c r="I514" s="75"/>
      <c r="J514" s="22">
        <f>IF(G514&lt;&gt;0,F514/G514,"")</f>
      </c>
      <c r="K514" s="22">
        <f>IF(D514&lt;&gt;0,F514/D514,"")</f>
      </c>
      <c r="L514" s="22">
        <f>IF(G514&lt;&gt;0,(INT(D514)*6+(10*(D514-INT(D514))))/G514,"")</f>
      </c>
      <c r="M514" s="50"/>
      <c r="N514" s="50"/>
      <c r="O514" s="50"/>
      <c r="P514" s="50"/>
      <c r="Q514" s="50"/>
      <c r="R514" s="50"/>
      <c r="S514" s="52">
        <f>IF(P514&lt;&gt;0,O514/P514,"")</f>
      </c>
      <c r="T514" s="53"/>
      <c r="U514" s="53"/>
      <c r="V514" s="53"/>
      <c r="W514" s="53"/>
      <c r="X514" s="53"/>
      <c r="Y514" s="53"/>
      <c r="Z514" s="54">
        <f>IF(W514&lt;&gt;0,V514/W514,"")</f>
      </c>
      <c r="AA514" s="50"/>
      <c r="AB514" s="50"/>
      <c r="AC514" s="50"/>
      <c r="AD514" s="50"/>
      <c r="AE514" s="50"/>
      <c r="AF514" s="50"/>
      <c r="AG514" s="52">
        <f>IF(AD514&lt;&gt;0,AC514/AD514,"")</f>
      </c>
      <c r="AH514" s="55"/>
      <c r="AI514" s="55"/>
      <c r="AJ514" s="55"/>
      <c r="AK514" s="55"/>
      <c r="AL514" s="55"/>
      <c r="AM514" s="55"/>
      <c r="AN514" s="56">
        <f>IF(AK514&lt;&gt;0,AJ514/AK514,"")</f>
      </c>
      <c r="AO514" s="57"/>
      <c r="AP514" s="57"/>
      <c r="AQ514" s="57"/>
      <c r="AR514" s="57"/>
      <c r="AS514" s="57"/>
      <c r="AT514" s="57"/>
      <c r="AU514" s="58">
        <f>IF(AR514&lt;&gt;0,AQ514/AR514,"")</f>
      </c>
      <c r="AV514" s="76"/>
      <c r="AW514" s="59"/>
      <c r="AX514" s="59"/>
      <c r="AY514" s="59"/>
      <c r="AZ514" s="59"/>
      <c r="BA514" s="59"/>
      <c r="BB514" s="60">
        <f>IF(AY514&lt;&gt;0,AX514/AY514,"")</f>
      </c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</row>
    <row r="515" spans="1:256" s="8" customFormat="1" ht="12.75">
      <c r="A515" s="13"/>
      <c r="B515" s="13"/>
      <c r="C515" s="13"/>
      <c r="D515" s="22">
        <f>IF(MOD(SUM($M515+$T515+$AA515+$AH515+$AO515+$AV515),1)&gt;=0.6,INT(SUM($M515+$T515+$AA515+$AH515+$AO515+$AV515))+1+MOD(SUM($M515+$T515+$AA515+$AH515+$AO515+$AV515),1)-0.6,SUM($M515+$T515+$AA515+$AH515+$AO515+$AV515))</f>
        <v>0</v>
      </c>
      <c r="E515" s="23">
        <f>$N515+$U515+$AB515+$AI515+$AP515+$AW515</f>
        <v>0</v>
      </c>
      <c r="F515" s="24">
        <f>$O515+$V515+$AC515+$AJ515+$AQ515+$AX515</f>
        <v>0</v>
      </c>
      <c r="G515" s="23">
        <f>$P515+$W515+$AD515+$AK515+$AR515+$AY515</f>
        <v>0</v>
      </c>
      <c r="H515" s="23">
        <f>$Q515+X515+AE515+AL515+AS515+AZ515</f>
        <v>0</v>
      </c>
      <c r="I515" s="75"/>
      <c r="J515" s="22">
        <f>IF(G515&lt;&gt;0,F515/G515,"")</f>
      </c>
      <c r="K515" s="22">
        <f>IF(D515&lt;&gt;0,F515/D515,"")</f>
      </c>
      <c r="L515" s="22">
        <f>IF(G515&lt;&gt;0,(INT(D515)*6+(10*(D515-INT(D515))))/G515,"")</f>
      </c>
      <c r="M515" s="50"/>
      <c r="N515" s="50"/>
      <c r="O515" s="50"/>
      <c r="P515" s="50"/>
      <c r="Q515" s="50"/>
      <c r="R515" s="50"/>
      <c r="S515" s="52">
        <f>IF(P515&lt;&gt;0,O515/P515,"")</f>
      </c>
      <c r="T515" s="53"/>
      <c r="U515" s="53"/>
      <c r="V515" s="53"/>
      <c r="W515" s="53"/>
      <c r="X515" s="53"/>
      <c r="Y515" s="53"/>
      <c r="Z515" s="54">
        <f>IF(W515&lt;&gt;0,V515/W515,"")</f>
      </c>
      <c r="AA515" s="50"/>
      <c r="AB515" s="50"/>
      <c r="AC515" s="50"/>
      <c r="AD515" s="50"/>
      <c r="AE515" s="50"/>
      <c r="AF515" s="50"/>
      <c r="AG515" s="52">
        <f>IF(AD515&lt;&gt;0,AC515/AD515,"")</f>
      </c>
      <c r="AH515" s="55"/>
      <c r="AI515" s="55"/>
      <c r="AJ515" s="55"/>
      <c r="AK515" s="55"/>
      <c r="AL515" s="55"/>
      <c r="AM515" s="55"/>
      <c r="AN515" s="56">
        <f>IF(AK515&lt;&gt;0,AJ515/AK515,"")</f>
      </c>
      <c r="AO515" s="57"/>
      <c r="AP515" s="57"/>
      <c r="AQ515" s="57"/>
      <c r="AR515" s="57"/>
      <c r="AS515" s="57"/>
      <c r="AT515" s="57"/>
      <c r="AU515" s="58">
        <f>IF(AR515&lt;&gt;0,AQ515/AR515,"")</f>
      </c>
      <c r="AV515" s="76"/>
      <c r="AW515" s="59"/>
      <c r="AX515" s="59"/>
      <c r="AY515" s="59"/>
      <c r="AZ515" s="59"/>
      <c r="BA515" s="59"/>
      <c r="BB515" s="60">
        <f>IF(AY515&lt;&gt;0,AX515/AY515,"")</f>
      </c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</row>
    <row r="516" spans="1:256" s="8" customFormat="1" ht="12.75">
      <c r="A516" s="13"/>
      <c r="B516" s="13"/>
      <c r="C516" s="13"/>
      <c r="D516" s="22">
        <f>IF(MOD(SUM($M516+$T516+$AA516+$AH516+$AO516+$AV516),1)&gt;=0.6,INT(SUM($M516+$T516+$AA516+$AH516+$AO516+$AV516))+1+MOD(SUM($M516+$T516+$AA516+$AH516+$AO516+$AV516),1)-0.6,SUM($M516+$T516+$AA516+$AH516+$AO516+$AV516))</f>
        <v>0</v>
      </c>
      <c r="E516" s="23">
        <f>$N516+$U516+$AB516+$AI516+$AP516+$AW516</f>
        <v>0</v>
      </c>
      <c r="F516" s="24">
        <f>$O516+$V516+$AC516+$AJ516+$AQ516+$AX516</f>
        <v>0</v>
      </c>
      <c r="G516" s="23">
        <f>$P516+$W516+$AD516+$AK516+$AR516+$AY516</f>
        <v>0</v>
      </c>
      <c r="H516" s="23">
        <f>$Q516+X516+AE516+AL516+AS516+AZ516</f>
        <v>0</v>
      </c>
      <c r="I516" s="75"/>
      <c r="J516" s="22">
        <f>IF(G516&lt;&gt;0,F516/G516,"")</f>
      </c>
      <c r="K516" s="22">
        <f>IF(D516&lt;&gt;0,F516/D516,"")</f>
      </c>
      <c r="L516" s="22">
        <f>IF(G516&lt;&gt;0,(INT(D516)*6+(10*(D516-INT(D516))))/G516,"")</f>
      </c>
      <c r="M516" s="50"/>
      <c r="N516" s="50"/>
      <c r="O516" s="50"/>
      <c r="P516" s="50"/>
      <c r="Q516" s="50"/>
      <c r="R516" s="50"/>
      <c r="S516" s="52">
        <f>IF(P516&lt;&gt;0,O516/P516,"")</f>
      </c>
      <c r="T516" s="53"/>
      <c r="U516" s="53"/>
      <c r="V516" s="53"/>
      <c r="W516" s="53"/>
      <c r="X516" s="53"/>
      <c r="Y516" s="53"/>
      <c r="Z516" s="54">
        <f>IF(W516&lt;&gt;0,V516/W516,"")</f>
      </c>
      <c r="AA516" s="50"/>
      <c r="AB516" s="50"/>
      <c r="AC516" s="50"/>
      <c r="AD516" s="50"/>
      <c r="AE516" s="50"/>
      <c r="AF516" s="50"/>
      <c r="AG516" s="52">
        <f>IF(AD516&lt;&gt;0,AC516/AD516,"")</f>
      </c>
      <c r="AH516" s="55"/>
      <c r="AI516" s="55"/>
      <c r="AJ516" s="55"/>
      <c r="AK516" s="55"/>
      <c r="AL516" s="55"/>
      <c r="AM516" s="55"/>
      <c r="AN516" s="56">
        <f>IF(AK516&lt;&gt;0,AJ516/AK516,"")</f>
      </c>
      <c r="AO516" s="57"/>
      <c r="AP516" s="57"/>
      <c r="AQ516" s="57"/>
      <c r="AR516" s="57"/>
      <c r="AS516" s="57"/>
      <c r="AT516" s="57"/>
      <c r="AU516" s="58">
        <f>IF(AR516&lt;&gt;0,AQ516/AR516,"")</f>
      </c>
      <c r="AV516" s="76"/>
      <c r="AW516" s="59"/>
      <c r="AX516" s="59"/>
      <c r="AY516" s="59"/>
      <c r="AZ516" s="59"/>
      <c r="BA516" s="59"/>
      <c r="BB516" s="60">
        <f>IF(AY516&lt;&gt;0,AX516/AY516,"")</f>
      </c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</row>
    <row r="517" spans="1:256" s="8" customFormat="1" ht="12.75">
      <c r="A517" s="13"/>
      <c r="B517" s="13"/>
      <c r="C517" s="13"/>
      <c r="D517" s="22">
        <f>IF(MOD(SUM($M517+$T517+$AA517+$AH517+$AO517+$AV517),1)&gt;=0.6,INT(SUM($M517+$T517+$AA517+$AH517+$AO517+$AV517))+1+MOD(SUM($M517+$T517+$AA517+$AH517+$AO517+$AV517),1)-0.6,SUM($M517+$T517+$AA517+$AH517+$AO517+$AV517))</f>
        <v>0</v>
      </c>
      <c r="E517" s="23">
        <f>$N517+$U517+$AB517+$AI517+$AP517+$AW517</f>
        <v>0</v>
      </c>
      <c r="F517" s="24">
        <f>$O517+$V517+$AC517+$AJ517+$AQ517+$AX517</f>
        <v>0</v>
      </c>
      <c r="G517" s="23">
        <f>$P517+$W517+$AD517+$AK517+$AR517+$AY517</f>
        <v>0</v>
      </c>
      <c r="H517" s="23">
        <f>$Q517+X517+AE517+AL517+AS517+AZ517</f>
        <v>0</v>
      </c>
      <c r="I517" s="75"/>
      <c r="J517" s="22">
        <f>IF(G517&lt;&gt;0,F517/G517,"")</f>
      </c>
      <c r="K517" s="22">
        <f>IF(D517&lt;&gt;0,F517/D517,"")</f>
      </c>
      <c r="L517" s="22">
        <f>IF(G517&lt;&gt;0,(INT(D517)*6+(10*(D517-INT(D517))))/G517,"")</f>
      </c>
      <c r="M517" s="50"/>
      <c r="N517" s="50"/>
      <c r="O517" s="50"/>
      <c r="P517" s="50"/>
      <c r="Q517" s="50"/>
      <c r="R517" s="50"/>
      <c r="S517" s="52">
        <f>IF(P517&lt;&gt;0,O517/P517,"")</f>
      </c>
      <c r="T517" s="53"/>
      <c r="U517" s="53"/>
      <c r="V517" s="53"/>
      <c r="W517" s="53"/>
      <c r="X517" s="53"/>
      <c r="Y517" s="53"/>
      <c r="Z517" s="54">
        <f>IF(W517&lt;&gt;0,V517/W517,"")</f>
      </c>
      <c r="AA517" s="50"/>
      <c r="AB517" s="50"/>
      <c r="AC517" s="50"/>
      <c r="AD517" s="50"/>
      <c r="AE517" s="50"/>
      <c r="AF517" s="50"/>
      <c r="AG517" s="52">
        <f>IF(AD517&lt;&gt;0,AC517/AD517,"")</f>
      </c>
      <c r="AH517" s="55"/>
      <c r="AI517" s="55"/>
      <c r="AJ517" s="55"/>
      <c r="AK517" s="55"/>
      <c r="AL517" s="55"/>
      <c r="AM517" s="55"/>
      <c r="AN517" s="56">
        <f>IF(AK517&lt;&gt;0,AJ517/AK517,"")</f>
      </c>
      <c r="AO517" s="57"/>
      <c r="AP517" s="57"/>
      <c r="AQ517" s="57"/>
      <c r="AR517" s="57"/>
      <c r="AS517" s="57"/>
      <c r="AT517" s="57"/>
      <c r="AU517" s="58">
        <f>IF(AR517&lt;&gt;0,AQ517/AR517,"")</f>
      </c>
      <c r="AV517" s="76"/>
      <c r="AW517" s="59"/>
      <c r="AX517" s="59"/>
      <c r="AY517" s="59"/>
      <c r="AZ517" s="59"/>
      <c r="BA517" s="59"/>
      <c r="BB517" s="60">
        <f>IF(AY517&lt;&gt;0,AX517/AY517,"")</f>
      </c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</row>
    <row r="518" spans="1:256" s="8" customFormat="1" ht="12.75">
      <c r="A518" s="13"/>
      <c r="B518" s="13"/>
      <c r="C518" s="13"/>
      <c r="D518" s="22">
        <f>IF(MOD(SUM($M518+$T518+$AA518+$AH518+$AO518+$AV518),1)&gt;=0.6,INT(SUM($M518+$T518+$AA518+$AH518+$AO518+$AV518))+1+MOD(SUM($M518+$T518+$AA518+$AH518+$AO518+$AV518),1)-0.6,SUM($M518+$T518+$AA518+$AH518+$AO518+$AV518))</f>
        <v>0</v>
      </c>
      <c r="E518" s="23">
        <f>$N518+$U518+$AB518+$AI518+$AP518+$AW518</f>
        <v>0</v>
      </c>
      <c r="F518" s="24">
        <f>$O518+$V518+$AC518+$AJ518+$AQ518+$AX518</f>
        <v>0</v>
      </c>
      <c r="G518" s="23">
        <f>$P518+$W518+$AD518+$AK518+$AR518+$AY518</f>
        <v>0</v>
      </c>
      <c r="H518" s="23">
        <f>$Q518+X518+AE518+AL518+AS518+AZ518</f>
        <v>0</v>
      </c>
      <c r="I518" s="75"/>
      <c r="J518" s="22">
        <f>IF(G518&lt;&gt;0,F518/G518,"")</f>
      </c>
      <c r="K518" s="22">
        <f>IF(D518&lt;&gt;0,F518/D518,"")</f>
      </c>
      <c r="L518" s="22">
        <f>IF(G518&lt;&gt;0,(INT(D518)*6+(10*(D518-INT(D518))))/G518,"")</f>
      </c>
      <c r="M518" s="50"/>
      <c r="N518" s="50"/>
      <c r="O518" s="50"/>
      <c r="P518" s="50"/>
      <c r="Q518" s="50"/>
      <c r="R518" s="50"/>
      <c r="S518" s="52">
        <f>IF(P518&lt;&gt;0,O518/P518,"")</f>
      </c>
      <c r="T518" s="53"/>
      <c r="U518" s="53"/>
      <c r="V518" s="53"/>
      <c r="W518" s="53"/>
      <c r="X518" s="53"/>
      <c r="Y518" s="53"/>
      <c r="Z518" s="54">
        <f>IF(W518&lt;&gt;0,V518/W518,"")</f>
      </c>
      <c r="AA518" s="50"/>
      <c r="AB518" s="50"/>
      <c r="AC518" s="50"/>
      <c r="AD518" s="50"/>
      <c r="AE518" s="50"/>
      <c r="AF518" s="50"/>
      <c r="AG518" s="52">
        <f>IF(AD518&lt;&gt;0,AC518/AD518,"")</f>
      </c>
      <c r="AH518" s="55"/>
      <c r="AI518" s="55"/>
      <c r="AJ518" s="55"/>
      <c r="AK518" s="55"/>
      <c r="AL518" s="55"/>
      <c r="AM518" s="55"/>
      <c r="AN518" s="56">
        <f>IF(AK518&lt;&gt;0,AJ518/AK518,"")</f>
      </c>
      <c r="AO518" s="57"/>
      <c r="AP518" s="57"/>
      <c r="AQ518" s="57"/>
      <c r="AR518" s="57"/>
      <c r="AS518" s="57"/>
      <c r="AT518" s="57"/>
      <c r="AU518" s="58">
        <f>IF(AR518&lt;&gt;0,AQ518/AR518,"")</f>
      </c>
      <c r="AV518" s="76"/>
      <c r="AW518" s="59"/>
      <c r="AX518" s="59"/>
      <c r="AY518" s="59"/>
      <c r="AZ518" s="59"/>
      <c r="BA518" s="59"/>
      <c r="BB518" s="60">
        <f>IF(AY518&lt;&gt;0,AX518/AY518,"")</f>
      </c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</row>
    <row r="519" spans="1:256" s="8" customFormat="1" ht="12.75">
      <c r="A519" s="13"/>
      <c r="B519" s="13"/>
      <c r="C519" s="13"/>
      <c r="D519" s="22">
        <f>IF(MOD(SUM($M519+$T519+$AA519+$AH519+$AO519+$AV519),1)&gt;=0.6,INT(SUM($M519+$T519+$AA519+$AH519+$AO519+$AV519))+1+MOD(SUM($M519+$T519+$AA519+$AH519+$AO519+$AV519),1)-0.6,SUM($M519+$T519+$AA519+$AH519+$AO519+$AV519))</f>
        <v>0</v>
      </c>
      <c r="E519" s="23">
        <f>$N519+$U519+$AB519+$AI519+$AP519+$AW519</f>
        <v>0</v>
      </c>
      <c r="F519" s="24">
        <f>$O519+$V519+$AC519+$AJ519+$AQ519+$AX519</f>
        <v>0</v>
      </c>
      <c r="G519" s="23">
        <f>$P519+$W519+$AD519+$AK519+$AR519+$AY519</f>
        <v>0</v>
      </c>
      <c r="H519" s="23">
        <f>$Q519+X519+AE519+AL519+AS519+AZ519</f>
        <v>0</v>
      </c>
      <c r="I519" s="75"/>
      <c r="J519" s="22">
        <f>IF(G519&lt;&gt;0,F519/G519,"")</f>
      </c>
      <c r="K519" s="22">
        <f>IF(D519&lt;&gt;0,F519/D519,"")</f>
      </c>
      <c r="L519" s="22">
        <f>IF(G519&lt;&gt;0,(INT(D519)*6+(10*(D519-INT(D519))))/G519,"")</f>
      </c>
      <c r="M519" s="50"/>
      <c r="N519" s="50"/>
      <c r="O519" s="50"/>
      <c r="P519" s="50"/>
      <c r="Q519" s="50"/>
      <c r="R519" s="50"/>
      <c r="S519" s="52">
        <f>IF(P519&lt;&gt;0,O519/P519,"")</f>
      </c>
      <c r="T519" s="53"/>
      <c r="U519" s="53"/>
      <c r="V519" s="53"/>
      <c r="W519" s="53"/>
      <c r="X519" s="53"/>
      <c r="Y519" s="53"/>
      <c r="Z519" s="54">
        <f>IF(W519&lt;&gt;0,V519/W519,"")</f>
      </c>
      <c r="AA519" s="50"/>
      <c r="AB519" s="50"/>
      <c r="AC519" s="50"/>
      <c r="AD519" s="50"/>
      <c r="AE519" s="50"/>
      <c r="AF519" s="50"/>
      <c r="AG519" s="52">
        <f>IF(AD519&lt;&gt;0,AC519/AD519,"")</f>
      </c>
      <c r="AH519" s="55"/>
      <c r="AI519" s="55"/>
      <c r="AJ519" s="55"/>
      <c r="AK519" s="55"/>
      <c r="AL519" s="55"/>
      <c r="AM519" s="55"/>
      <c r="AN519" s="56">
        <f>IF(AK519&lt;&gt;0,AJ519/AK519,"")</f>
      </c>
      <c r="AO519" s="57"/>
      <c r="AP519" s="57"/>
      <c r="AQ519" s="57"/>
      <c r="AR519" s="57"/>
      <c r="AS519" s="57"/>
      <c r="AT519" s="57"/>
      <c r="AU519" s="58">
        <f>IF(AR519&lt;&gt;0,AQ519/AR519,"")</f>
      </c>
      <c r="AV519" s="76"/>
      <c r="AW519" s="59"/>
      <c r="AX519" s="59"/>
      <c r="AY519" s="59"/>
      <c r="AZ519" s="59"/>
      <c r="BA519" s="59"/>
      <c r="BB519" s="60">
        <f>IF(AY519&lt;&gt;0,AX519/AY519,"")</f>
      </c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</row>
    <row r="520" spans="1:256" s="8" customFormat="1" ht="12.75">
      <c r="A520" s="13"/>
      <c r="B520" s="13"/>
      <c r="C520" s="13"/>
      <c r="D520" s="22">
        <f>IF(MOD(SUM($M520+$T520+$AA520+$AH520+$AO520+$AV520),1)&gt;=0.6,INT(SUM($M520+$T520+$AA520+$AH520+$AO520+$AV520))+1+MOD(SUM($M520+$T520+$AA520+$AH520+$AO520+$AV520),1)-0.6,SUM($M520+$T520+$AA520+$AH520+$AO520+$AV520))</f>
        <v>0</v>
      </c>
      <c r="E520" s="23">
        <f>$N520+$U520+$AB520+$AI520+$AP520+$AW520</f>
        <v>0</v>
      </c>
      <c r="F520" s="24">
        <f>$O520+$V520+$AC520+$AJ520+$AQ520+$AX520</f>
        <v>0</v>
      </c>
      <c r="G520" s="23">
        <f>$P520+$W520+$AD520+$AK520+$AR520+$AY520</f>
        <v>0</v>
      </c>
      <c r="H520" s="23">
        <f>$Q520+X520+AE520+AL520+AS520+AZ520</f>
        <v>0</v>
      </c>
      <c r="I520" s="75"/>
      <c r="J520" s="22">
        <f>IF(G520&lt;&gt;0,F520/G520,"")</f>
      </c>
      <c r="K520" s="22">
        <f>IF(D520&lt;&gt;0,F520/D520,"")</f>
      </c>
      <c r="L520" s="22">
        <f>IF(G520&lt;&gt;0,(INT(D520)*6+(10*(D520-INT(D520))))/G520,"")</f>
      </c>
      <c r="M520" s="50"/>
      <c r="N520" s="50"/>
      <c r="O520" s="50"/>
      <c r="P520" s="50"/>
      <c r="Q520" s="50"/>
      <c r="R520" s="50"/>
      <c r="S520" s="52">
        <f>IF(P520&lt;&gt;0,O520/P520,"")</f>
      </c>
      <c r="T520" s="53"/>
      <c r="U520" s="53"/>
      <c r="V520" s="53"/>
      <c r="W520" s="53"/>
      <c r="X520" s="53"/>
      <c r="Y520" s="53"/>
      <c r="Z520" s="54">
        <f>IF(W520&lt;&gt;0,V520/W520,"")</f>
      </c>
      <c r="AA520" s="50"/>
      <c r="AB520" s="50"/>
      <c r="AC520" s="50"/>
      <c r="AD520" s="50"/>
      <c r="AE520" s="50"/>
      <c r="AF520" s="50"/>
      <c r="AG520" s="52">
        <f>IF(AD520&lt;&gt;0,AC520/AD520,"")</f>
      </c>
      <c r="AH520" s="55"/>
      <c r="AI520" s="55"/>
      <c r="AJ520" s="55"/>
      <c r="AK520" s="55"/>
      <c r="AL520" s="55"/>
      <c r="AM520" s="55"/>
      <c r="AN520" s="56">
        <f>IF(AK520&lt;&gt;0,AJ520/AK520,"")</f>
      </c>
      <c r="AO520" s="57"/>
      <c r="AP520" s="57"/>
      <c r="AQ520" s="57"/>
      <c r="AR520" s="57"/>
      <c r="AS520" s="57"/>
      <c r="AT520" s="57"/>
      <c r="AU520" s="58">
        <f>IF(AR520&lt;&gt;0,AQ520/AR520,"")</f>
      </c>
      <c r="AV520" s="76"/>
      <c r="AW520" s="59"/>
      <c r="AX520" s="59"/>
      <c r="AY520" s="59"/>
      <c r="AZ520" s="59"/>
      <c r="BA520" s="59"/>
      <c r="BB520" s="60">
        <f>IF(AY520&lt;&gt;0,AX520/AY520,"")</f>
      </c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</row>
    <row r="521" spans="1:256" s="8" customFormat="1" ht="12.75">
      <c r="A521" s="13"/>
      <c r="B521" s="13"/>
      <c r="C521" s="13"/>
      <c r="D521" s="22">
        <f>IF(MOD(SUM($M521+$T521+$AA521+$AH521+$AO521+$AV521),1)&gt;=0.6,INT(SUM($M521+$T521+$AA521+$AH521+$AO521+$AV521))+1+MOD(SUM($M521+$T521+$AA521+$AH521+$AO521+$AV521),1)-0.6,SUM($M521+$T521+$AA521+$AH521+$AO521+$AV521))</f>
        <v>0</v>
      </c>
      <c r="E521" s="23">
        <f>$N521+$U521+$AB521+$AI521+$AP521+$AW521</f>
        <v>0</v>
      </c>
      <c r="F521" s="24">
        <f>$O521+$V521+$AC521+$AJ521+$AQ521+$AX521</f>
        <v>0</v>
      </c>
      <c r="G521" s="23">
        <f>$P521+$W521+$AD521+$AK521+$AR521+$AY521</f>
        <v>0</v>
      </c>
      <c r="H521" s="23">
        <f>$Q521+X521+AE521+AL521+AS521+AZ521</f>
        <v>0</v>
      </c>
      <c r="I521" s="75"/>
      <c r="J521" s="22">
        <f>IF(G521&lt;&gt;0,F521/G521,"")</f>
      </c>
      <c r="K521" s="22">
        <f>IF(D521&lt;&gt;0,F521/D521,"")</f>
      </c>
      <c r="L521" s="22">
        <f>IF(G521&lt;&gt;0,(INT(D521)*6+(10*(D521-INT(D521))))/G521,"")</f>
      </c>
      <c r="M521" s="50"/>
      <c r="N521" s="50"/>
      <c r="O521" s="50"/>
      <c r="P521" s="50"/>
      <c r="Q521" s="50"/>
      <c r="R521" s="50"/>
      <c r="S521" s="52">
        <f>IF(P521&lt;&gt;0,O521/P521,"")</f>
      </c>
      <c r="T521" s="53"/>
      <c r="U521" s="53"/>
      <c r="V521" s="53"/>
      <c r="W521" s="53"/>
      <c r="X521" s="53"/>
      <c r="Y521" s="53"/>
      <c r="Z521" s="54">
        <f>IF(W521&lt;&gt;0,V521/W521,"")</f>
      </c>
      <c r="AA521" s="50"/>
      <c r="AB521" s="50"/>
      <c r="AC521" s="50"/>
      <c r="AD521" s="50"/>
      <c r="AE521" s="50"/>
      <c r="AF521" s="50"/>
      <c r="AG521" s="52">
        <f>IF(AD521&lt;&gt;0,AC521/AD521,"")</f>
      </c>
      <c r="AH521" s="55"/>
      <c r="AI521" s="55"/>
      <c r="AJ521" s="55"/>
      <c r="AK521" s="55"/>
      <c r="AL521" s="55"/>
      <c r="AM521" s="55"/>
      <c r="AN521" s="56">
        <f>IF(AK521&lt;&gt;0,AJ521/AK521,"")</f>
      </c>
      <c r="AO521" s="57"/>
      <c r="AP521" s="57"/>
      <c r="AQ521" s="57"/>
      <c r="AR521" s="57"/>
      <c r="AS521" s="57"/>
      <c r="AT521" s="57"/>
      <c r="AU521" s="58">
        <f>IF(AR521&lt;&gt;0,AQ521/AR521,"")</f>
      </c>
      <c r="AV521" s="76"/>
      <c r="AW521" s="59"/>
      <c r="AX521" s="59"/>
      <c r="AY521" s="59"/>
      <c r="AZ521" s="59"/>
      <c r="BA521" s="59"/>
      <c r="BB521" s="60">
        <f>IF(AY521&lt;&gt;0,AX521/AY521,"")</f>
      </c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</row>
    <row r="522" spans="1:256" s="8" customFormat="1" ht="12.75">
      <c r="A522" s="13"/>
      <c r="B522" s="13"/>
      <c r="C522" s="13"/>
      <c r="D522" s="22">
        <f>IF(MOD(SUM($M522+$T522+$AA522+$AH522+$AO522+$AV522),1)&gt;=0.6,INT(SUM($M522+$T522+$AA522+$AH522+$AO522+$AV522))+1+MOD(SUM($M522+$T522+$AA522+$AH522+$AO522+$AV522),1)-0.6,SUM($M522+$T522+$AA522+$AH522+$AO522+$AV522))</f>
        <v>0</v>
      </c>
      <c r="E522" s="23">
        <f>$N522+$U522+$AB522+$AI522+$AP522+$AW522</f>
        <v>0</v>
      </c>
      <c r="F522" s="24">
        <f>$O522+$V522+$AC522+$AJ522+$AQ522+$AX522</f>
        <v>0</v>
      </c>
      <c r="G522" s="23">
        <f>$P522+$W522+$AD522+$AK522+$AR522+$AY522</f>
        <v>0</v>
      </c>
      <c r="H522" s="23">
        <f>$Q522+X522+AE522+AL522+AS522+AZ522</f>
        <v>0</v>
      </c>
      <c r="I522" s="75"/>
      <c r="J522" s="22">
        <f>IF(G522&lt;&gt;0,F522/G522,"")</f>
      </c>
      <c r="K522" s="22">
        <f>IF(D522&lt;&gt;0,F522/D522,"")</f>
      </c>
      <c r="L522" s="22">
        <f>IF(G522&lt;&gt;0,(INT(D522)*6+(10*(D522-INT(D522))))/G522,"")</f>
      </c>
      <c r="M522" s="50"/>
      <c r="N522" s="50"/>
      <c r="O522" s="50"/>
      <c r="P522" s="50"/>
      <c r="Q522" s="50"/>
      <c r="R522" s="50"/>
      <c r="S522" s="52">
        <f>IF(P522&lt;&gt;0,O522/P522,"")</f>
      </c>
      <c r="T522" s="53"/>
      <c r="U522" s="53"/>
      <c r="V522" s="53"/>
      <c r="W522" s="53"/>
      <c r="X522" s="53"/>
      <c r="Y522" s="53"/>
      <c r="Z522" s="54">
        <f>IF(W522&lt;&gt;0,V522/W522,"")</f>
      </c>
      <c r="AA522" s="50"/>
      <c r="AB522" s="50"/>
      <c r="AC522" s="50"/>
      <c r="AD522" s="50"/>
      <c r="AE522" s="50"/>
      <c r="AF522" s="50"/>
      <c r="AG522" s="52">
        <f>IF(AD522&lt;&gt;0,AC522/AD522,"")</f>
      </c>
      <c r="AH522" s="55"/>
      <c r="AI522" s="55"/>
      <c r="AJ522" s="55"/>
      <c r="AK522" s="55"/>
      <c r="AL522" s="55"/>
      <c r="AM522" s="55"/>
      <c r="AN522" s="56">
        <f>IF(AK522&lt;&gt;0,AJ522/AK522,"")</f>
      </c>
      <c r="AO522" s="57"/>
      <c r="AP522" s="57"/>
      <c r="AQ522" s="57"/>
      <c r="AR522" s="57"/>
      <c r="AS522" s="57"/>
      <c r="AT522" s="57"/>
      <c r="AU522" s="58">
        <f>IF(AR522&lt;&gt;0,AQ522/AR522,"")</f>
      </c>
      <c r="AV522" s="76"/>
      <c r="AW522" s="59"/>
      <c r="AX522" s="59"/>
      <c r="AY522" s="59"/>
      <c r="AZ522" s="59"/>
      <c r="BA522" s="59"/>
      <c r="BB522" s="60">
        <f>IF(AY522&lt;&gt;0,AX522/AY522,"")</f>
      </c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</row>
    <row r="523" spans="1:256" s="8" customFormat="1" ht="12.75">
      <c r="A523" s="13"/>
      <c r="B523" s="13"/>
      <c r="C523" s="13"/>
      <c r="D523" s="22">
        <f>IF(MOD(SUM($M523+$T523+$AA523+$AH523+$AO523+$AV523),1)&gt;=0.6,INT(SUM($M523+$T523+$AA523+$AH523+$AO523+$AV523))+1+MOD(SUM($M523+$T523+$AA523+$AH523+$AO523+$AV523),1)-0.6,SUM($M523+$T523+$AA523+$AH523+$AO523+$AV523))</f>
        <v>0</v>
      </c>
      <c r="E523" s="23">
        <f>$N523+$U523+$AB523+$AI523+$AP523+$AW523</f>
        <v>0</v>
      </c>
      <c r="F523" s="24">
        <f>$O523+$V523+$AC523+$AJ523+$AQ523+$AX523</f>
        <v>0</v>
      </c>
      <c r="G523" s="23">
        <f>$P523+$W523+$AD523+$AK523+$AR523+$AY523</f>
        <v>0</v>
      </c>
      <c r="H523" s="23">
        <f>$Q523+X523+AE523+AL523+AS523+AZ523</f>
        <v>0</v>
      </c>
      <c r="I523" s="75"/>
      <c r="J523" s="22">
        <f>IF(G523&lt;&gt;0,F523/G523,"")</f>
      </c>
      <c r="K523" s="22">
        <f>IF(D523&lt;&gt;0,F523/D523,"")</f>
      </c>
      <c r="L523" s="22">
        <f>IF(G523&lt;&gt;0,(INT(D523)*6+(10*(D523-INT(D523))))/G523,"")</f>
      </c>
      <c r="M523" s="50"/>
      <c r="N523" s="50"/>
      <c r="O523" s="50"/>
      <c r="P523" s="50"/>
      <c r="Q523" s="50"/>
      <c r="R523" s="50"/>
      <c r="S523" s="52">
        <f>IF(P523&lt;&gt;0,O523/P523,"")</f>
      </c>
      <c r="T523" s="53"/>
      <c r="U523" s="53"/>
      <c r="V523" s="53"/>
      <c r="W523" s="53"/>
      <c r="X523" s="53"/>
      <c r="Y523" s="53"/>
      <c r="Z523" s="54">
        <f>IF(W523&lt;&gt;0,V523/W523,"")</f>
      </c>
      <c r="AA523" s="50"/>
      <c r="AB523" s="50"/>
      <c r="AC523" s="50"/>
      <c r="AD523" s="50"/>
      <c r="AE523" s="50"/>
      <c r="AF523" s="50"/>
      <c r="AG523" s="52">
        <f>IF(AD523&lt;&gt;0,AC523/AD523,"")</f>
      </c>
      <c r="AH523" s="55"/>
      <c r="AI523" s="55"/>
      <c r="AJ523" s="55"/>
      <c r="AK523" s="55"/>
      <c r="AL523" s="55"/>
      <c r="AM523" s="55"/>
      <c r="AN523" s="56">
        <f>IF(AK523&lt;&gt;0,AJ523/AK523,"")</f>
      </c>
      <c r="AO523" s="57"/>
      <c r="AP523" s="57"/>
      <c r="AQ523" s="57"/>
      <c r="AR523" s="57"/>
      <c r="AS523" s="57"/>
      <c r="AT523" s="57"/>
      <c r="AU523" s="58">
        <f>IF(AR523&lt;&gt;0,AQ523/AR523,"")</f>
      </c>
      <c r="AV523" s="76"/>
      <c r="AW523" s="59"/>
      <c r="AX523" s="59"/>
      <c r="AY523" s="59"/>
      <c r="AZ523" s="59"/>
      <c r="BA523" s="59"/>
      <c r="BB523" s="60">
        <f>IF(AY523&lt;&gt;0,AX523/AY523,"")</f>
      </c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</row>
    <row r="524" spans="1:256" s="8" customFormat="1" ht="12.75">
      <c r="A524" s="13"/>
      <c r="B524" s="13"/>
      <c r="C524" s="13"/>
      <c r="D524" s="22">
        <f>IF(MOD(SUM($M524+$T524+$AA524+$AH524+$AO524+$AV524),1)&gt;=0.6,INT(SUM($M524+$T524+$AA524+$AH524+$AO524+$AV524))+1+MOD(SUM($M524+$T524+$AA524+$AH524+$AO524+$AV524),1)-0.6,SUM($M524+$T524+$AA524+$AH524+$AO524+$AV524))</f>
        <v>0</v>
      </c>
      <c r="E524" s="23">
        <f>$N524+$U524+$AB524+$AI524+$AP524+$AW524</f>
        <v>0</v>
      </c>
      <c r="F524" s="24">
        <f>$O524+$V524+$AC524+$AJ524+$AQ524+$AX524</f>
        <v>0</v>
      </c>
      <c r="G524" s="23">
        <f>$P524+$W524+$AD524+$AK524+$AR524+$AY524</f>
        <v>0</v>
      </c>
      <c r="H524" s="23">
        <f>$Q524+X524+AE524+AL524+AS524+AZ524</f>
        <v>0</v>
      </c>
      <c r="I524" s="75"/>
      <c r="J524" s="22">
        <f>IF(G524&lt;&gt;0,F524/G524,"")</f>
      </c>
      <c r="K524" s="22">
        <f>IF(D524&lt;&gt;0,F524/D524,"")</f>
      </c>
      <c r="L524" s="22">
        <f>IF(G524&lt;&gt;0,(INT(D524)*6+(10*(D524-INT(D524))))/G524,"")</f>
      </c>
      <c r="M524" s="50"/>
      <c r="N524" s="50"/>
      <c r="O524" s="50"/>
      <c r="P524" s="50"/>
      <c r="Q524" s="50"/>
      <c r="R524" s="50"/>
      <c r="S524" s="52">
        <f>IF(P524&lt;&gt;0,O524/P524,"")</f>
      </c>
      <c r="T524" s="53"/>
      <c r="U524" s="53"/>
      <c r="V524" s="53"/>
      <c r="W524" s="53"/>
      <c r="X524" s="53"/>
      <c r="Y524" s="53"/>
      <c r="Z524" s="54">
        <f>IF(W524&lt;&gt;0,V524/W524,"")</f>
      </c>
      <c r="AA524" s="50"/>
      <c r="AB524" s="50"/>
      <c r="AC524" s="50"/>
      <c r="AD524" s="50"/>
      <c r="AE524" s="50"/>
      <c r="AF524" s="50"/>
      <c r="AG524" s="52">
        <f>IF(AD524&lt;&gt;0,AC524/AD524,"")</f>
      </c>
      <c r="AH524" s="55"/>
      <c r="AI524" s="55"/>
      <c r="AJ524" s="55"/>
      <c r="AK524" s="55"/>
      <c r="AL524" s="55"/>
      <c r="AM524" s="55"/>
      <c r="AN524" s="56">
        <f>IF(AK524&lt;&gt;0,AJ524/AK524,"")</f>
      </c>
      <c r="AO524" s="57"/>
      <c r="AP524" s="57"/>
      <c r="AQ524" s="57"/>
      <c r="AR524" s="57"/>
      <c r="AS524" s="57"/>
      <c r="AT524" s="57"/>
      <c r="AU524" s="58">
        <f>IF(AR524&lt;&gt;0,AQ524/AR524,"")</f>
      </c>
      <c r="AV524" s="76"/>
      <c r="AW524" s="59"/>
      <c r="AX524" s="59"/>
      <c r="AY524" s="59"/>
      <c r="AZ524" s="59"/>
      <c r="BA524" s="59"/>
      <c r="BB524" s="60">
        <f>IF(AY524&lt;&gt;0,AX524/AY524,"")</f>
      </c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</row>
    <row r="525" spans="1:256" s="8" customFormat="1" ht="12.75">
      <c r="A525" s="13"/>
      <c r="B525" s="13"/>
      <c r="C525" s="13"/>
      <c r="D525" s="22">
        <f>IF(MOD(SUM($M525+$T525+$AA525+$AH525+$AO525+$AV525),1)&gt;=0.6,INT(SUM($M525+$T525+$AA525+$AH525+$AO525+$AV525))+1+MOD(SUM($M525+$T525+$AA525+$AH525+$AO525+$AV525),1)-0.6,SUM($M525+$T525+$AA525+$AH525+$AO525+$AV525))</f>
        <v>0</v>
      </c>
      <c r="E525" s="23">
        <f>$N525+$U525+$AB525+$AI525+$AP525+$AW525</f>
        <v>0</v>
      </c>
      <c r="F525" s="24">
        <f>$O525+$V525+$AC525+$AJ525+$AQ525+$AX525</f>
        <v>0</v>
      </c>
      <c r="G525" s="23">
        <f>$P525+$W525+$AD525+$AK525+$AR525+$AY525</f>
        <v>0</v>
      </c>
      <c r="H525" s="23">
        <f>$Q525+X525+AE525+AL525+AS525+AZ525</f>
        <v>0</v>
      </c>
      <c r="I525" s="75"/>
      <c r="J525" s="22">
        <f>IF(G525&lt;&gt;0,F525/G525,"")</f>
      </c>
      <c r="K525" s="22">
        <f>IF(D525&lt;&gt;0,F525/D525,"")</f>
      </c>
      <c r="L525" s="22">
        <f>IF(G525&lt;&gt;0,(INT(D525)*6+(10*(D525-INT(D525))))/G525,"")</f>
      </c>
      <c r="M525" s="50"/>
      <c r="N525" s="50"/>
      <c r="O525" s="50"/>
      <c r="P525" s="50"/>
      <c r="Q525" s="50"/>
      <c r="R525" s="50"/>
      <c r="S525" s="52">
        <f>IF(P525&lt;&gt;0,O525/P525,"")</f>
      </c>
      <c r="T525" s="53"/>
      <c r="U525" s="53"/>
      <c r="V525" s="53"/>
      <c r="W525" s="53"/>
      <c r="X525" s="53"/>
      <c r="Y525" s="53"/>
      <c r="Z525" s="54">
        <f>IF(W525&lt;&gt;0,V525/W525,"")</f>
      </c>
      <c r="AA525" s="50"/>
      <c r="AB525" s="50"/>
      <c r="AC525" s="50"/>
      <c r="AD525" s="50"/>
      <c r="AE525" s="50"/>
      <c r="AF525" s="50"/>
      <c r="AG525" s="52">
        <f>IF(AD525&lt;&gt;0,AC525/AD525,"")</f>
      </c>
      <c r="AH525" s="55"/>
      <c r="AI525" s="55"/>
      <c r="AJ525" s="55"/>
      <c r="AK525" s="55"/>
      <c r="AL525" s="55"/>
      <c r="AM525" s="55"/>
      <c r="AN525" s="56">
        <f>IF(AK525&lt;&gt;0,AJ525/AK525,"")</f>
      </c>
      <c r="AO525" s="57"/>
      <c r="AP525" s="57"/>
      <c r="AQ525" s="57"/>
      <c r="AR525" s="57"/>
      <c r="AS525" s="57"/>
      <c r="AT525" s="57"/>
      <c r="AU525" s="58">
        <f>IF(AR525&lt;&gt;0,AQ525/AR525,"")</f>
      </c>
      <c r="AV525" s="76"/>
      <c r="AW525" s="59"/>
      <c r="AX525" s="59"/>
      <c r="AY525" s="59"/>
      <c r="AZ525" s="59"/>
      <c r="BA525" s="59"/>
      <c r="BB525" s="60">
        <f>IF(AY525&lt;&gt;0,AX525/AY525,"")</f>
      </c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</row>
    <row r="526" spans="1:256" s="8" customFormat="1" ht="12.75">
      <c r="A526" s="13"/>
      <c r="B526" s="13"/>
      <c r="C526" s="13"/>
      <c r="D526" s="22">
        <f>IF(MOD(SUM($M526+$T526+$AA526+$AH526+$AO526+$AV526),1)&gt;=0.6,INT(SUM($M526+$T526+$AA526+$AH526+$AO526+$AV526))+1+MOD(SUM($M526+$T526+$AA526+$AH526+$AO526+$AV526),1)-0.6,SUM($M526+$T526+$AA526+$AH526+$AO526+$AV526))</f>
        <v>0</v>
      </c>
      <c r="E526" s="23">
        <f>$N526+$U526+$AB526+$AI526+$AP526+$AW526</f>
        <v>0</v>
      </c>
      <c r="F526" s="24">
        <f>$O526+$V526+$AC526+$AJ526+$AQ526+$AX526</f>
        <v>0</v>
      </c>
      <c r="G526" s="23">
        <f>$P526+$W526+$AD526+$AK526+$AR526+$AY526</f>
        <v>0</v>
      </c>
      <c r="H526" s="23">
        <f>$Q526+X526+AE526+AL526+AS526+AZ526</f>
        <v>0</v>
      </c>
      <c r="I526" s="75"/>
      <c r="J526" s="22">
        <f>IF(G526&lt;&gt;0,F526/G526,"")</f>
      </c>
      <c r="K526" s="22">
        <f>IF(D526&lt;&gt;0,F526/D526,"")</f>
      </c>
      <c r="L526" s="22">
        <f>IF(G526&lt;&gt;0,(INT(D526)*6+(10*(D526-INT(D526))))/G526,"")</f>
      </c>
      <c r="M526" s="50"/>
      <c r="N526" s="50"/>
      <c r="O526" s="50"/>
      <c r="P526" s="50"/>
      <c r="Q526" s="50"/>
      <c r="R526" s="50"/>
      <c r="S526" s="52">
        <f>IF(P526&lt;&gt;0,O526/P526,"")</f>
      </c>
      <c r="T526" s="53"/>
      <c r="U526" s="53"/>
      <c r="V526" s="53"/>
      <c r="W526" s="53"/>
      <c r="X526" s="53"/>
      <c r="Y526" s="53"/>
      <c r="Z526" s="54">
        <f>IF(W526&lt;&gt;0,V526/W526,"")</f>
      </c>
      <c r="AA526" s="50"/>
      <c r="AB526" s="50"/>
      <c r="AC526" s="50"/>
      <c r="AD526" s="50"/>
      <c r="AE526" s="50"/>
      <c r="AF526" s="50"/>
      <c r="AG526" s="52">
        <f>IF(AD526&lt;&gt;0,AC526/AD526,"")</f>
      </c>
      <c r="AH526" s="55"/>
      <c r="AI526" s="55"/>
      <c r="AJ526" s="55"/>
      <c r="AK526" s="55"/>
      <c r="AL526" s="55"/>
      <c r="AM526" s="55"/>
      <c r="AN526" s="56">
        <f>IF(AK526&lt;&gt;0,AJ526/AK526,"")</f>
      </c>
      <c r="AO526" s="57"/>
      <c r="AP526" s="57"/>
      <c r="AQ526" s="57"/>
      <c r="AR526" s="57"/>
      <c r="AS526" s="57"/>
      <c r="AT526" s="57"/>
      <c r="AU526" s="58">
        <f>IF(AR526&lt;&gt;0,AQ526/AR526,"")</f>
      </c>
      <c r="AV526" s="76"/>
      <c r="AW526" s="59"/>
      <c r="AX526" s="59"/>
      <c r="AY526" s="59"/>
      <c r="AZ526" s="59"/>
      <c r="BA526" s="59"/>
      <c r="BB526" s="60">
        <f>IF(AY526&lt;&gt;0,AX526/AY526,"")</f>
      </c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</row>
    <row r="527" spans="1:256" s="8" customFormat="1" ht="12.75">
      <c r="A527" s="13"/>
      <c r="B527" s="13"/>
      <c r="C527" s="13"/>
      <c r="D527" s="22">
        <f>IF(MOD(SUM($M527+$T527+$AA527+$AH527+$AO527+$AV527),1)&gt;=0.6,INT(SUM($M527+$T527+$AA527+$AH527+$AO527+$AV527))+1+MOD(SUM($M527+$T527+$AA527+$AH527+$AO527+$AV527),1)-0.6,SUM($M527+$T527+$AA527+$AH527+$AO527+$AV527))</f>
        <v>0</v>
      </c>
      <c r="E527" s="23">
        <f>$N527+$U527+$AB527+$AI527+$AP527+$AW527</f>
        <v>0</v>
      </c>
      <c r="F527" s="24">
        <f>$O527+$V527+$AC527+$AJ527+$AQ527+$AX527</f>
        <v>0</v>
      </c>
      <c r="G527" s="23">
        <f>$P527+$W527+$AD527+$AK527+$AR527+$AY527</f>
        <v>0</v>
      </c>
      <c r="H527" s="23">
        <f>$Q527+X527+AE527+AL527+AS527+AZ527</f>
        <v>0</v>
      </c>
      <c r="I527" s="75"/>
      <c r="J527" s="22">
        <f>IF(G527&lt;&gt;0,F527/G527,"")</f>
      </c>
      <c r="K527" s="22">
        <f>IF(D527&lt;&gt;0,F527/D527,"")</f>
      </c>
      <c r="L527" s="22">
        <f>IF(G527&lt;&gt;0,(INT(D527)*6+(10*(D527-INT(D527))))/G527,"")</f>
      </c>
      <c r="M527" s="50"/>
      <c r="N527" s="50"/>
      <c r="O527" s="50"/>
      <c r="P527" s="50"/>
      <c r="Q527" s="50"/>
      <c r="R527" s="50"/>
      <c r="S527" s="52">
        <f>IF(P527&lt;&gt;0,O527/P527,"")</f>
      </c>
      <c r="T527" s="53"/>
      <c r="U527" s="53"/>
      <c r="V527" s="53"/>
      <c r="W527" s="53"/>
      <c r="X527" s="53"/>
      <c r="Y527" s="53"/>
      <c r="Z527" s="54">
        <f>IF(W527&lt;&gt;0,V527/W527,"")</f>
      </c>
      <c r="AA527" s="50"/>
      <c r="AB527" s="50"/>
      <c r="AC527" s="50"/>
      <c r="AD527" s="50"/>
      <c r="AE527" s="50"/>
      <c r="AF527" s="50"/>
      <c r="AG527" s="52">
        <f>IF(AD527&lt;&gt;0,AC527/AD527,"")</f>
      </c>
      <c r="AH527" s="55"/>
      <c r="AI527" s="55"/>
      <c r="AJ527" s="55"/>
      <c r="AK527" s="55"/>
      <c r="AL527" s="55"/>
      <c r="AM527" s="55"/>
      <c r="AN527" s="56">
        <f>IF(AK527&lt;&gt;0,AJ527/AK527,"")</f>
      </c>
      <c r="AO527" s="57"/>
      <c r="AP527" s="57"/>
      <c r="AQ527" s="57"/>
      <c r="AR527" s="57"/>
      <c r="AS527" s="57"/>
      <c r="AT527" s="57"/>
      <c r="AU527" s="58">
        <f>IF(AR527&lt;&gt;0,AQ527/AR527,"")</f>
      </c>
      <c r="AV527" s="76"/>
      <c r="AW527" s="59"/>
      <c r="AX527" s="59"/>
      <c r="AY527" s="59"/>
      <c r="AZ527" s="59"/>
      <c r="BA527" s="59"/>
      <c r="BB527" s="60">
        <f>IF(AY527&lt;&gt;0,AX527/AY527,"")</f>
      </c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</row>
    <row r="528" spans="1:256" s="8" customFormat="1" ht="12.75">
      <c r="A528" s="13"/>
      <c r="B528" s="13"/>
      <c r="C528" s="13"/>
      <c r="D528" s="22">
        <f>IF(MOD(SUM($M528+$T528+$AA528+$AH528+$AO528+$AV528),1)&gt;=0.6,INT(SUM($M528+$T528+$AA528+$AH528+$AO528+$AV528))+1+MOD(SUM($M528+$T528+$AA528+$AH528+$AO528+$AV528),1)-0.6,SUM($M528+$T528+$AA528+$AH528+$AO528+$AV528))</f>
        <v>0</v>
      </c>
      <c r="E528" s="23">
        <f>$N528+$U528+$AB528+$AI528+$AP528+$AW528</f>
        <v>0</v>
      </c>
      <c r="F528" s="24">
        <f>$O528+$V528+$AC528+$AJ528+$AQ528+$AX528</f>
        <v>0</v>
      </c>
      <c r="G528" s="23">
        <f>$P528+$W528+$AD528+$AK528+$AR528+$AY528</f>
        <v>0</v>
      </c>
      <c r="H528" s="23">
        <f>$Q528+X528+AE528+AL528+AS528+AZ528</f>
        <v>0</v>
      </c>
      <c r="I528" s="75"/>
      <c r="J528" s="22">
        <f>IF(G528&lt;&gt;0,F528/G528,"")</f>
      </c>
      <c r="K528" s="22">
        <f>IF(D528&lt;&gt;0,F528/D528,"")</f>
      </c>
      <c r="L528" s="22">
        <f>IF(G528&lt;&gt;0,(INT(D528)*6+(10*(D528-INT(D528))))/G528,"")</f>
      </c>
      <c r="M528" s="50"/>
      <c r="N528" s="50"/>
      <c r="O528" s="50"/>
      <c r="P528" s="50"/>
      <c r="Q528" s="50"/>
      <c r="R528" s="50"/>
      <c r="S528" s="52">
        <f>IF(P528&lt;&gt;0,O528/P528,"")</f>
      </c>
      <c r="T528" s="53"/>
      <c r="U528" s="53"/>
      <c r="V528" s="53"/>
      <c r="W528" s="53"/>
      <c r="X528" s="53"/>
      <c r="Y528" s="53"/>
      <c r="Z528" s="54">
        <f>IF(W528&lt;&gt;0,V528/W528,"")</f>
      </c>
      <c r="AA528" s="50"/>
      <c r="AB528" s="50"/>
      <c r="AC528" s="50"/>
      <c r="AD528" s="50"/>
      <c r="AE528" s="50"/>
      <c r="AF528" s="50"/>
      <c r="AG528" s="52">
        <f>IF(AD528&lt;&gt;0,AC528/AD528,"")</f>
      </c>
      <c r="AH528" s="55"/>
      <c r="AI528" s="55"/>
      <c r="AJ528" s="55"/>
      <c r="AK528" s="55"/>
      <c r="AL528" s="55"/>
      <c r="AM528" s="55"/>
      <c r="AN528" s="56">
        <f>IF(AK528&lt;&gt;0,AJ528/AK528,"")</f>
      </c>
      <c r="AO528" s="57"/>
      <c r="AP528" s="57"/>
      <c r="AQ528" s="57"/>
      <c r="AR528" s="57"/>
      <c r="AS528" s="57"/>
      <c r="AT528" s="57"/>
      <c r="AU528" s="58">
        <f>IF(AR528&lt;&gt;0,AQ528/AR528,"")</f>
      </c>
      <c r="AV528" s="76"/>
      <c r="AW528" s="59"/>
      <c r="AX528" s="59"/>
      <c r="AY528" s="59"/>
      <c r="AZ528" s="59"/>
      <c r="BA528" s="59"/>
      <c r="BB528" s="60">
        <f>IF(AY528&lt;&gt;0,AX528/AY528,"")</f>
      </c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</row>
    <row r="529" spans="1:256" s="8" customFormat="1" ht="12.75">
      <c r="A529" s="13"/>
      <c r="B529" s="13"/>
      <c r="C529" s="13"/>
      <c r="D529" s="22">
        <f>IF(MOD(SUM($M529+$T529+$AA529+$AH529+$AO529+$AV529),1)&gt;=0.6,INT(SUM($M529+$T529+$AA529+$AH529+$AO529+$AV529))+1+MOD(SUM($M529+$T529+$AA529+$AH529+$AO529+$AV529),1)-0.6,SUM($M529+$T529+$AA529+$AH529+$AO529+$AV529))</f>
        <v>0</v>
      </c>
      <c r="E529" s="23">
        <f>$N529+$U529+$AB529+$AI529+$AP529+$AW529</f>
        <v>0</v>
      </c>
      <c r="F529" s="24">
        <f>$O529+$V529+$AC529+$AJ529+$AQ529+$AX529</f>
        <v>0</v>
      </c>
      <c r="G529" s="23">
        <f>$P529+$W529+$AD529+$AK529+$AR529+$AY529</f>
        <v>0</v>
      </c>
      <c r="H529" s="23">
        <f>$Q529+X529+AE529+AL529+AS529+AZ529</f>
        <v>0</v>
      </c>
      <c r="I529" s="75"/>
      <c r="J529" s="22">
        <f>IF(G529&lt;&gt;0,F529/G529,"")</f>
      </c>
      <c r="K529" s="22">
        <f>IF(D529&lt;&gt;0,F529/D529,"")</f>
      </c>
      <c r="L529" s="22">
        <f>IF(G529&lt;&gt;0,(INT(D529)*6+(10*(D529-INT(D529))))/G529,"")</f>
      </c>
      <c r="M529" s="50"/>
      <c r="N529" s="50"/>
      <c r="O529" s="50"/>
      <c r="P529" s="50"/>
      <c r="Q529" s="50"/>
      <c r="R529" s="50"/>
      <c r="S529" s="52">
        <f>IF(P529&lt;&gt;0,O529/P529,"")</f>
      </c>
      <c r="T529" s="53"/>
      <c r="U529" s="53"/>
      <c r="V529" s="53"/>
      <c r="W529" s="53"/>
      <c r="X529" s="53"/>
      <c r="Y529" s="53"/>
      <c r="Z529" s="54">
        <f>IF(W529&lt;&gt;0,V529/W529,"")</f>
      </c>
      <c r="AA529" s="50"/>
      <c r="AB529" s="50"/>
      <c r="AC529" s="50"/>
      <c r="AD529" s="50"/>
      <c r="AE529" s="50"/>
      <c r="AF529" s="50"/>
      <c r="AG529" s="52">
        <f>IF(AD529&lt;&gt;0,AC529/AD529,"")</f>
      </c>
      <c r="AH529" s="55"/>
      <c r="AI529" s="55"/>
      <c r="AJ529" s="55"/>
      <c r="AK529" s="55"/>
      <c r="AL529" s="55"/>
      <c r="AM529" s="55"/>
      <c r="AN529" s="56">
        <f>IF(AK529&lt;&gt;0,AJ529/AK529,"")</f>
      </c>
      <c r="AO529" s="57"/>
      <c r="AP529" s="57"/>
      <c r="AQ529" s="57"/>
      <c r="AR529" s="57"/>
      <c r="AS529" s="57"/>
      <c r="AT529" s="57"/>
      <c r="AU529" s="58">
        <f>IF(AR529&lt;&gt;0,AQ529/AR529,"")</f>
      </c>
      <c r="AV529" s="76"/>
      <c r="AW529" s="59"/>
      <c r="AX529" s="59"/>
      <c r="AY529" s="59"/>
      <c r="AZ529" s="59"/>
      <c r="BA529" s="59"/>
      <c r="BB529" s="60">
        <f>IF(AY529&lt;&gt;0,AX529/AY529,"")</f>
      </c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</row>
    <row r="530" spans="1:256" s="8" customFormat="1" ht="12.75">
      <c r="A530" s="13"/>
      <c r="B530" s="13"/>
      <c r="C530" s="13"/>
      <c r="D530" s="22">
        <f>IF(MOD(SUM($M530+$T530+$AA530+$AH530+$AO530+$AV530),1)&gt;=0.6,INT(SUM($M530+$T530+$AA530+$AH530+$AO530+$AV530))+1+MOD(SUM($M530+$T530+$AA530+$AH530+$AO530+$AV530),1)-0.6,SUM($M530+$T530+$AA530+$AH530+$AO530+$AV530))</f>
        <v>0</v>
      </c>
      <c r="E530" s="23">
        <f>$N530+$U530+$AB530+$AI530+$AP530+$AW530</f>
        <v>0</v>
      </c>
      <c r="F530" s="24">
        <f>$O530+$V530+$AC530+$AJ530+$AQ530+$AX530</f>
        <v>0</v>
      </c>
      <c r="G530" s="23">
        <f>$P530+$W530+$AD530+$AK530+$AR530+$AY530</f>
        <v>0</v>
      </c>
      <c r="H530" s="23">
        <f>$Q530+X530+AE530+AL530+AS530+AZ530</f>
        <v>0</v>
      </c>
      <c r="I530" s="75"/>
      <c r="J530" s="22">
        <f>IF(G530&lt;&gt;0,F530/G530,"")</f>
      </c>
      <c r="K530" s="22">
        <f>IF(D530&lt;&gt;0,F530/D530,"")</f>
      </c>
      <c r="L530" s="22">
        <f>IF(G530&lt;&gt;0,(INT(D530)*6+(10*(D530-INT(D530))))/G530,"")</f>
      </c>
      <c r="M530" s="50"/>
      <c r="N530" s="50"/>
      <c r="O530" s="50"/>
      <c r="P530" s="50"/>
      <c r="Q530" s="50"/>
      <c r="R530" s="50"/>
      <c r="S530" s="52">
        <f>IF(P530&lt;&gt;0,O530/P530,"")</f>
      </c>
      <c r="T530" s="53"/>
      <c r="U530" s="53"/>
      <c r="V530" s="53"/>
      <c r="W530" s="53"/>
      <c r="X530" s="53"/>
      <c r="Y530" s="53"/>
      <c r="Z530" s="54">
        <f>IF(W530&lt;&gt;0,V530/W530,"")</f>
      </c>
      <c r="AA530" s="50"/>
      <c r="AB530" s="50"/>
      <c r="AC530" s="50"/>
      <c r="AD530" s="50"/>
      <c r="AE530" s="50"/>
      <c r="AF530" s="50"/>
      <c r="AG530" s="52">
        <f>IF(AD530&lt;&gt;0,AC530/AD530,"")</f>
      </c>
      <c r="AH530" s="55"/>
      <c r="AI530" s="55"/>
      <c r="AJ530" s="55"/>
      <c r="AK530" s="55"/>
      <c r="AL530" s="55"/>
      <c r="AM530" s="55"/>
      <c r="AN530" s="56">
        <f>IF(AK530&lt;&gt;0,AJ530/AK530,"")</f>
      </c>
      <c r="AO530" s="57"/>
      <c r="AP530" s="57"/>
      <c r="AQ530" s="57"/>
      <c r="AR530" s="57"/>
      <c r="AS530" s="57"/>
      <c r="AT530" s="57"/>
      <c r="AU530" s="58">
        <f>IF(AR530&lt;&gt;0,AQ530/AR530,"")</f>
      </c>
      <c r="AV530" s="76"/>
      <c r="AW530" s="59"/>
      <c r="AX530" s="59"/>
      <c r="AY530" s="59"/>
      <c r="AZ530" s="59"/>
      <c r="BA530" s="59"/>
      <c r="BB530" s="60">
        <f>IF(AY530&lt;&gt;0,AX530/AY530,"")</f>
      </c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</row>
    <row r="531" spans="1:256" s="8" customFormat="1" ht="12.75">
      <c r="A531" s="13"/>
      <c r="B531" s="13"/>
      <c r="C531" s="13"/>
      <c r="D531" s="22">
        <f>IF(MOD(SUM($M531+$T531+$AA531+$AH531+$AO531+$AV531),1)&gt;=0.6,INT(SUM($M531+$T531+$AA531+$AH531+$AO531+$AV531))+1+MOD(SUM($M531+$T531+$AA531+$AH531+$AO531+$AV531),1)-0.6,SUM($M531+$T531+$AA531+$AH531+$AO531+$AV531))</f>
        <v>0</v>
      </c>
      <c r="E531" s="23">
        <f>$N531+$U531+$AB531+$AI531+$AP531+$AW531</f>
        <v>0</v>
      </c>
      <c r="F531" s="24">
        <f>$O531+$V531+$AC531+$AJ531+$AQ531+$AX531</f>
        <v>0</v>
      </c>
      <c r="G531" s="23">
        <f>$P531+$W531+$AD531+$AK531+$AR531+$AY531</f>
        <v>0</v>
      </c>
      <c r="H531" s="23">
        <f>$Q531+X531+AE531+AL531+AS531+AZ531</f>
        <v>0</v>
      </c>
      <c r="I531" s="75"/>
      <c r="J531" s="22">
        <f>IF(G531&lt;&gt;0,F531/G531,"")</f>
      </c>
      <c r="K531" s="22">
        <f>IF(D531&lt;&gt;0,F531/D531,"")</f>
      </c>
      <c r="L531" s="22">
        <f>IF(G531&lt;&gt;0,(INT(D531)*6+(10*(D531-INT(D531))))/G531,"")</f>
      </c>
      <c r="M531" s="50"/>
      <c r="N531" s="50"/>
      <c r="O531" s="50"/>
      <c r="P531" s="50"/>
      <c r="Q531" s="50"/>
      <c r="R531" s="50"/>
      <c r="S531" s="52">
        <f>IF(P531&lt;&gt;0,O531/P531,"")</f>
      </c>
      <c r="T531" s="53"/>
      <c r="U531" s="53"/>
      <c r="V531" s="53"/>
      <c r="W531" s="53"/>
      <c r="X531" s="53"/>
      <c r="Y531" s="53"/>
      <c r="Z531" s="54">
        <f>IF(W531&lt;&gt;0,V531/W531,"")</f>
      </c>
      <c r="AA531" s="50"/>
      <c r="AB531" s="50"/>
      <c r="AC531" s="50"/>
      <c r="AD531" s="50"/>
      <c r="AE531" s="50"/>
      <c r="AF531" s="50"/>
      <c r="AG531" s="52">
        <f>IF(AD531&lt;&gt;0,AC531/AD531,"")</f>
      </c>
      <c r="AH531" s="55"/>
      <c r="AI531" s="55"/>
      <c r="AJ531" s="55"/>
      <c r="AK531" s="55"/>
      <c r="AL531" s="55"/>
      <c r="AM531" s="55"/>
      <c r="AN531" s="56">
        <f>IF(AK531&lt;&gt;0,AJ531/AK531,"")</f>
      </c>
      <c r="AO531" s="57"/>
      <c r="AP531" s="57"/>
      <c r="AQ531" s="57"/>
      <c r="AR531" s="57"/>
      <c r="AS531" s="57"/>
      <c r="AT531" s="57"/>
      <c r="AU531" s="58">
        <f>IF(AR531&lt;&gt;0,AQ531/AR531,"")</f>
      </c>
      <c r="AV531" s="76"/>
      <c r="AW531" s="59"/>
      <c r="AX531" s="59"/>
      <c r="AY531" s="59"/>
      <c r="AZ531" s="59"/>
      <c r="BA531" s="59"/>
      <c r="BB531" s="60">
        <f>IF(AY531&lt;&gt;0,AX531/AY531,"")</f>
      </c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</row>
    <row r="532" spans="1:256" s="8" customFormat="1" ht="12.75">
      <c r="A532" s="13"/>
      <c r="B532" s="13"/>
      <c r="C532" s="13"/>
      <c r="D532" s="22">
        <f>IF(MOD(SUM($M532+$T532+$AA532+$AH532+$AO532+$AV532),1)&gt;=0.6,INT(SUM($M532+$T532+$AA532+$AH532+$AO532+$AV532))+1+MOD(SUM($M532+$T532+$AA532+$AH532+$AO532+$AV532),1)-0.6,SUM($M532+$T532+$AA532+$AH532+$AO532+$AV532))</f>
        <v>0</v>
      </c>
      <c r="E532" s="23">
        <f>$N532+$U532+$AB532+$AI532+$AP532+$AW532</f>
        <v>0</v>
      </c>
      <c r="F532" s="24">
        <f>$O532+$V532+$AC532+$AJ532+$AQ532+$AX532</f>
        <v>0</v>
      </c>
      <c r="G532" s="23">
        <f>$P532+$W532+$AD532+$AK532+$AR532+$AY532</f>
        <v>0</v>
      </c>
      <c r="H532" s="23">
        <f>$Q532+X532+AE532+AL532+AS532+AZ532</f>
        <v>0</v>
      </c>
      <c r="I532" s="75"/>
      <c r="J532" s="22">
        <f>IF(G532&lt;&gt;0,F532/G532,"")</f>
      </c>
      <c r="K532" s="22">
        <f>IF(D532&lt;&gt;0,F532/D532,"")</f>
      </c>
      <c r="L532" s="22">
        <f>IF(G532&lt;&gt;0,(INT(D532)*6+(10*(D532-INT(D532))))/G532,"")</f>
      </c>
      <c r="M532" s="50"/>
      <c r="N532" s="50"/>
      <c r="O532" s="50"/>
      <c r="P532" s="50"/>
      <c r="Q532" s="50"/>
      <c r="R532" s="50"/>
      <c r="S532" s="52">
        <f>IF(P532&lt;&gt;0,O532/P532,"")</f>
      </c>
      <c r="T532" s="53"/>
      <c r="U532" s="53"/>
      <c r="V532" s="53"/>
      <c r="W532" s="53"/>
      <c r="X532" s="53"/>
      <c r="Y532" s="53"/>
      <c r="Z532" s="54">
        <f>IF(W532&lt;&gt;0,V532/W532,"")</f>
      </c>
      <c r="AA532" s="50"/>
      <c r="AB532" s="50"/>
      <c r="AC532" s="50"/>
      <c r="AD532" s="50"/>
      <c r="AE532" s="50"/>
      <c r="AF532" s="50"/>
      <c r="AG532" s="52">
        <f>IF(AD532&lt;&gt;0,AC532/AD532,"")</f>
      </c>
      <c r="AH532" s="55"/>
      <c r="AI532" s="55"/>
      <c r="AJ532" s="55"/>
      <c r="AK532" s="55"/>
      <c r="AL532" s="55"/>
      <c r="AM532" s="55"/>
      <c r="AN532" s="56">
        <f>IF(AK532&lt;&gt;0,AJ532/AK532,"")</f>
      </c>
      <c r="AO532" s="57"/>
      <c r="AP532" s="57"/>
      <c r="AQ532" s="57"/>
      <c r="AR532" s="57"/>
      <c r="AS532" s="57"/>
      <c r="AT532" s="57"/>
      <c r="AU532" s="58">
        <f>IF(AR532&lt;&gt;0,AQ532/AR532,"")</f>
      </c>
      <c r="AV532" s="76"/>
      <c r="AW532" s="59"/>
      <c r="AX532" s="59"/>
      <c r="AY532" s="59"/>
      <c r="AZ532" s="59"/>
      <c r="BA532" s="59"/>
      <c r="BB532" s="60">
        <f>IF(AY532&lt;&gt;0,AX532/AY532,"")</f>
      </c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</row>
    <row r="533" spans="1:256" s="8" customFormat="1" ht="12.75">
      <c r="A533" s="13"/>
      <c r="B533" s="13"/>
      <c r="C533" s="13"/>
      <c r="D533" s="22">
        <f>IF(MOD(SUM($M533+$T533+$AA533+$AH533+$AO533+$AV533),1)&gt;=0.6,INT(SUM($M533+$T533+$AA533+$AH533+$AO533+$AV533))+1+MOD(SUM($M533+$T533+$AA533+$AH533+$AO533+$AV533),1)-0.6,SUM($M533+$T533+$AA533+$AH533+$AO533+$AV533))</f>
        <v>0</v>
      </c>
      <c r="E533" s="23">
        <f>$N533+$U533+$AB533+$AI533+$AP533+$AW533</f>
        <v>0</v>
      </c>
      <c r="F533" s="24">
        <f>$O533+$V533+$AC533+$AJ533+$AQ533+$AX533</f>
        <v>0</v>
      </c>
      <c r="G533" s="23">
        <f>$P533+$W533+$AD533+$AK533+$AR533+$AY533</f>
        <v>0</v>
      </c>
      <c r="H533" s="23">
        <f>$Q533+X533+AE533+AL533+AS533+AZ533</f>
        <v>0</v>
      </c>
      <c r="I533" s="75"/>
      <c r="J533" s="22">
        <f>IF(G533&lt;&gt;0,F533/G533,"")</f>
      </c>
      <c r="K533" s="22">
        <f>IF(D533&lt;&gt;0,F533/D533,"")</f>
      </c>
      <c r="L533" s="22">
        <f>IF(G533&lt;&gt;0,(INT(D533)*6+(10*(D533-INT(D533))))/G533,"")</f>
      </c>
      <c r="M533" s="50"/>
      <c r="N533" s="50"/>
      <c r="O533" s="50"/>
      <c r="P533" s="50"/>
      <c r="Q533" s="50"/>
      <c r="R533" s="50"/>
      <c r="S533" s="52">
        <f>IF(P533&lt;&gt;0,O533/P533,"")</f>
      </c>
      <c r="T533" s="53"/>
      <c r="U533" s="53"/>
      <c r="V533" s="53"/>
      <c r="W533" s="53"/>
      <c r="X533" s="53"/>
      <c r="Y533" s="53"/>
      <c r="Z533" s="54">
        <f>IF(W533&lt;&gt;0,V533/W533,"")</f>
      </c>
      <c r="AA533" s="50"/>
      <c r="AB533" s="50"/>
      <c r="AC533" s="50"/>
      <c r="AD533" s="50"/>
      <c r="AE533" s="50"/>
      <c r="AF533" s="50"/>
      <c r="AG533" s="52">
        <f>IF(AD533&lt;&gt;0,AC533/AD533,"")</f>
      </c>
      <c r="AH533" s="55"/>
      <c r="AI533" s="55"/>
      <c r="AJ533" s="55"/>
      <c r="AK533" s="55"/>
      <c r="AL533" s="55"/>
      <c r="AM533" s="55"/>
      <c r="AN533" s="56">
        <f>IF(AK533&lt;&gt;0,AJ533/AK533,"")</f>
      </c>
      <c r="AO533" s="57"/>
      <c r="AP533" s="57"/>
      <c r="AQ533" s="57"/>
      <c r="AR533" s="57"/>
      <c r="AS533" s="57"/>
      <c r="AT533" s="57"/>
      <c r="AU533" s="58">
        <f>IF(AR533&lt;&gt;0,AQ533/AR533,"")</f>
      </c>
      <c r="AV533" s="76"/>
      <c r="AW533" s="59"/>
      <c r="AX533" s="59"/>
      <c r="AY533" s="59"/>
      <c r="AZ533" s="59"/>
      <c r="BA533" s="59"/>
      <c r="BB533" s="60">
        <f>IF(AY533&lt;&gt;0,AX533/AY533,"")</f>
      </c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</row>
    <row r="534" spans="1:256" s="8" customFormat="1" ht="12.75">
      <c r="A534" s="13"/>
      <c r="B534" s="13"/>
      <c r="C534" s="13"/>
      <c r="D534" s="22">
        <f>IF(MOD(SUM($M534+$T534+$AA534+$AH534+$AO534+$AV534),1)&gt;=0.6,INT(SUM($M534+$T534+$AA534+$AH534+$AO534+$AV534))+1+MOD(SUM($M534+$T534+$AA534+$AH534+$AO534+$AV534),1)-0.6,SUM($M534+$T534+$AA534+$AH534+$AO534+$AV534))</f>
        <v>0</v>
      </c>
      <c r="E534" s="23">
        <f>$N534+$U534+$AB534+$AI534+$AP534+$AW534</f>
        <v>0</v>
      </c>
      <c r="F534" s="24">
        <f>$O534+$V534+$AC534+$AJ534+$AQ534+$AX534</f>
        <v>0</v>
      </c>
      <c r="G534" s="23">
        <f>$P534+$W534+$AD534+$AK534+$AR534+$AY534</f>
        <v>0</v>
      </c>
      <c r="H534" s="23">
        <f>$Q534+X534+AE534+AL534+AS534+AZ534</f>
        <v>0</v>
      </c>
      <c r="I534" s="75"/>
      <c r="J534" s="22">
        <f>IF(G534&lt;&gt;0,F534/G534,"")</f>
      </c>
      <c r="K534" s="22">
        <f>IF(D534&lt;&gt;0,F534/D534,"")</f>
      </c>
      <c r="L534" s="22">
        <f>IF(G534&lt;&gt;0,(INT(D534)*6+(10*(D534-INT(D534))))/G534,"")</f>
      </c>
      <c r="M534" s="50"/>
      <c r="N534" s="50"/>
      <c r="O534" s="50"/>
      <c r="P534" s="50"/>
      <c r="Q534" s="50"/>
      <c r="R534" s="50"/>
      <c r="S534" s="52">
        <f>IF(P534&lt;&gt;0,O534/P534,"")</f>
      </c>
      <c r="T534" s="53"/>
      <c r="U534" s="53"/>
      <c r="V534" s="53"/>
      <c r="W534" s="53"/>
      <c r="X534" s="53"/>
      <c r="Y534" s="53"/>
      <c r="Z534" s="54">
        <f>IF(W534&lt;&gt;0,V534/W534,"")</f>
      </c>
      <c r="AA534" s="50"/>
      <c r="AB534" s="50"/>
      <c r="AC534" s="50"/>
      <c r="AD534" s="50"/>
      <c r="AE534" s="50"/>
      <c r="AF534" s="50"/>
      <c r="AG534" s="52">
        <f>IF(AD534&lt;&gt;0,AC534/AD534,"")</f>
      </c>
      <c r="AH534" s="55"/>
      <c r="AI534" s="55"/>
      <c r="AJ534" s="55"/>
      <c r="AK534" s="55"/>
      <c r="AL534" s="55"/>
      <c r="AM534" s="55"/>
      <c r="AN534" s="56">
        <f>IF(AK534&lt;&gt;0,AJ534/AK534,"")</f>
      </c>
      <c r="AO534" s="57"/>
      <c r="AP534" s="57"/>
      <c r="AQ534" s="57"/>
      <c r="AR534" s="57"/>
      <c r="AS534" s="57"/>
      <c r="AT534" s="57"/>
      <c r="AU534" s="58">
        <f>IF(AR534&lt;&gt;0,AQ534/AR534,"")</f>
      </c>
      <c r="AV534" s="76"/>
      <c r="AW534" s="59"/>
      <c r="AX534" s="59"/>
      <c r="AY534" s="59"/>
      <c r="AZ534" s="59"/>
      <c r="BA534" s="59"/>
      <c r="BB534" s="60">
        <f>IF(AY534&lt;&gt;0,AX534/AY534,"")</f>
      </c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</row>
    <row r="535" spans="1:256" s="8" customFormat="1" ht="12.75">
      <c r="A535" s="13"/>
      <c r="B535" s="13"/>
      <c r="C535" s="13"/>
      <c r="D535" s="22">
        <f>IF(MOD(SUM($M535+$T535+$AA535+$AH535+$AO535+$AV535),1)&gt;=0.6,INT(SUM($M535+$T535+$AA535+$AH535+$AO535+$AV535))+1+MOD(SUM($M535+$T535+$AA535+$AH535+$AO535+$AV535),1)-0.6,SUM($M535+$T535+$AA535+$AH535+$AO535+$AV535))</f>
        <v>0</v>
      </c>
      <c r="E535" s="23">
        <f>$N535+$U535+$AB535+$AI535+$AP535+$AW535</f>
        <v>0</v>
      </c>
      <c r="F535" s="24">
        <f>$O535+$V535+$AC535+$AJ535+$AQ535+$AX535</f>
        <v>0</v>
      </c>
      <c r="G535" s="23">
        <f>$P535+$W535+$AD535+$AK535+$AR535+$AY535</f>
        <v>0</v>
      </c>
      <c r="H535" s="23">
        <f>$Q535+X535+AE535+AL535+AS535+AZ535</f>
        <v>0</v>
      </c>
      <c r="I535" s="75"/>
      <c r="J535" s="22">
        <f>IF(G535&lt;&gt;0,F535/G535,"")</f>
      </c>
      <c r="K535" s="22">
        <f>IF(D535&lt;&gt;0,F535/D535,"")</f>
      </c>
      <c r="L535" s="22">
        <f>IF(G535&lt;&gt;0,(INT(D535)*6+(10*(D535-INT(D535))))/G535,"")</f>
      </c>
      <c r="M535" s="50"/>
      <c r="N535" s="50"/>
      <c r="O535" s="50"/>
      <c r="P535" s="50"/>
      <c r="Q535" s="50"/>
      <c r="R535" s="50"/>
      <c r="S535" s="52">
        <f>IF(P535&lt;&gt;0,O535/P535,"")</f>
      </c>
      <c r="T535" s="53"/>
      <c r="U535" s="53"/>
      <c r="V535" s="53"/>
      <c r="W535" s="53"/>
      <c r="X535" s="53"/>
      <c r="Y535" s="53"/>
      <c r="Z535" s="54">
        <f>IF(W535&lt;&gt;0,V535/W535,"")</f>
      </c>
      <c r="AA535" s="50"/>
      <c r="AB535" s="50"/>
      <c r="AC535" s="50"/>
      <c r="AD535" s="50"/>
      <c r="AE535" s="50"/>
      <c r="AF535" s="50"/>
      <c r="AG535" s="52">
        <f>IF(AD535&lt;&gt;0,AC535/AD535,"")</f>
      </c>
      <c r="AH535" s="55"/>
      <c r="AI535" s="55"/>
      <c r="AJ535" s="55"/>
      <c r="AK535" s="55"/>
      <c r="AL535" s="55"/>
      <c r="AM535" s="55"/>
      <c r="AN535" s="56">
        <f>IF(AK535&lt;&gt;0,AJ535/AK535,"")</f>
      </c>
      <c r="AO535" s="57"/>
      <c r="AP535" s="57"/>
      <c r="AQ535" s="57"/>
      <c r="AR535" s="57"/>
      <c r="AS535" s="57"/>
      <c r="AT535" s="57"/>
      <c r="AU535" s="58">
        <f>IF(AR535&lt;&gt;0,AQ535/AR535,"")</f>
      </c>
      <c r="AV535" s="76"/>
      <c r="AW535" s="59"/>
      <c r="AX535" s="59"/>
      <c r="AY535" s="59"/>
      <c r="AZ535" s="59"/>
      <c r="BA535" s="59"/>
      <c r="BB535" s="60">
        <f>IF(AY535&lt;&gt;0,AX535/AY535,"")</f>
      </c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</row>
    <row r="536" spans="1:256" s="8" customFormat="1" ht="12.75">
      <c r="A536" s="13"/>
      <c r="B536" s="13"/>
      <c r="C536" s="13"/>
      <c r="D536" s="22">
        <f>IF(MOD(SUM($M536+$T536+$AA536+$AH536+$AO536+$AV536),1)&gt;=0.6,INT(SUM($M536+$T536+$AA536+$AH536+$AO536+$AV536))+1+MOD(SUM($M536+$T536+$AA536+$AH536+$AO536+$AV536),1)-0.6,SUM($M536+$T536+$AA536+$AH536+$AO536+$AV536))</f>
        <v>0</v>
      </c>
      <c r="E536" s="23">
        <f>$N536+$U536+$AB536+$AI536+$AP536+$AW536</f>
        <v>0</v>
      </c>
      <c r="F536" s="24">
        <f>$O536+$V536+$AC536+$AJ536+$AQ536+$AX536</f>
        <v>0</v>
      </c>
      <c r="G536" s="23">
        <f>$P536+$W536+$AD536+$AK536+$AR536+$AY536</f>
        <v>0</v>
      </c>
      <c r="H536" s="23">
        <f>$Q536+X536+AE536+AL536+AS536+AZ536</f>
        <v>0</v>
      </c>
      <c r="I536" s="75"/>
      <c r="J536" s="22">
        <f>IF(G536&lt;&gt;0,F536/G536,"")</f>
      </c>
      <c r="K536" s="22">
        <f>IF(D536&lt;&gt;0,F536/D536,"")</f>
      </c>
      <c r="L536" s="22">
        <f>IF(G536&lt;&gt;0,(INT(D536)*6+(10*(D536-INT(D536))))/G536,"")</f>
      </c>
      <c r="M536" s="50"/>
      <c r="N536" s="50"/>
      <c r="O536" s="50"/>
      <c r="P536" s="50"/>
      <c r="Q536" s="50"/>
      <c r="R536" s="50"/>
      <c r="S536" s="52">
        <f>IF(P536&lt;&gt;0,O536/P536,"")</f>
      </c>
      <c r="T536" s="53"/>
      <c r="U536" s="53"/>
      <c r="V536" s="53"/>
      <c r="W536" s="53"/>
      <c r="X536" s="53"/>
      <c r="Y536" s="53"/>
      <c r="Z536" s="54">
        <f>IF(W536&lt;&gt;0,V536/W536,"")</f>
      </c>
      <c r="AA536" s="50"/>
      <c r="AB536" s="50"/>
      <c r="AC536" s="50"/>
      <c r="AD536" s="50"/>
      <c r="AE536" s="50"/>
      <c r="AF536" s="50"/>
      <c r="AG536" s="52">
        <f>IF(AD536&lt;&gt;0,AC536/AD536,"")</f>
      </c>
      <c r="AH536" s="55"/>
      <c r="AI536" s="55"/>
      <c r="AJ536" s="55"/>
      <c r="AK536" s="55"/>
      <c r="AL536" s="55"/>
      <c r="AM536" s="55"/>
      <c r="AN536" s="56">
        <f>IF(AK536&lt;&gt;0,AJ536/AK536,"")</f>
      </c>
      <c r="AO536" s="57"/>
      <c r="AP536" s="57"/>
      <c r="AQ536" s="57"/>
      <c r="AR536" s="57"/>
      <c r="AS536" s="57"/>
      <c r="AT536" s="57"/>
      <c r="AU536" s="58">
        <f>IF(AR536&lt;&gt;0,AQ536/AR536,"")</f>
      </c>
      <c r="AV536" s="76"/>
      <c r="AW536" s="59"/>
      <c r="AX536" s="59"/>
      <c r="AY536" s="59"/>
      <c r="AZ536" s="59"/>
      <c r="BA536" s="59"/>
      <c r="BB536" s="60">
        <f>IF(AY536&lt;&gt;0,AX536/AY536,"")</f>
      </c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</row>
    <row r="537" spans="1:256" s="8" customFormat="1" ht="12.75">
      <c r="A537" s="13"/>
      <c r="B537" s="13"/>
      <c r="C537" s="13"/>
      <c r="D537" s="22">
        <f>IF(MOD(SUM($M537+$T537+$AA537+$AH537+$AO537+$AV537),1)&gt;=0.6,INT(SUM($M537+$T537+$AA537+$AH537+$AO537+$AV537))+1+MOD(SUM($M537+$T537+$AA537+$AH537+$AO537+$AV537),1)-0.6,SUM($M537+$T537+$AA537+$AH537+$AO537+$AV537))</f>
        <v>0</v>
      </c>
      <c r="E537" s="23">
        <f>$N537+$U537+$AB537+$AI537+$AP537+$AW537</f>
        <v>0</v>
      </c>
      <c r="F537" s="24">
        <f>$O537+$V537+$AC537+$AJ537+$AQ537+$AX537</f>
        <v>0</v>
      </c>
      <c r="G537" s="23">
        <f>$P537+$W537+$AD537+$AK537+$AR537+$AY537</f>
        <v>0</v>
      </c>
      <c r="H537" s="23">
        <f>$Q537+X537+AE537+AL537+AS537+AZ537</f>
        <v>0</v>
      </c>
      <c r="I537" s="75"/>
      <c r="J537" s="22">
        <f>IF(G537&lt;&gt;0,F537/G537,"")</f>
      </c>
      <c r="K537" s="22">
        <f>IF(D537&lt;&gt;0,F537/D537,"")</f>
      </c>
      <c r="L537" s="22">
        <f>IF(G537&lt;&gt;0,(INT(D537)*6+(10*(D537-INT(D537))))/G537,"")</f>
      </c>
      <c r="M537" s="50"/>
      <c r="N537" s="50"/>
      <c r="O537" s="50"/>
      <c r="P537" s="50"/>
      <c r="Q537" s="50"/>
      <c r="R537" s="50"/>
      <c r="S537" s="52">
        <f>IF(P537&lt;&gt;0,O537/P537,"")</f>
      </c>
      <c r="T537" s="53"/>
      <c r="U537" s="53"/>
      <c r="V537" s="53"/>
      <c r="W537" s="53"/>
      <c r="X537" s="53"/>
      <c r="Y537" s="53"/>
      <c r="Z537" s="54">
        <f>IF(W537&lt;&gt;0,V537/W537,"")</f>
      </c>
      <c r="AA537" s="50"/>
      <c r="AB537" s="50"/>
      <c r="AC537" s="50"/>
      <c r="AD537" s="50"/>
      <c r="AE537" s="50"/>
      <c r="AF537" s="50"/>
      <c r="AG537" s="52">
        <f>IF(AD537&lt;&gt;0,AC537/AD537,"")</f>
      </c>
      <c r="AH537" s="55"/>
      <c r="AI537" s="55"/>
      <c r="AJ537" s="55"/>
      <c r="AK537" s="55"/>
      <c r="AL537" s="55"/>
      <c r="AM537" s="55"/>
      <c r="AN537" s="56">
        <f>IF(AK537&lt;&gt;0,AJ537/AK537,"")</f>
      </c>
      <c r="AO537" s="57"/>
      <c r="AP537" s="57"/>
      <c r="AQ537" s="57"/>
      <c r="AR537" s="57"/>
      <c r="AS537" s="57"/>
      <c r="AT537" s="57"/>
      <c r="AU537" s="58">
        <f>IF(AR537&lt;&gt;0,AQ537/AR537,"")</f>
      </c>
      <c r="AV537" s="76"/>
      <c r="AW537" s="59"/>
      <c r="AX537" s="59"/>
      <c r="AY537" s="59"/>
      <c r="AZ537" s="59"/>
      <c r="BA537" s="59"/>
      <c r="BB537" s="60">
        <f>IF(AY537&lt;&gt;0,AX537/AY537,"")</f>
      </c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</row>
    <row r="538" spans="1:256" s="8" customFormat="1" ht="12.75">
      <c r="A538" s="13"/>
      <c r="B538" s="13"/>
      <c r="C538" s="13"/>
      <c r="D538" s="22">
        <f>IF(MOD(SUM($M538+$T538+$AA538+$AH538+$AO538+$AV538),1)&gt;=0.6,INT(SUM($M538+$T538+$AA538+$AH538+$AO538+$AV538))+1+MOD(SUM($M538+$T538+$AA538+$AH538+$AO538+$AV538),1)-0.6,SUM($M538+$T538+$AA538+$AH538+$AO538+$AV538))</f>
        <v>0</v>
      </c>
      <c r="E538" s="23">
        <f>$N538+$U538+$AB538+$AI538+$AP538+$AW538</f>
        <v>0</v>
      </c>
      <c r="F538" s="24">
        <f>$O538+$V538+$AC538+$AJ538+$AQ538+$AX538</f>
        <v>0</v>
      </c>
      <c r="G538" s="23">
        <f>$P538+$W538+$AD538+$AK538+$AR538+$AY538</f>
        <v>0</v>
      </c>
      <c r="H538" s="23">
        <f>$Q538+X538+AE538+AL538+AS538+AZ538</f>
        <v>0</v>
      </c>
      <c r="I538" s="75"/>
      <c r="J538" s="22">
        <f>IF(G538&lt;&gt;0,F538/G538,"")</f>
      </c>
      <c r="K538" s="22">
        <f>IF(D538&lt;&gt;0,F538/D538,"")</f>
      </c>
      <c r="L538" s="22">
        <f>IF(G538&lt;&gt;0,(INT(D538)*6+(10*(D538-INT(D538))))/G538,"")</f>
      </c>
      <c r="M538" s="50"/>
      <c r="N538" s="50"/>
      <c r="O538" s="50"/>
      <c r="P538" s="50"/>
      <c r="Q538" s="50"/>
      <c r="R538" s="50"/>
      <c r="S538" s="52">
        <f>IF(P538&lt;&gt;0,O538/P538,"")</f>
      </c>
      <c r="T538" s="53"/>
      <c r="U538" s="53"/>
      <c r="V538" s="53"/>
      <c r="W538" s="53"/>
      <c r="X538" s="53"/>
      <c r="Y538" s="53"/>
      <c r="Z538" s="54">
        <f>IF(W538&lt;&gt;0,V538/W538,"")</f>
      </c>
      <c r="AA538" s="50"/>
      <c r="AB538" s="50"/>
      <c r="AC538" s="50"/>
      <c r="AD538" s="50"/>
      <c r="AE538" s="50"/>
      <c r="AF538" s="50"/>
      <c r="AG538" s="52">
        <f>IF(AD538&lt;&gt;0,AC538/AD538,"")</f>
      </c>
      <c r="AH538" s="55"/>
      <c r="AI538" s="55"/>
      <c r="AJ538" s="55"/>
      <c r="AK538" s="55"/>
      <c r="AL538" s="55"/>
      <c r="AM538" s="55"/>
      <c r="AN538" s="56">
        <f>IF(AK538&lt;&gt;0,AJ538/AK538,"")</f>
      </c>
      <c r="AO538" s="57"/>
      <c r="AP538" s="57"/>
      <c r="AQ538" s="57"/>
      <c r="AR538" s="57"/>
      <c r="AS538" s="57"/>
      <c r="AT538" s="57"/>
      <c r="AU538" s="58">
        <f>IF(AR538&lt;&gt;0,AQ538/AR538,"")</f>
      </c>
      <c r="AV538" s="76"/>
      <c r="AW538" s="59"/>
      <c r="AX538" s="59"/>
      <c r="AY538" s="59"/>
      <c r="AZ538" s="59"/>
      <c r="BA538" s="59"/>
      <c r="BB538" s="60">
        <f>IF(AY538&lt;&gt;0,AX538/AY538,"")</f>
      </c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</row>
    <row r="539" spans="1:256" s="8" customFormat="1" ht="12.75">
      <c r="A539" s="13"/>
      <c r="B539" s="13"/>
      <c r="C539" s="13"/>
      <c r="D539" s="22">
        <f>IF(MOD(SUM($M539+$T539+$AA539+$AH539+$AO539+$AV539),1)&gt;=0.6,INT(SUM($M539+$T539+$AA539+$AH539+$AO539+$AV539))+1+MOD(SUM($M539+$T539+$AA539+$AH539+$AO539+$AV539),1)-0.6,SUM($M539+$T539+$AA539+$AH539+$AO539+$AV539))</f>
        <v>0</v>
      </c>
      <c r="E539" s="23">
        <f>$N539+$U539+$AB539+$AI539+$AP539+$AW539</f>
        <v>0</v>
      </c>
      <c r="F539" s="24">
        <f>$O539+$V539+$AC539+$AJ539+$AQ539+$AX539</f>
        <v>0</v>
      </c>
      <c r="G539" s="23">
        <f>$P539+$W539+$AD539+$AK539+$AR539+$AY539</f>
        <v>0</v>
      </c>
      <c r="H539" s="23">
        <f>$Q539+X539+AE539+AL539+AS539+AZ539</f>
        <v>0</v>
      </c>
      <c r="I539" s="75"/>
      <c r="J539" s="22">
        <f>IF(G539&lt;&gt;0,F539/G539,"")</f>
      </c>
      <c r="K539" s="22">
        <f>IF(D539&lt;&gt;0,F539/D539,"")</f>
      </c>
      <c r="L539" s="22">
        <f>IF(G539&lt;&gt;0,(INT(D539)*6+(10*(D539-INT(D539))))/G539,"")</f>
      </c>
      <c r="M539" s="50"/>
      <c r="N539" s="50"/>
      <c r="O539" s="50"/>
      <c r="P539" s="50"/>
      <c r="Q539" s="50"/>
      <c r="R539" s="50"/>
      <c r="S539" s="52">
        <f>IF(P539&lt;&gt;0,O539/P539,"")</f>
      </c>
      <c r="T539" s="53"/>
      <c r="U539" s="53"/>
      <c r="V539" s="53"/>
      <c r="W539" s="53"/>
      <c r="X539" s="53"/>
      <c r="Y539" s="53"/>
      <c r="Z539" s="54">
        <f>IF(W539&lt;&gt;0,V539/W539,"")</f>
      </c>
      <c r="AA539" s="50"/>
      <c r="AB539" s="50"/>
      <c r="AC539" s="50"/>
      <c r="AD539" s="50"/>
      <c r="AE539" s="50"/>
      <c r="AF539" s="50"/>
      <c r="AG539" s="52">
        <f>IF(AD539&lt;&gt;0,AC539/AD539,"")</f>
      </c>
      <c r="AH539" s="55"/>
      <c r="AI539" s="55"/>
      <c r="AJ539" s="55"/>
      <c r="AK539" s="55"/>
      <c r="AL539" s="55"/>
      <c r="AM539" s="55"/>
      <c r="AN539" s="56">
        <f>IF(AK539&lt;&gt;0,AJ539/AK539,"")</f>
      </c>
      <c r="AO539" s="57"/>
      <c r="AP539" s="57"/>
      <c r="AQ539" s="57"/>
      <c r="AR539" s="57"/>
      <c r="AS539" s="57"/>
      <c r="AT539" s="57"/>
      <c r="AU539" s="58">
        <f>IF(AR539&lt;&gt;0,AQ539/AR539,"")</f>
      </c>
      <c r="AV539" s="76"/>
      <c r="AW539" s="59"/>
      <c r="AX539" s="59"/>
      <c r="AY539" s="59"/>
      <c r="AZ539" s="59"/>
      <c r="BA539" s="59"/>
      <c r="BB539" s="60">
        <f>IF(AY539&lt;&gt;0,AX539/AY539,"")</f>
      </c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</row>
    <row r="540" spans="1:256" s="8" customFormat="1" ht="12.75">
      <c r="A540" s="13"/>
      <c r="B540" s="13"/>
      <c r="C540" s="13"/>
      <c r="D540" s="22">
        <f>IF(MOD(SUM($M540+$T540+$AA540+$AH540+$AO540+$AV540),1)&gt;=0.6,INT(SUM($M540+$T540+$AA540+$AH540+$AO540+$AV540))+1+MOD(SUM($M540+$T540+$AA540+$AH540+$AO540+$AV540),1)-0.6,SUM($M540+$T540+$AA540+$AH540+$AO540+$AV540))</f>
        <v>0</v>
      </c>
      <c r="E540" s="23">
        <f>$N540+$U540+$AB540+$AI540+$AP540+$AW540</f>
        <v>0</v>
      </c>
      <c r="F540" s="24">
        <f>$O540+$V540+$AC540+$AJ540+$AQ540+$AX540</f>
        <v>0</v>
      </c>
      <c r="G540" s="23">
        <f>$P540+$W540+$AD540+$AK540+$AR540+$AY540</f>
        <v>0</v>
      </c>
      <c r="H540" s="23">
        <f>$Q540+X540+AE540+AL540+AS540+AZ540</f>
        <v>0</v>
      </c>
      <c r="I540" s="75"/>
      <c r="J540" s="22">
        <f>IF(G540&lt;&gt;0,F540/G540,"")</f>
      </c>
      <c r="K540" s="22">
        <f>IF(D540&lt;&gt;0,F540/D540,"")</f>
      </c>
      <c r="L540" s="22">
        <f>IF(G540&lt;&gt;0,(INT(D540)*6+(10*(D540-INT(D540))))/G540,"")</f>
      </c>
      <c r="M540" s="50"/>
      <c r="N540" s="50"/>
      <c r="O540" s="50"/>
      <c r="P540" s="50"/>
      <c r="Q540" s="50"/>
      <c r="R540" s="50"/>
      <c r="S540" s="52">
        <f>IF(P540&lt;&gt;0,O540/P540,"")</f>
      </c>
      <c r="T540" s="53"/>
      <c r="U540" s="53"/>
      <c r="V540" s="53"/>
      <c r="W540" s="53"/>
      <c r="X540" s="53"/>
      <c r="Y540" s="53"/>
      <c r="Z540" s="54">
        <f>IF(W540&lt;&gt;0,V540/W540,"")</f>
      </c>
      <c r="AA540" s="50"/>
      <c r="AB540" s="50"/>
      <c r="AC540" s="50"/>
      <c r="AD540" s="50"/>
      <c r="AE540" s="50"/>
      <c r="AF540" s="50"/>
      <c r="AG540" s="52">
        <f>IF(AD540&lt;&gt;0,AC540/AD540,"")</f>
      </c>
      <c r="AH540" s="55"/>
      <c r="AI540" s="55"/>
      <c r="AJ540" s="55"/>
      <c r="AK540" s="55"/>
      <c r="AL540" s="55"/>
      <c r="AM540" s="55"/>
      <c r="AN540" s="56">
        <f>IF(AK540&lt;&gt;0,AJ540/AK540,"")</f>
      </c>
      <c r="AO540" s="57"/>
      <c r="AP540" s="57"/>
      <c r="AQ540" s="57"/>
      <c r="AR540" s="57"/>
      <c r="AS540" s="57"/>
      <c r="AT540" s="57"/>
      <c r="AU540" s="58">
        <f>IF(AR540&lt;&gt;0,AQ540/AR540,"")</f>
      </c>
      <c r="AV540" s="76"/>
      <c r="AW540" s="59"/>
      <c r="AX540" s="59"/>
      <c r="AY540" s="59"/>
      <c r="AZ540" s="59"/>
      <c r="BA540" s="59"/>
      <c r="BB540" s="60">
        <f>IF(AY540&lt;&gt;0,AX540/AY540,"")</f>
      </c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</row>
    <row r="541" spans="1:256" s="8" customFormat="1" ht="12.75">
      <c r="A541" s="13"/>
      <c r="B541" s="13"/>
      <c r="C541" s="13"/>
      <c r="D541" s="22">
        <f>IF(MOD(SUM($M541+$T541+$AA541+$AH541+$AO541+$AV541),1)&gt;=0.6,INT(SUM($M541+$T541+$AA541+$AH541+$AO541+$AV541))+1+MOD(SUM($M541+$T541+$AA541+$AH541+$AO541+$AV541),1)-0.6,SUM($M541+$T541+$AA541+$AH541+$AO541+$AV541))</f>
        <v>0</v>
      </c>
      <c r="E541" s="23">
        <f>$N541+$U541+$AB541+$AI541+$AP541+$AW541</f>
        <v>0</v>
      </c>
      <c r="F541" s="24">
        <f>$O541+$V541+$AC541+$AJ541+$AQ541+$AX541</f>
        <v>0</v>
      </c>
      <c r="G541" s="23">
        <f>$P541+$W541+$AD541+$AK541+$AR541+$AY541</f>
        <v>0</v>
      </c>
      <c r="H541" s="23">
        <f>$Q541+X541+AE541+AL541+AS541+AZ541</f>
        <v>0</v>
      </c>
      <c r="I541" s="75"/>
      <c r="J541" s="22">
        <f>IF(G541&lt;&gt;0,F541/G541,"")</f>
      </c>
      <c r="K541" s="22">
        <f>IF(D541&lt;&gt;0,F541/D541,"")</f>
      </c>
      <c r="L541" s="22">
        <f>IF(G541&lt;&gt;0,(INT(D541)*6+(10*(D541-INT(D541))))/G541,"")</f>
      </c>
      <c r="M541" s="50"/>
      <c r="N541" s="50"/>
      <c r="O541" s="50"/>
      <c r="P541" s="50"/>
      <c r="Q541" s="50"/>
      <c r="R541" s="50"/>
      <c r="S541" s="52">
        <f>IF(P541&lt;&gt;0,O541/P541,"")</f>
      </c>
      <c r="T541" s="53"/>
      <c r="U541" s="53"/>
      <c r="V541" s="53"/>
      <c r="W541" s="53"/>
      <c r="X541" s="53"/>
      <c r="Y541" s="53"/>
      <c r="Z541" s="54">
        <f>IF(W541&lt;&gt;0,V541/W541,"")</f>
      </c>
      <c r="AA541" s="50"/>
      <c r="AB541" s="50"/>
      <c r="AC541" s="50"/>
      <c r="AD541" s="50"/>
      <c r="AE541" s="50"/>
      <c r="AF541" s="50"/>
      <c r="AG541" s="52">
        <f>IF(AD541&lt;&gt;0,AC541/AD541,"")</f>
      </c>
      <c r="AH541" s="55"/>
      <c r="AI541" s="55"/>
      <c r="AJ541" s="55"/>
      <c r="AK541" s="55"/>
      <c r="AL541" s="55"/>
      <c r="AM541" s="55"/>
      <c r="AN541" s="56">
        <f>IF(AK541&lt;&gt;0,AJ541/AK541,"")</f>
      </c>
      <c r="AO541" s="57"/>
      <c r="AP541" s="57"/>
      <c r="AQ541" s="57"/>
      <c r="AR541" s="57"/>
      <c r="AS541" s="57"/>
      <c r="AT541" s="57"/>
      <c r="AU541" s="58">
        <f>IF(AR541&lt;&gt;0,AQ541/AR541,"")</f>
      </c>
      <c r="AV541" s="76"/>
      <c r="AW541" s="59"/>
      <c r="AX541" s="59"/>
      <c r="AY541" s="59"/>
      <c r="AZ541" s="59"/>
      <c r="BA541" s="59"/>
      <c r="BB541" s="60">
        <f>IF(AY541&lt;&gt;0,AX541/AY541,"")</f>
      </c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</row>
    <row r="542" spans="1:256" s="8" customFormat="1" ht="12.75">
      <c r="A542" s="13"/>
      <c r="B542" s="13"/>
      <c r="C542" s="13"/>
      <c r="D542" s="22">
        <f>IF(MOD(SUM($M542+$T542+$AA542+$AH542+$AO542+$AV542),1)&gt;=0.6,INT(SUM($M542+$T542+$AA542+$AH542+$AO542+$AV542))+1+MOD(SUM($M542+$T542+$AA542+$AH542+$AO542+$AV542),1)-0.6,SUM($M542+$T542+$AA542+$AH542+$AO542+$AV542))</f>
        <v>0</v>
      </c>
      <c r="E542" s="23">
        <f>$N542+$U542+$AB542+$AI542+$AP542+$AW542</f>
        <v>0</v>
      </c>
      <c r="F542" s="24">
        <f>$O542+$V542+$AC542+$AJ542+$AQ542+$AX542</f>
        <v>0</v>
      </c>
      <c r="G542" s="23">
        <f>$P542+$W542+$AD542+$AK542+$AR542+$AY542</f>
        <v>0</v>
      </c>
      <c r="H542" s="23">
        <f>$Q542+X542+AE542+AL542+AS542+AZ542</f>
        <v>0</v>
      </c>
      <c r="I542" s="75"/>
      <c r="J542" s="22">
        <f>IF(G542&lt;&gt;0,F542/G542,"")</f>
      </c>
      <c r="K542" s="22">
        <f>IF(D542&lt;&gt;0,F542/D542,"")</f>
      </c>
      <c r="L542" s="22">
        <f>IF(G542&lt;&gt;0,(INT(D542)*6+(10*(D542-INT(D542))))/G542,"")</f>
      </c>
      <c r="M542" s="50"/>
      <c r="N542" s="50"/>
      <c r="O542" s="50"/>
      <c r="P542" s="50"/>
      <c r="Q542" s="50"/>
      <c r="R542" s="50"/>
      <c r="S542" s="52">
        <f>IF(P542&lt;&gt;0,O542/P542,"")</f>
      </c>
      <c r="T542" s="53"/>
      <c r="U542" s="53"/>
      <c r="V542" s="53"/>
      <c r="W542" s="53"/>
      <c r="X542" s="53"/>
      <c r="Y542" s="53"/>
      <c r="Z542" s="54">
        <f>IF(W542&lt;&gt;0,V542/W542,"")</f>
      </c>
      <c r="AA542" s="50"/>
      <c r="AB542" s="50"/>
      <c r="AC542" s="50"/>
      <c r="AD542" s="50"/>
      <c r="AE542" s="50"/>
      <c r="AF542" s="50"/>
      <c r="AG542" s="52">
        <f>IF(AD542&lt;&gt;0,AC542/AD542,"")</f>
      </c>
      <c r="AH542" s="55"/>
      <c r="AI542" s="55"/>
      <c r="AJ542" s="55"/>
      <c r="AK542" s="55"/>
      <c r="AL542" s="55"/>
      <c r="AM542" s="55"/>
      <c r="AN542" s="56">
        <f>IF(AK542&lt;&gt;0,AJ542/AK542,"")</f>
      </c>
      <c r="AO542" s="57"/>
      <c r="AP542" s="57"/>
      <c r="AQ542" s="57"/>
      <c r="AR542" s="57"/>
      <c r="AS542" s="57"/>
      <c r="AT542" s="57"/>
      <c r="AU542" s="58">
        <f>IF(AR542&lt;&gt;0,AQ542/AR542,"")</f>
      </c>
      <c r="AV542" s="76"/>
      <c r="AW542" s="59"/>
      <c r="AX542" s="59"/>
      <c r="AY542" s="59"/>
      <c r="AZ542" s="59"/>
      <c r="BA542" s="59"/>
      <c r="BB542" s="60">
        <f>IF(AY542&lt;&gt;0,AX542/AY542,"")</f>
      </c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</row>
    <row r="543" spans="1:256" s="8" customFormat="1" ht="12.75">
      <c r="A543" s="13"/>
      <c r="B543" s="13"/>
      <c r="C543" s="13"/>
      <c r="D543" s="22">
        <f>IF(MOD(SUM($M543+$T543+$AA543+$AH543+$AO543+$AV543),1)&gt;=0.6,INT(SUM($M543+$T543+$AA543+$AH543+$AO543+$AV543))+1+MOD(SUM($M543+$T543+$AA543+$AH543+$AO543+$AV543),1)-0.6,SUM($M543+$T543+$AA543+$AH543+$AO543+$AV543))</f>
        <v>0</v>
      </c>
      <c r="E543" s="23">
        <f>$N543+$U543+$AB543+$AI543+$AP543+$AW543</f>
        <v>0</v>
      </c>
      <c r="F543" s="24">
        <f>$O543+$V543+$AC543+$AJ543+$AQ543+$AX543</f>
        <v>0</v>
      </c>
      <c r="G543" s="23">
        <f>$P543+$W543+$AD543+$AK543+$AR543+$AY543</f>
        <v>0</v>
      </c>
      <c r="H543" s="23">
        <f>$Q543+X543+AE543+AL543+AS543+AZ543</f>
        <v>0</v>
      </c>
      <c r="I543" s="75"/>
      <c r="J543" s="22">
        <f>IF(G543&lt;&gt;0,F543/G543,"")</f>
      </c>
      <c r="K543" s="22">
        <f>IF(D543&lt;&gt;0,F543/D543,"")</f>
      </c>
      <c r="L543" s="22">
        <f>IF(G543&lt;&gt;0,(INT(D543)*6+(10*(D543-INT(D543))))/G543,"")</f>
      </c>
      <c r="M543" s="50"/>
      <c r="N543" s="50"/>
      <c r="O543" s="50"/>
      <c r="P543" s="50"/>
      <c r="Q543" s="50"/>
      <c r="R543" s="50"/>
      <c r="S543" s="52">
        <f>IF(P543&lt;&gt;0,O543/P543,"")</f>
      </c>
      <c r="T543" s="53"/>
      <c r="U543" s="53"/>
      <c r="V543" s="53"/>
      <c r="W543" s="53"/>
      <c r="X543" s="53"/>
      <c r="Y543" s="53"/>
      <c r="Z543" s="54">
        <f>IF(W543&lt;&gt;0,V543/W543,"")</f>
      </c>
      <c r="AA543" s="50"/>
      <c r="AB543" s="50"/>
      <c r="AC543" s="50"/>
      <c r="AD543" s="50"/>
      <c r="AE543" s="50"/>
      <c r="AF543" s="50"/>
      <c r="AG543" s="52">
        <f>IF(AD543&lt;&gt;0,AC543/AD543,"")</f>
      </c>
      <c r="AH543" s="55"/>
      <c r="AI543" s="55"/>
      <c r="AJ543" s="55"/>
      <c r="AK543" s="55"/>
      <c r="AL543" s="55"/>
      <c r="AM543" s="55"/>
      <c r="AN543" s="56">
        <f>IF(AK543&lt;&gt;0,AJ543/AK543,"")</f>
      </c>
      <c r="AO543" s="57"/>
      <c r="AP543" s="57"/>
      <c r="AQ543" s="57"/>
      <c r="AR543" s="57"/>
      <c r="AS543" s="57"/>
      <c r="AT543" s="57"/>
      <c r="AU543" s="58">
        <f>IF(AR543&lt;&gt;0,AQ543/AR543,"")</f>
      </c>
      <c r="AV543" s="76"/>
      <c r="AW543" s="59"/>
      <c r="AX543" s="59"/>
      <c r="AY543" s="59"/>
      <c r="AZ543" s="59"/>
      <c r="BA543" s="59"/>
      <c r="BB543" s="60">
        <f>IF(AY543&lt;&gt;0,AX543/AY543,"")</f>
      </c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</row>
    <row r="544" spans="1:256" s="8" customFormat="1" ht="12.75">
      <c r="A544" s="13"/>
      <c r="B544" s="13"/>
      <c r="C544" s="13"/>
      <c r="D544" s="22">
        <f>IF(MOD(SUM($M544+$T544+$AA544+$AH544+$AO544+$AV544),1)&gt;=0.6,INT(SUM($M544+$T544+$AA544+$AH544+$AO544+$AV544))+1+MOD(SUM($M544+$T544+$AA544+$AH544+$AO544+$AV544),1)-0.6,SUM($M544+$T544+$AA544+$AH544+$AO544+$AV544))</f>
        <v>0</v>
      </c>
      <c r="E544" s="23">
        <f>$N544+$U544+$AB544+$AI544+$AP544+$AW544</f>
        <v>0</v>
      </c>
      <c r="F544" s="24">
        <f>$O544+$V544+$AC544+$AJ544+$AQ544+$AX544</f>
        <v>0</v>
      </c>
      <c r="G544" s="23">
        <f>$P544+$W544+$AD544+$AK544+$AR544+$AY544</f>
        <v>0</v>
      </c>
      <c r="H544" s="23">
        <f>$Q544+X544+AE544+AL544+AS544+AZ544</f>
        <v>0</v>
      </c>
      <c r="I544" s="75"/>
      <c r="J544" s="22">
        <f>IF(G544&lt;&gt;0,F544/G544,"")</f>
      </c>
      <c r="K544" s="22">
        <f>IF(D544&lt;&gt;0,F544/D544,"")</f>
      </c>
      <c r="L544" s="22">
        <f>IF(G544&lt;&gt;0,(INT(D544)*6+(10*(D544-INT(D544))))/G544,"")</f>
      </c>
      <c r="M544" s="50"/>
      <c r="N544" s="50"/>
      <c r="O544" s="50"/>
      <c r="P544" s="50"/>
      <c r="Q544" s="50"/>
      <c r="R544" s="50"/>
      <c r="S544" s="52">
        <f>IF(P544&lt;&gt;0,O544/P544,"")</f>
      </c>
      <c r="T544" s="53"/>
      <c r="U544" s="53"/>
      <c r="V544" s="53"/>
      <c r="W544" s="53"/>
      <c r="X544" s="53"/>
      <c r="Y544" s="53"/>
      <c r="Z544" s="54">
        <f>IF(W544&lt;&gt;0,V544/W544,"")</f>
      </c>
      <c r="AA544" s="50"/>
      <c r="AB544" s="50"/>
      <c r="AC544" s="50"/>
      <c r="AD544" s="50"/>
      <c r="AE544" s="50"/>
      <c r="AF544" s="50"/>
      <c r="AG544" s="52">
        <f>IF(AD544&lt;&gt;0,AC544/AD544,"")</f>
      </c>
      <c r="AH544" s="55"/>
      <c r="AI544" s="55"/>
      <c r="AJ544" s="55"/>
      <c r="AK544" s="55"/>
      <c r="AL544" s="55"/>
      <c r="AM544" s="55"/>
      <c r="AN544" s="56">
        <f>IF(AK544&lt;&gt;0,AJ544/AK544,"")</f>
      </c>
      <c r="AO544" s="57"/>
      <c r="AP544" s="57"/>
      <c r="AQ544" s="57"/>
      <c r="AR544" s="57"/>
      <c r="AS544" s="57"/>
      <c r="AT544" s="57"/>
      <c r="AU544" s="58">
        <f>IF(AR544&lt;&gt;0,AQ544/AR544,"")</f>
      </c>
      <c r="AV544" s="76"/>
      <c r="AW544" s="59"/>
      <c r="AX544" s="59"/>
      <c r="AY544" s="59"/>
      <c r="AZ544" s="59"/>
      <c r="BA544" s="59"/>
      <c r="BB544" s="60">
        <f>IF(AY544&lt;&gt;0,AX544/AY544,"")</f>
      </c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</row>
    <row r="545" spans="1:256" s="8" customFormat="1" ht="12.75">
      <c r="A545" s="13"/>
      <c r="B545" s="13"/>
      <c r="C545" s="13"/>
      <c r="D545" s="22">
        <f>IF(MOD(SUM($M545+$T545+$AA545+$AH545+$AO545+$AV545),1)&gt;=0.6,INT(SUM($M545+$T545+$AA545+$AH545+$AO545+$AV545))+1+MOD(SUM($M545+$T545+$AA545+$AH545+$AO545+$AV545),1)-0.6,SUM($M545+$T545+$AA545+$AH545+$AO545+$AV545))</f>
        <v>0</v>
      </c>
      <c r="E545" s="23">
        <f>$N545+$U545+$AB545+$AI545+$AP545+$AW545</f>
        <v>0</v>
      </c>
      <c r="F545" s="24">
        <f>$O545+$V545+$AC545+$AJ545+$AQ545+$AX545</f>
        <v>0</v>
      </c>
      <c r="G545" s="23">
        <f>$P545+$W545+$AD545+$AK545+$AR545+$AY545</f>
        <v>0</v>
      </c>
      <c r="H545" s="23">
        <f>$Q545+X545+AE545+AL545+AS545+AZ545</f>
        <v>0</v>
      </c>
      <c r="I545" s="75"/>
      <c r="J545" s="22">
        <f>IF(G545&lt;&gt;0,F545/G545,"")</f>
      </c>
      <c r="K545" s="22">
        <f>IF(D545&lt;&gt;0,F545/D545,"")</f>
      </c>
      <c r="L545" s="22">
        <f>IF(G545&lt;&gt;0,(INT(D545)*6+(10*(D545-INT(D545))))/G545,"")</f>
      </c>
      <c r="M545" s="50"/>
      <c r="N545" s="50"/>
      <c r="O545" s="50"/>
      <c r="P545" s="50"/>
      <c r="Q545" s="50"/>
      <c r="R545" s="50"/>
      <c r="S545" s="52">
        <f>IF(P545&lt;&gt;0,O545/P545,"")</f>
      </c>
      <c r="T545" s="53"/>
      <c r="U545" s="53"/>
      <c r="V545" s="53"/>
      <c r="W545" s="53"/>
      <c r="X545" s="53"/>
      <c r="Y545" s="53"/>
      <c r="Z545" s="54">
        <f>IF(W545&lt;&gt;0,V545/W545,"")</f>
      </c>
      <c r="AA545" s="50"/>
      <c r="AB545" s="50"/>
      <c r="AC545" s="50"/>
      <c r="AD545" s="50"/>
      <c r="AE545" s="50"/>
      <c r="AF545" s="50"/>
      <c r="AG545" s="52">
        <f>IF(AD545&lt;&gt;0,AC545/AD545,"")</f>
      </c>
      <c r="AH545" s="55"/>
      <c r="AI545" s="55"/>
      <c r="AJ545" s="55"/>
      <c r="AK545" s="55"/>
      <c r="AL545" s="55"/>
      <c r="AM545" s="55"/>
      <c r="AN545" s="56">
        <f>IF(AK545&lt;&gt;0,AJ545/AK545,"")</f>
      </c>
      <c r="AO545" s="57"/>
      <c r="AP545" s="57"/>
      <c r="AQ545" s="57"/>
      <c r="AR545" s="57"/>
      <c r="AS545" s="57"/>
      <c r="AT545" s="57"/>
      <c r="AU545" s="58">
        <f>IF(AR545&lt;&gt;0,AQ545/AR545,"")</f>
      </c>
      <c r="AV545" s="76"/>
      <c r="AW545" s="59"/>
      <c r="AX545" s="59"/>
      <c r="AY545" s="59"/>
      <c r="AZ545" s="59"/>
      <c r="BA545" s="59"/>
      <c r="BB545" s="60">
        <f>IF(AY545&lt;&gt;0,AX545/AY545,"")</f>
      </c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</row>
    <row r="546" spans="1:256" s="8" customFormat="1" ht="12.75">
      <c r="A546" s="13"/>
      <c r="B546" s="13"/>
      <c r="C546" s="13"/>
      <c r="D546" s="22">
        <f>IF(MOD(SUM($M546+$T546+$AA546+$AH546+$AO546+$AV546),1)&gt;=0.6,INT(SUM($M546+$T546+$AA546+$AH546+$AO546+$AV546))+1+MOD(SUM($M546+$T546+$AA546+$AH546+$AO546+$AV546),1)-0.6,SUM($M546+$T546+$AA546+$AH546+$AO546+$AV546))</f>
        <v>0</v>
      </c>
      <c r="E546" s="23">
        <f>$N546+$U546+$AB546+$AI546+$AP546+$AW546</f>
        <v>0</v>
      </c>
      <c r="F546" s="24">
        <f>$O546+$V546+$AC546+$AJ546+$AQ546+$AX546</f>
        <v>0</v>
      </c>
      <c r="G546" s="23">
        <f>$P546+$W546+$AD546+$AK546+$AR546+$AY546</f>
        <v>0</v>
      </c>
      <c r="H546" s="23">
        <f>$Q546+X546+AE546+AL546+AS546+AZ546</f>
        <v>0</v>
      </c>
      <c r="I546" s="75"/>
      <c r="J546" s="22">
        <f>IF(G546&lt;&gt;0,F546/G546,"")</f>
      </c>
      <c r="K546" s="22">
        <f>IF(D546&lt;&gt;0,F546/D546,"")</f>
      </c>
      <c r="L546" s="22">
        <f>IF(G546&lt;&gt;0,(INT(D546)*6+(10*(D546-INT(D546))))/G546,"")</f>
      </c>
      <c r="M546" s="50"/>
      <c r="N546" s="50"/>
      <c r="O546" s="50"/>
      <c r="P546" s="50"/>
      <c r="Q546" s="50"/>
      <c r="R546" s="50"/>
      <c r="S546" s="52">
        <f>IF(P546&lt;&gt;0,O546/P546,"")</f>
      </c>
      <c r="T546" s="53"/>
      <c r="U546" s="53"/>
      <c r="V546" s="53"/>
      <c r="W546" s="53"/>
      <c r="X546" s="53"/>
      <c r="Y546" s="53"/>
      <c r="Z546" s="54">
        <f>IF(W546&lt;&gt;0,V546/W546,"")</f>
      </c>
      <c r="AA546" s="50"/>
      <c r="AB546" s="50"/>
      <c r="AC546" s="50"/>
      <c r="AD546" s="50"/>
      <c r="AE546" s="50"/>
      <c r="AF546" s="50"/>
      <c r="AG546" s="52">
        <f>IF(AD546&lt;&gt;0,AC546/AD546,"")</f>
      </c>
      <c r="AH546" s="55"/>
      <c r="AI546" s="55"/>
      <c r="AJ546" s="55"/>
      <c r="AK546" s="55"/>
      <c r="AL546" s="55"/>
      <c r="AM546" s="55"/>
      <c r="AN546" s="56">
        <f>IF(AK546&lt;&gt;0,AJ546/AK546,"")</f>
      </c>
      <c r="AO546" s="57"/>
      <c r="AP546" s="57"/>
      <c r="AQ546" s="57"/>
      <c r="AR546" s="57"/>
      <c r="AS546" s="57"/>
      <c r="AT546" s="57"/>
      <c r="AU546" s="58">
        <f>IF(AR546&lt;&gt;0,AQ546/AR546,"")</f>
      </c>
      <c r="AV546" s="76"/>
      <c r="AW546" s="59"/>
      <c r="AX546" s="59"/>
      <c r="AY546" s="59"/>
      <c r="AZ546" s="59"/>
      <c r="BA546" s="59"/>
      <c r="BB546" s="60">
        <f>IF(AY546&lt;&gt;0,AX546/AY546,"")</f>
      </c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</row>
    <row r="547" spans="1:256" s="8" customFormat="1" ht="12.75">
      <c r="A547" s="13"/>
      <c r="B547" s="13"/>
      <c r="C547" s="13"/>
      <c r="D547" s="22">
        <f>IF(MOD(SUM($M547+$T547+$AA547+$AH547+$AO547+$AV547),1)&gt;=0.6,INT(SUM($M547+$T547+$AA547+$AH547+$AO547+$AV547))+1+MOD(SUM($M547+$T547+$AA547+$AH547+$AO547+$AV547),1)-0.6,SUM($M547+$T547+$AA547+$AH547+$AO547+$AV547))</f>
        <v>0</v>
      </c>
      <c r="E547" s="23">
        <f>$N547+$U547+$AB547+$AI547+$AP547+$AW547</f>
        <v>0</v>
      </c>
      <c r="F547" s="24">
        <f>$O547+$V547+$AC547+$AJ547+$AQ547+$AX547</f>
        <v>0</v>
      </c>
      <c r="G547" s="23">
        <f>$P547+$W547+$AD547+$AK547+$AR547+$AY547</f>
        <v>0</v>
      </c>
      <c r="H547" s="23">
        <f>$Q547+X547+AE547+AL547+AS547+AZ547</f>
        <v>0</v>
      </c>
      <c r="I547" s="75"/>
      <c r="J547" s="22">
        <f>IF(G547&lt;&gt;0,F547/G547,"")</f>
      </c>
      <c r="K547" s="22">
        <f>IF(D547&lt;&gt;0,F547/D547,"")</f>
      </c>
      <c r="L547" s="22">
        <f>IF(G547&lt;&gt;0,(INT(D547)*6+(10*(D547-INT(D547))))/G547,"")</f>
      </c>
      <c r="M547" s="50"/>
      <c r="N547" s="50"/>
      <c r="O547" s="50"/>
      <c r="P547" s="50"/>
      <c r="Q547" s="50"/>
      <c r="R547" s="50"/>
      <c r="S547" s="52">
        <f>IF(P547&lt;&gt;0,O547/P547,"")</f>
      </c>
      <c r="T547" s="53"/>
      <c r="U547" s="53"/>
      <c r="V547" s="53"/>
      <c r="W547" s="53"/>
      <c r="X547" s="53"/>
      <c r="Y547" s="53"/>
      <c r="Z547" s="54">
        <f>IF(W547&lt;&gt;0,V547/W547,"")</f>
      </c>
      <c r="AA547" s="50"/>
      <c r="AB547" s="50"/>
      <c r="AC547" s="50"/>
      <c r="AD547" s="50"/>
      <c r="AE547" s="50"/>
      <c r="AF547" s="50"/>
      <c r="AG547" s="52">
        <f>IF(AD547&lt;&gt;0,AC547/AD547,"")</f>
      </c>
      <c r="AH547" s="55"/>
      <c r="AI547" s="55"/>
      <c r="AJ547" s="55"/>
      <c r="AK547" s="55"/>
      <c r="AL547" s="55"/>
      <c r="AM547" s="55"/>
      <c r="AN547" s="56">
        <f>IF(AK547&lt;&gt;0,AJ547/AK547,"")</f>
      </c>
      <c r="AO547" s="57"/>
      <c r="AP547" s="57"/>
      <c r="AQ547" s="57"/>
      <c r="AR547" s="57"/>
      <c r="AS547" s="57"/>
      <c r="AT547" s="57"/>
      <c r="AU547" s="58">
        <f>IF(AR547&lt;&gt;0,AQ547/AR547,"")</f>
      </c>
      <c r="AV547" s="76"/>
      <c r="AW547" s="59"/>
      <c r="AX547" s="59"/>
      <c r="AY547" s="59"/>
      <c r="AZ547" s="59"/>
      <c r="BA547" s="59"/>
      <c r="BB547" s="60">
        <f>IF(AY547&lt;&gt;0,AX547/AY547,"")</f>
      </c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</row>
    <row r="548" spans="1:256" s="8" customFormat="1" ht="12.75">
      <c r="A548" s="13"/>
      <c r="B548" s="13"/>
      <c r="C548" s="13"/>
      <c r="D548" s="22">
        <f>IF(MOD(SUM($M548+$T548+$AA548+$AH548+$AO548+$AV548),1)&gt;=0.6,INT(SUM($M548+$T548+$AA548+$AH548+$AO548+$AV548))+1+MOD(SUM($M548+$T548+$AA548+$AH548+$AO548+$AV548),1)-0.6,SUM($M548+$T548+$AA548+$AH548+$AO548+$AV548))</f>
        <v>0</v>
      </c>
      <c r="E548" s="23">
        <f>$N548+$U548+$AB548+$AI548+$AP548+$AW548</f>
        <v>0</v>
      </c>
      <c r="F548" s="24">
        <f>$O548+$V548+$AC548+$AJ548+$AQ548+$AX548</f>
        <v>0</v>
      </c>
      <c r="G548" s="23">
        <f>$P548+$W548+$AD548+$AK548+$AR548+$AY548</f>
        <v>0</v>
      </c>
      <c r="H548" s="23">
        <f>$Q548+X548+AE548+AL548+AS548+AZ548</f>
        <v>0</v>
      </c>
      <c r="I548" s="75"/>
      <c r="J548" s="22">
        <f>IF(G548&lt;&gt;0,F548/G548,"")</f>
      </c>
      <c r="K548" s="22">
        <f>IF(D548&lt;&gt;0,F548/D548,"")</f>
      </c>
      <c r="L548" s="22">
        <f>IF(G548&lt;&gt;0,(INT(D548)*6+(10*(D548-INT(D548))))/G548,"")</f>
      </c>
      <c r="M548" s="50"/>
      <c r="N548" s="50"/>
      <c r="O548" s="50"/>
      <c r="P548" s="50"/>
      <c r="Q548" s="50"/>
      <c r="R548" s="50"/>
      <c r="S548" s="52">
        <f>IF(P548&lt;&gt;0,O548/P548,"")</f>
      </c>
      <c r="T548" s="53"/>
      <c r="U548" s="53"/>
      <c r="V548" s="53"/>
      <c r="W548" s="53"/>
      <c r="X548" s="53"/>
      <c r="Y548" s="53"/>
      <c r="Z548" s="54">
        <f>IF(W548&lt;&gt;0,V548/W548,"")</f>
      </c>
      <c r="AA548" s="50"/>
      <c r="AB548" s="50"/>
      <c r="AC548" s="50"/>
      <c r="AD548" s="50"/>
      <c r="AE548" s="50"/>
      <c r="AF548" s="50"/>
      <c r="AG548" s="52">
        <f>IF(AD548&lt;&gt;0,AC548/AD548,"")</f>
      </c>
      <c r="AH548" s="55"/>
      <c r="AI548" s="55"/>
      <c r="AJ548" s="55"/>
      <c r="AK548" s="55"/>
      <c r="AL548" s="55"/>
      <c r="AM548" s="55"/>
      <c r="AN548" s="56">
        <f>IF(AK548&lt;&gt;0,AJ548/AK548,"")</f>
      </c>
      <c r="AO548" s="57"/>
      <c r="AP548" s="57"/>
      <c r="AQ548" s="57"/>
      <c r="AR548" s="57"/>
      <c r="AS548" s="57"/>
      <c r="AT548" s="57"/>
      <c r="AU548" s="58">
        <f>IF(AR548&lt;&gt;0,AQ548/AR548,"")</f>
      </c>
      <c r="AV548" s="76"/>
      <c r="AW548" s="59"/>
      <c r="AX548" s="59"/>
      <c r="AY548" s="59"/>
      <c r="AZ548" s="59"/>
      <c r="BA548" s="59"/>
      <c r="BB548" s="60">
        <f>IF(AY548&lt;&gt;0,AX548/AY548,"")</f>
      </c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</row>
    <row r="549" spans="1:256" s="8" customFormat="1" ht="12.75">
      <c r="A549" s="13"/>
      <c r="B549" s="13"/>
      <c r="C549" s="13"/>
      <c r="D549" s="22">
        <f>IF(MOD(SUM($M549+$T549+$AA549+$AH549+$AO549+$AV549),1)&gt;=0.6,INT(SUM($M549+$T549+$AA549+$AH549+$AO549+$AV549))+1+MOD(SUM($M549+$T549+$AA549+$AH549+$AO549+$AV549),1)-0.6,SUM($M549+$T549+$AA549+$AH549+$AO549+$AV549))</f>
        <v>0</v>
      </c>
      <c r="E549" s="23">
        <f>$N549+$U549+$AB549+$AI549+$AP549+$AW549</f>
        <v>0</v>
      </c>
      <c r="F549" s="24">
        <f>$O549+$V549+$AC549+$AJ549+$AQ549+$AX549</f>
        <v>0</v>
      </c>
      <c r="G549" s="23">
        <f>$P549+$W549+$AD549+$AK549+$AR549+$AY549</f>
        <v>0</v>
      </c>
      <c r="H549" s="23">
        <f>$Q549+X549+AE549+AL549+AS549+AZ549</f>
        <v>0</v>
      </c>
      <c r="I549" s="75"/>
      <c r="J549" s="22">
        <f>IF(G549&lt;&gt;0,F549/G549,"")</f>
      </c>
      <c r="K549" s="22">
        <f>IF(D549&lt;&gt;0,F549/D549,"")</f>
      </c>
      <c r="L549" s="22">
        <f>IF(G549&lt;&gt;0,(INT(D549)*6+(10*(D549-INT(D549))))/G549,"")</f>
      </c>
      <c r="M549" s="50"/>
      <c r="N549" s="50"/>
      <c r="O549" s="50"/>
      <c r="P549" s="50"/>
      <c r="Q549" s="50"/>
      <c r="R549" s="50"/>
      <c r="S549" s="52">
        <f>IF(P549&lt;&gt;0,O549/P549,"")</f>
      </c>
      <c r="T549" s="53"/>
      <c r="U549" s="53"/>
      <c r="V549" s="53"/>
      <c r="W549" s="53"/>
      <c r="X549" s="53"/>
      <c r="Y549" s="53"/>
      <c r="Z549" s="54">
        <f>IF(W549&lt;&gt;0,V549/W549,"")</f>
      </c>
      <c r="AA549" s="50"/>
      <c r="AB549" s="50"/>
      <c r="AC549" s="50"/>
      <c r="AD549" s="50"/>
      <c r="AE549" s="50"/>
      <c r="AF549" s="50"/>
      <c r="AG549" s="52">
        <f>IF(AD549&lt;&gt;0,AC549/AD549,"")</f>
      </c>
      <c r="AH549" s="55"/>
      <c r="AI549" s="55"/>
      <c r="AJ549" s="55"/>
      <c r="AK549" s="55"/>
      <c r="AL549" s="55"/>
      <c r="AM549" s="55"/>
      <c r="AN549" s="56">
        <f>IF(AK549&lt;&gt;0,AJ549/AK549,"")</f>
      </c>
      <c r="AO549" s="57"/>
      <c r="AP549" s="57"/>
      <c r="AQ549" s="57"/>
      <c r="AR549" s="57"/>
      <c r="AS549" s="57"/>
      <c r="AT549" s="57"/>
      <c r="AU549" s="58">
        <f>IF(AR549&lt;&gt;0,AQ549/AR549,"")</f>
      </c>
      <c r="AV549" s="76"/>
      <c r="AW549" s="59"/>
      <c r="AX549" s="59"/>
      <c r="AY549" s="59"/>
      <c r="AZ549" s="59"/>
      <c r="BA549" s="59"/>
      <c r="BB549" s="60">
        <f>IF(AY549&lt;&gt;0,AX549/AY549,"")</f>
      </c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</row>
    <row r="550" spans="1:256" s="8" customFormat="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3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</row>
    <row r="551" spans="1:256" s="8" customFormat="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3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</row>
    <row r="552" spans="1:256" s="8" customFormat="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3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</row>
    <row r="553" spans="1:256" s="8" customFormat="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3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</row>
    <row r="554" spans="1:256" s="8" customFormat="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3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</row>
    <row r="555" spans="1:256" s="8" customFormat="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3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</row>
    <row r="556" spans="1:256" s="8" customFormat="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3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</row>
    <row r="557" spans="1:256" s="8" customFormat="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3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</row>
    <row r="558" spans="1:256" s="8" customFormat="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3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</row>
    <row r="559" spans="1:256" s="8" customFormat="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3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</row>
    <row r="560" spans="1:256" s="8" customFormat="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3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</row>
    <row r="561" spans="1:256" s="8" customFormat="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3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</row>
    <row r="562" spans="1:256" s="8" customFormat="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3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</row>
    <row r="563" spans="1:256" s="8" customFormat="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3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</row>
    <row r="564" spans="1:256" s="8" customFormat="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3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</row>
    <row r="565" spans="1:256" s="8" customFormat="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3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</row>
    <row r="566" spans="1:256" s="8" customFormat="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3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</row>
    <row r="567" spans="1:256" s="8" customFormat="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3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</row>
    <row r="568" spans="1:256" s="8" customFormat="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3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</row>
    <row r="569" spans="1:256" s="8" customFormat="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3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</row>
    <row r="570" spans="1:256" s="8" customFormat="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3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</row>
    <row r="571" spans="1:256" s="8" customFormat="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3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</row>
  </sheetData>
  <sheetProtection selectLockedCells="1" selectUnlockedCells="1"/>
  <mergeCells count="8">
    <mergeCell ref="A1:AU1"/>
    <mergeCell ref="D3:J3"/>
    <mergeCell ref="M3:S3"/>
    <mergeCell ref="T3:Z3"/>
    <mergeCell ref="AA3:AG3"/>
    <mergeCell ref="AH3:AN3"/>
    <mergeCell ref="AO3:AU3"/>
    <mergeCell ref="AV3:BB3"/>
  </mergeCells>
  <printOptions/>
  <pageMargins left="0.39375" right="0.39375" top="0.39375" bottom="0.39375" header="0.5118055555555555" footer="0.5118055555555555"/>
  <pageSetup fitToHeight="1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5">
      <selection activeCell="N11" sqref="N11"/>
    </sheetView>
  </sheetViews>
  <sheetFormatPr defaultColWidth="9.140625" defaultRowHeight="12.75"/>
  <cols>
    <col min="1" max="1" width="19.7109375" style="0" customWidth="1"/>
    <col min="3" max="3" width="7.8515625" style="77" customWidth="1"/>
    <col min="4" max="4" width="14.00390625" style="0" customWidth="1"/>
    <col min="5" max="5" width="17.7109375" style="0" customWidth="1"/>
    <col min="7" max="7" width="8.00390625" style="77" customWidth="1"/>
  </cols>
  <sheetData>
    <row r="1" spans="1:7" ht="12.75">
      <c r="A1" s="78" t="s">
        <v>1374</v>
      </c>
      <c r="B1" s="79"/>
      <c r="C1" s="80"/>
      <c r="E1" s="78" t="s">
        <v>1375</v>
      </c>
      <c r="F1" s="81"/>
      <c r="G1" s="82"/>
    </row>
    <row r="2" spans="1:7" ht="12.75">
      <c r="A2" s="83" t="s">
        <v>8</v>
      </c>
      <c r="B2" s="84" t="s">
        <v>12</v>
      </c>
      <c r="C2" s="85" t="s">
        <v>1376</v>
      </c>
      <c r="D2" s="86"/>
      <c r="E2" s="83" t="s">
        <v>8</v>
      </c>
      <c r="F2" s="84" t="s">
        <v>12</v>
      </c>
      <c r="G2" s="85" t="s">
        <v>17</v>
      </c>
    </row>
    <row r="3" spans="1:7" ht="12.75">
      <c r="A3" s="87" t="s">
        <v>504</v>
      </c>
      <c r="B3" s="87">
        <v>217</v>
      </c>
      <c r="C3" s="88">
        <v>2.3616600790513838</v>
      </c>
      <c r="E3" s="89" t="s">
        <v>367</v>
      </c>
      <c r="F3" s="87">
        <v>185</v>
      </c>
      <c r="G3" s="88">
        <v>21.497297297297298</v>
      </c>
    </row>
    <row r="4" spans="1:7" ht="12.75">
      <c r="A4" s="87" t="s">
        <v>1254</v>
      </c>
      <c r="B4" s="87">
        <v>172</v>
      </c>
      <c r="C4" s="88">
        <v>2.372685185185185</v>
      </c>
      <c r="E4" s="89" t="s">
        <v>40</v>
      </c>
      <c r="F4" s="87">
        <v>98</v>
      </c>
      <c r="G4" s="88">
        <v>22.367346938775512</v>
      </c>
    </row>
    <row r="5" spans="1:7" ht="12.75">
      <c r="A5" s="87" t="s">
        <v>325</v>
      </c>
      <c r="B5" s="87">
        <v>86</v>
      </c>
      <c r="C5" s="88">
        <v>2.5660792951541853</v>
      </c>
      <c r="E5" s="89" t="s">
        <v>877</v>
      </c>
      <c r="F5" s="87">
        <v>232</v>
      </c>
      <c r="G5" s="88">
        <v>23.952586206896548</v>
      </c>
    </row>
    <row r="6" spans="1:7" ht="12.75">
      <c r="A6" s="87" t="s">
        <v>347</v>
      </c>
      <c r="B6" s="87">
        <v>516</v>
      </c>
      <c r="C6" s="88">
        <v>2.5855215799192512</v>
      </c>
      <c r="E6" s="89" t="s">
        <v>327</v>
      </c>
      <c r="F6" s="87">
        <v>108</v>
      </c>
      <c r="G6" s="88">
        <v>23.972222222222218</v>
      </c>
    </row>
    <row r="7" spans="1:7" ht="12.75">
      <c r="A7" s="89" t="s">
        <v>1135</v>
      </c>
      <c r="B7" s="87">
        <v>523</v>
      </c>
      <c r="C7" s="88">
        <v>2.754002693401167</v>
      </c>
      <c r="E7" s="89" t="s">
        <v>1159</v>
      </c>
      <c r="F7" s="87">
        <v>78</v>
      </c>
      <c r="G7" s="88">
        <v>24.987179487179485</v>
      </c>
    </row>
    <row r="8" spans="1:7" ht="12.75">
      <c r="A8" s="87" t="s">
        <v>110</v>
      </c>
      <c r="B8" s="87">
        <v>185</v>
      </c>
      <c r="C8" s="88">
        <v>2.8092508016713635</v>
      </c>
      <c r="E8" s="87" t="s">
        <v>325</v>
      </c>
      <c r="F8" s="87">
        <v>86</v>
      </c>
      <c r="G8" s="88">
        <v>25.348837209302324</v>
      </c>
    </row>
    <row r="9" spans="1:7" ht="12.75">
      <c r="A9" s="87" t="s">
        <v>1292</v>
      </c>
      <c r="B9" s="87">
        <v>185</v>
      </c>
      <c r="C9" s="88">
        <v>2.84109424577652</v>
      </c>
      <c r="E9" s="89" t="s">
        <v>588</v>
      </c>
      <c r="F9" s="87">
        <v>344</v>
      </c>
      <c r="G9" s="88">
        <v>25.441860465116275</v>
      </c>
    </row>
    <row r="10" spans="1:7" ht="12.75">
      <c r="A10" s="87" t="s">
        <v>948</v>
      </c>
      <c r="B10" s="87">
        <v>307</v>
      </c>
      <c r="C10" s="88">
        <v>2.8871354093278847</v>
      </c>
      <c r="E10" s="89" t="s">
        <v>97</v>
      </c>
      <c r="F10" s="87">
        <v>189</v>
      </c>
      <c r="G10" s="88">
        <v>25.46031746031746</v>
      </c>
    </row>
    <row r="11" spans="1:7" ht="12.75">
      <c r="A11" s="87" t="s">
        <v>894</v>
      </c>
      <c r="B11" s="87">
        <v>75</v>
      </c>
      <c r="C11" s="88">
        <v>2.9411764705882355</v>
      </c>
      <c r="E11" s="87" t="s">
        <v>1368</v>
      </c>
      <c r="F11" s="87">
        <v>149</v>
      </c>
      <c r="G11" s="88">
        <v>25.59731543624161</v>
      </c>
    </row>
    <row r="12" spans="1:7" ht="12.75">
      <c r="A12" s="87" t="s">
        <v>616</v>
      </c>
      <c r="B12" s="87">
        <v>231</v>
      </c>
      <c r="C12" s="88">
        <v>2.951239593815753</v>
      </c>
      <c r="E12" s="87" t="s">
        <v>1310</v>
      </c>
      <c r="F12" s="87">
        <v>216</v>
      </c>
      <c r="G12" s="88">
        <v>26.087962962962962</v>
      </c>
    </row>
    <row r="13" spans="1:7" ht="12.75">
      <c r="A13" s="87" t="s">
        <v>680</v>
      </c>
      <c r="B13" s="87">
        <v>108</v>
      </c>
      <c r="C13" s="88">
        <v>3.0131826741996233</v>
      </c>
      <c r="E13" s="89" t="s">
        <v>1338</v>
      </c>
      <c r="F13" s="87">
        <v>190</v>
      </c>
      <c r="G13" s="88">
        <v>26.373684210526317</v>
      </c>
    </row>
    <row r="14" spans="1:7" ht="12.75">
      <c r="A14" s="87" t="s">
        <v>712</v>
      </c>
      <c r="B14" s="87">
        <v>205</v>
      </c>
      <c r="C14" s="88">
        <v>3.024485036921881</v>
      </c>
      <c r="E14" s="89" t="s">
        <v>926</v>
      </c>
      <c r="F14" s="87">
        <v>108</v>
      </c>
      <c r="G14" s="88">
        <v>26.583333333333332</v>
      </c>
    </row>
    <row r="15" spans="1:7" ht="12.75">
      <c r="A15" s="87" t="s">
        <v>1355</v>
      </c>
      <c r="B15" s="87">
        <v>102</v>
      </c>
      <c r="C15" s="88">
        <v>3.0644538788112694</v>
      </c>
      <c r="E15" s="89" t="s">
        <v>697</v>
      </c>
      <c r="F15" s="87">
        <v>143</v>
      </c>
      <c r="G15" s="88">
        <v>26.727272727272727</v>
      </c>
    </row>
    <row r="16" spans="1:7" ht="12.75">
      <c r="A16" s="87" t="s">
        <v>1324</v>
      </c>
      <c r="B16" s="87">
        <v>160</v>
      </c>
      <c r="C16" s="88">
        <v>3.1409505970498715</v>
      </c>
      <c r="E16" s="87" t="s">
        <v>948</v>
      </c>
      <c r="F16" s="87">
        <v>307</v>
      </c>
      <c r="G16" s="88">
        <v>27.745928338762216</v>
      </c>
    </row>
    <row r="17" spans="1:7" ht="12.75">
      <c r="A17" s="87" t="s">
        <v>190</v>
      </c>
      <c r="B17" s="87">
        <v>105</v>
      </c>
      <c r="C17" s="88">
        <v>3.149441340782123</v>
      </c>
      <c r="E17" s="87" t="s">
        <v>1295</v>
      </c>
      <c r="F17" s="87">
        <v>100</v>
      </c>
      <c r="G17" s="88">
        <v>28.27</v>
      </c>
    </row>
    <row r="18" spans="1:7" ht="12.75">
      <c r="A18" s="89" t="s">
        <v>221</v>
      </c>
      <c r="B18" s="87">
        <v>702</v>
      </c>
      <c r="C18" s="88">
        <v>3.153327134444365</v>
      </c>
      <c r="E18" s="87" t="s">
        <v>616</v>
      </c>
      <c r="F18" s="87">
        <v>231</v>
      </c>
      <c r="G18" s="88">
        <v>28.3939393939394</v>
      </c>
    </row>
    <row r="19" spans="1:7" ht="12.75">
      <c r="A19" s="87" t="s">
        <v>1013</v>
      </c>
      <c r="B19" s="87">
        <v>186</v>
      </c>
      <c r="C19" s="88">
        <v>3.165913111853745</v>
      </c>
      <c r="E19" s="87" t="s">
        <v>596</v>
      </c>
      <c r="F19" s="87">
        <v>110</v>
      </c>
      <c r="G19" s="88">
        <v>28.59090909090909</v>
      </c>
    </row>
    <row r="20" spans="1:7" ht="12.75">
      <c r="A20" s="87" t="s">
        <v>596</v>
      </c>
      <c r="B20" s="87">
        <v>110</v>
      </c>
      <c r="C20" s="88">
        <v>3.1787826750620107</v>
      </c>
      <c r="E20" s="89" t="s">
        <v>1303</v>
      </c>
      <c r="F20" s="87">
        <v>448</v>
      </c>
      <c r="G20" s="88">
        <v>28.852678571428566</v>
      </c>
    </row>
    <row r="21" spans="1:7" ht="12.75">
      <c r="A21" s="87" t="s">
        <v>1368</v>
      </c>
      <c r="B21" s="87">
        <v>149</v>
      </c>
      <c r="C21" s="88">
        <v>3.1853950267548004</v>
      </c>
      <c r="E21" s="87" t="s">
        <v>894</v>
      </c>
      <c r="F21" s="87">
        <v>75</v>
      </c>
      <c r="G21" s="88">
        <v>29.266666666666666</v>
      </c>
    </row>
    <row r="22" spans="1:7" ht="12.75">
      <c r="A22" s="89" t="s">
        <v>40</v>
      </c>
      <c r="B22" s="87">
        <v>98</v>
      </c>
      <c r="C22" s="88">
        <v>3.3242059145673606</v>
      </c>
      <c r="E22" s="87" t="s">
        <v>680</v>
      </c>
      <c r="F22" s="87">
        <v>108</v>
      </c>
      <c r="G22" s="88">
        <v>29.5</v>
      </c>
    </row>
    <row r="23" spans="1:7" ht="12.75">
      <c r="A23" s="89" t="s">
        <v>1047</v>
      </c>
      <c r="B23" s="87">
        <v>86</v>
      </c>
      <c r="C23" s="88">
        <v>3.3366317039382545</v>
      </c>
      <c r="E23" s="89" t="s">
        <v>245</v>
      </c>
      <c r="F23" s="87">
        <v>336</v>
      </c>
      <c r="G23" s="88">
        <v>29.553571428571427</v>
      </c>
    </row>
    <row r="24" spans="1:7" ht="12.75">
      <c r="A24" s="89" t="s">
        <v>245</v>
      </c>
      <c r="B24" s="87">
        <v>336</v>
      </c>
      <c r="C24" s="88">
        <v>3.3881300616463195</v>
      </c>
      <c r="E24" s="89" t="s">
        <v>652</v>
      </c>
      <c r="F24" s="87">
        <v>106</v>
      </c>
      <c r="G24" s="88">
        <v>29.688679245283016</v>
      </c>
    </row>
    <row r="25" spans="1:7" ht="12.75">
      <c r="A25" s="87" t="s">
        <v>1053</v>
      </c>
      <c r="B25" s="87">
        <v>629</v>
      </c>
      <c r="C25" s="88">
        <v>3.4619047619047616</v>
      </c>
      <c r="E25" s="87" t="s">
        <v>935</v>
      </c>
      <c r="F25" s="87">
        <v>91</v>
      </c>
      <c r="G25" s="88">
        <v>30.098901098901095</v>
      </c>
    </row>
    <row r="26" spans="1:7" ht="12.75">
      <c r="A26" s="87" t="s">
        <v>1310</v>
      </c>
      <c r="B26" s="87">
        <v>216</v>
      </c>
      <c r="C26" s="88">
        <v>3.5225215631988074</v>
      </c>
      <c r="E26" s="87" t="s">
        <v>1355</v>
      </c>
      <c r="F26" s="87">
        <v>102</v>
      </c>
      <c r="G26" s="88">
        <v>30.490196078431378</v>
      </c>
    </row>
    <row r="27" spans="1:7" ht="12.75">
      <c r="A27" s="89" t="s">
        <v>588</v>
      </c>
      <c r="B27" s="87">
        <v>344</v>
      </c>
      <c r="C27" s="88">
        <v>3.5408667032364236</v>
      </c>
      <c r="E27" s="89" t="s">
        <v>1135</v>
      </c>
      <c r="F27" s="87">
        <v>523</v>
      </c>
      <c r="G27" s="88">
        <v>30.669216061185477</v>
      </c>
    </row>
    <row r="28" spans="1:7" ht="12.75">
      <c r="A28" s="89" t="s">
        <v>327</v>
      </c>
      <c r="B28" s="87">
        <v>108</v>
      </c>
      <c r="C28" s="88">
        <v>3.598423371203339</v>
      </c>
      <c r="E28" s="87" t="s">
        <v>504</v>
      </c>
      <c r="F28" s="87">
        <v>217</v>
      </c>
      <c r="G28" s="88">
        <v>30.78341013824884</v>
      </c>
    </row>
    <row r="29" spans="1:7" ht="12.75">
      <c r="A29" s="87" t="s">
        <v>935</v>
      </c>
      <c r="B29" s="87">
        <v>91</v>
      </c>
      <c r="C29" s="88">
        <v>3.600701293008986</v>
      </c>
      <c r="E29" s="87" t="s">
        <v>1324</v>
      </c>
      <c r="F29" s="87">
        <v>160</v>
      </c>
      <c r="G29" s="88">
        <v>32.037499999999994</v>
      </c>
    </row>
    <row r="30" spans="1:7" ht="12.75">
      <c r="A30" s="87" t="s">
        <v>1186</v>
      </c>
      <c r="B30" s="87">
        <v>92</v>
      </c>
      <c r="C30" s="88">
        <v>3.6473684210526316</v>
      </c>
      <c r="E30" s="87" t="s">
        <v>1053</v>
      </c>
      <c r="F30" s="87">
        <v>629</v>
      </c>
      <c r="G30" s="88">
        <v>32.050874403815584</v>
      </c>
    </row>
    <row r="31" spans="1:7" ht="12.75">
      <c r="A31" s="89" t="s">
        <v>1303</v>
      </c>
      <c r="B31" s="87">
        <v>448</v>
      </c>
      <c r="C31" s="88">
        <v>3.67189675981803</v>
      </c>
      <c r="E31" s="87" t="s">
        <v>1013</v>
      </c>
      <c r="F31" s="87">
        <v>186</v>
      </c>
      <c r="G31" s="88">
        <v>32.82795698924731</v>
      </c>
    </row>
    <row r="32" spans="1:7" ht="12.75">
      <c r="A32" s="89" t="s">
        <v>97</v>
      </c>
      <c r="B32" s="87">
        <v>189</v>
      </c>
      <c r="C32" s="88">
        <v>3.8940149625935163</v>
      </c>
      <c r="E32" s="87" t="s">
        <v>110</v>
      </c>
      <c r="F32" s="87">
        <v>185</v>
      </c>
      <c r="G32" s="88">
        <v>33.37837837837837</v>
      </c>
    </row>
    <row r="33" spans="1:7" ht="12.75">
      <c r="A33" s="89" t="s">
        <v>697</v>
      </c>
      <c r="B33" s="87">
        <v>143</v>
      </c>
      <c r="C33" s="88">
        <v>3.965463108320251</v>
      </c>
      <c r="E33" s="89" t="s">
        <v>423</v>
      </c>
      <c r="F33" s="87">
        <v>95</v>
      </c>
      <c r="G33" s="88">
        <v>33.821052631578944</v>
      </c>
    </row>
    <row r="34" spans="1:7" ht="12.75">
      <c r="A34" s="89" t="s">
        <v>1338</v>
      </c>
      <c r="B34" s="87">
        <v>190</v>
      </c>
      <c r="C34" s="88">
        <v>3.982756556101066</v>
      </c>
      <c r="E34" s="89" t="s">
        <v>1047</v>
      </c>
      <c r="F34" s="87">
        <v>86</v>
      </c>
      <c r="G34" s="88">
        <v>35.26744186046512</v>
      </c>
    </row>
    <row r="35" spans="1:7" ht="12.75">
      <c r="A35" s="87" t="s">
        <v>1295</v>
      </c>
      <c r="B35" s="87">
        <v>100</v>
      </c>
      <c r="C35" s="88">
        <v>3.9949055402250053</v>
      </c>
      <c r="E35" s="89" t="s">
        <v>852</v>
      </c>
      <c r="F35" s="87">
        <v>86</v>
      </c>
      <c r="G35" s="88">
        <v>35.53488372093023</v>
      </c>
    </row>
    <row r="36" spans="1:7" ht="12.75">
      <c r="A36" s="89" t="s">
        <v>877</v>
      </c>
      <c r="B36" s="87">
        <v>232</v>
      </c>
      <c r="C36" s="88">
        <v>4.006046863189721</v>
      </c>
      <c r="E36" s="89" t="s">
        <v>221</v>
      </c>
      <c r="F36" s="87">
        <v>702</v>
      </c>
      <c r="G36" s="88">
        <v>35.85042735042735</v>
      </c>
    </row>
    <row r="37" spans="1:7" ht="12.75">
      <c r="A37" s="89" t="s">
        <v>926</v>
      </c>
      <c r="B37" s="87">
        <v>108</v>
      </c>
      <c r="C37" s="88">
        <v>4.0811206355843614</v>
      </c>
      <c r="E37" s="87" t="s">
        <v>347</v>
      </c>
      <c r="F37" s="87">
        <v>516</v>
      </c>
      <c r="G37" s="88">
        <v>37.153100775193806</v>
      </c>
    </row>
    <row r="38" spans="1:7" ht="12.75">
      <c r="A38" s="89" t="s">
        <v>423</v>
      </c>
      <c r="B38" s="87">
        <v>95</v>
      </c>
      <c r="C38" s="88">
        <v>4.210722959088362</v>
      </c>
      <c r="E38" s="87" t="s">
        <v>1186</v>
      </c>
      <c r="F38" s="87">
        <v>92</v>
      </c>
      <c r="G38" s="88">
        <v>37.17391304347826</v>
      </c>
    </row>
    <row r="39" spans="1:7" ht="12.75">
      <c r="A39" s="89" t="s">
        <v>367</v>
      </c>
      <c r="B39" s="87">
        <v>185</v>
      </c>
      <c r="C39" s="88">
        <v>4.21433962264151</v>
      </c>
      <c r="E39" s="87" t="s">
        <v>712</v>
      </c>
      <c r="F39" s="87">
        <v>205</v>
      </c>
      <c r="G39" s="88">
        <v>37.66341463414634</v>
      </c>
    </row>
    <row r="40" spans="1:7" ht="12.75">
      <c r="A40" s="89" t="s">
        <v>1159</v>
      </c>
      <c r="B40" s="87">
        <v>78</v>
      </c>
      <c r="C40" s="88">
        <v>4.215716486902927</v>
      </c>
      <c r="E40" s="87" t="s">
        <v>1292</v>
      </c>
      <c r="F40" s="87">
        <v>185</v>
      </c>
      <c r="G40" s="88">
        <v>37.82162162162162</v>
      </c>
    </row>
    <row r="41" spans="1:7" ht="12.75">
      <c r="A41" s="89" t="s">
        <v>652</v>
      </c>
      <c r="B41" s="87">
        <v>106</v>
      </c>
      <c r="C41" s="88">
        <v>4.434484074003434</v>
      </c>
      <c r="E41" s="87" t="s">
        <v>1254</v>
      </c>
      <c r="F41" s="87">
        <v>172</v>
      </c>
      <c r="G41" s="88">
        <v>39.18604651162791</v>
      </c>
    </row>
    <row r="42" spans="1:7" ht="12.75">
      <c r="A42" s="89" t="s">
        <v>852</v>
      </c>
      <c r="B42" s="87">
        <v>86</v>
      </c>
      <c r="C42" s="88">
        <v>4.7407698350353495</v>
      </c>
      <c r="E42" s="87" t="s">
        <v>190</v>
      </c>
      <c r="F42" s="87">
        <v>105</v>
      </c>
      <c r="G42" s="88">
        <v>40.91428571428571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Jamie Woodworth</cp:lastModifiedBy>
  <dcterms:created xsi:type="dcterms:W3CDTF">2015-09-26T11:40:45Z</dcterms:created>
  <dcterms:modified xsi:type="dcterms:W3CDTF">2020-09-28T16:20:03Z</dcterms:modified>
  <cp:category/>
  <cp:version/>
  <cp:contentType/>
  <cp:contentStatus/>
</cp:coreProperties>
</file>